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2870ADEF-5620-4096-ADBB-751A950681B1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57" i="371" l="1"/>
  <c r="S157" i="371"/>
  <c r="T156" i="371"/>
  <c r="S156" i="371"/>
  <c r="T155" i="371"/>
  <c r="S155" i="371"/>
  <c r="T154" i="371"/>
  <c r="S154" i="371"/>
  <c r="T153" i="371"/>
  <c r="S153" i="371"/>
  <c r="T152" i="371"/>
  <c r="S152" i="371"/>
  <c r="T151" i="371"/>
  <c r="S151" i="371"/>
  <c r="T150" i="371"/>
  <c r="S150" i="371"/>
  <c r="T149" i="371"/>
  <c r="S149" i="371"/>
  <c r="T148" i="371"/>
  <c r="S148" i="371"/>
  <c r="T147" i="371"/>
  <c r="S147" i="371"/>
  <c r="T146" i="371"/>
  <c r="S146" i="371"/>
  <c r="T145" i="371"/>
  <c r="S145" i="371"/>
  <c r="T144" i="371"/>
  <c r="S144" i="371"/>
  <c r="T143" i="371"/>
  <c r="S143" i="371"/>
  <c r="T142" i="371"/>
  <c r="S142" i="371"/>
  <c r="T141" i="371"/>
  <c r="S141" i="371"/>
  <c r="T140" i="371"/>
  <c r="S140" i="371"/>
  <c r="T139" i="371"/>
  <c r="S139" i="371"/>
  <c r="T138" i="371"/>
  <c r="S138" i="371"/>
  <c r="T137" i="371"/>
  <c r="S137" i="371"/>
  <c r="T136" i="371"/>
  <c r="S136" i="371"/>
  <c r="T135" i="371"/>
  <c r="S135" i="371"/>
  <c r="T134" i="371"/>
  <c r="S134" i="371"/>
  <c r="T133" i="371"/>
  <c r="S133" i="371"/>
  <c r="T132" i="371"/>
  <c r="S132" i="371"/>
  <c r="T131" i="371"/>
  <c r="S131" i="371"/>
  <c r="T130" i="371"/>
  <c r="S130" i="371"/>
  <c r="T129" i="371"/>
  <c r="S129" i="371"/>
  <c r="T128" i="371"/>
  <c r="S128" i="371"/>
  <c r="T127" i="371"/>
  <c r="S127" i="371"/>
  <c r="T126" i="371"/>
  <c r="S126" i="371"/>
  <c r="T125" i="371"/>
  <c r="S125" i="371"/>
  <c r="T124" i="371"/>
  <c r="S124" i="371"/>
  <c r="T123" i="371"/>
  <c r="S123" i="371"/>
  <c r="T122" i="371"/>
  <c r="S122" i="371"/>
  <c r="T121" i="371"/>
  <c r="S121" i="371"/>
  <c r="T120" i="371"/>
  <c r="S120" i="371"/>
  <c r="T119" i="371"/>
  <c r="S119" i="371"/>
  <c r="T118" i="371"/>
  <c r="S118" i="371"/>
  <c r="T117" i="371"/>
  <c r="S117" i="371"/>
  <c r="T116" i="371"/>
  <c r="S116" i="371"/>
  <c r="T115" i="371"/>
  <c r="S115" i="371"/>
  <c r="T114" i="371"/>
  <c r="S114" i="371"/>
  <c r="T113" i="371"/>
  <c r="S113" i="371"/>
  <c r="T112" i="371"/>
  <c r="S112" i="371"/>
  <c r="T111" i="371"/>
  <c r="S111" i="371"/>
  <c r="T110" i="371"/>
  <c r="S110" i="371"/>
  <c r="T109" i="371"/>
  <c r="S109" i="371"/>
  <c r="T108" i="371"/>
  <c r="S108" i="371"/>
  <c r="T107" i="371"/>
  <c r="S107" i="371"/>
  <c r="T106" i="371"/>
  <c r="S106" i="371"/>
  <c r="T105" i="371"/>
  <c r="S105" i="371"/>
  <c r="T104" i="371"/>
  <c r="S104" i="371"/>
  <c r="T103" i="371"/>
  <c r="S103" i="371"/>
  <c r="T102" i="371"/>
  <c r="S102" i="371"/>
  <c r="T101" i="371"/>
  <c r="S101" i="371"/>
  <c r="T100" i="371"/>
  <c r="S100" i="371"/>
  <c r="T99" i="371"/>
  <c r="S99" i="371"/>
  <c r="T98" i="371"/>
  <c r="S98" i="371"/>
  <c r="T97" i="371"/>
  <c r="S97" i="371"/>
  <c r="T96" i="371"/>
  <c r="S96" i="371"/>
  <c r="T95" i="371"/>
  <c r="S95" i="371"/>
  <c r="T94" i="371"/>
  <c r="S94" i="371"/>
  <c r="T93" i="371"/>
  <c r="S93" i="371"/>
  <c r="T92" i="371"/>
  <c r="S92" i="371"/>
  <c r="T91" i="371"/>
  <c r="S91" i="371"/>
  <c r="T90" i="371"/>
  <c r="S90" i="371"/>
  <c r="T89" i="37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57" i="371"/>
  <c r="Q157" i="371"/>
  <c r="R156" i="371"/>
  <c r="Q156" i="371"/>
  <c r="R155" i="371"/>
  <c r="Q155" i="371"/>
  <c r="R154" i="371"/>
  <c r="Q154" i="371"/>
  <c r="R153" i="371"/>
  <c r="Q153" i="371"/>
  <c r="R152" i="371"/>
  <c r="Q152" i="371"/>
  <c r="R151" i="371"/>
  <c r="Q151" i="371"/>
  <c r="R150" i="371"/>
  <c r="Q150" i="371"/>
  <c r="R149" i="371"/>
  <c r="Q149" i="371"/>
  <c r="R148" i="371"/>
  <c r="Q148" i="371"/>
  <c r="R147" i="371"/>
  <c r="Q147" i="371"/>
  <c r="R146" i="371"/>
  <c r="Q146" i="371"/>
  <c r="R145" i="371"/>
  <c r="Q145" i="371"/>
  <c r="R144" i="371"/>
  <c r="Q144" i="371"/>
  <c r="R143" i="371"/>
  <c r="Q143" i="371"/>
  <c r="R142" i="371"/>
  <c r="Q142" i="371"/>
  <c r="R141" i="371"/>
  <c r="Q141" i="371"/>
  <c r="R140" i="371"/>
  <c r="Q140" i="371"/>
  <c r="R139" i="371"/>
  <c r="Q139" i="371"/>
  <c r="R138" i="371"/>
  <c r="Q138" i="371"/>
  <c r="R137" i="371"/>
  <c r="Q137" i="371"/>
  <c r="R136" i="371"/>
  <c r="Q136" i="371"/>
  <c r="R135" i="371"/>
  <c r="Q135" i="371"/>
  <c r="R134" i="371"/>
  <c r="Q134" i="371"/>
  <c r="R133" i="371"/>
  <c r="Q133" i="371"/>
  <c r="R132" i="371"/>
  <c r="Q132" i="371"/>
  <c r="R131" i="371"/>
  <c r="Q131" i="371"/>
  <c r="R130" i="371"/>
  <c r="Q130" i="371"/>
  <c r="R129" i="371"/>
  <c r="Q129" i="371"/>
  <c r="R128" i="371"/>
  <c r="Q128" i="371"/>
  <c r="R127" i="371"/>
  <c r="Q127" i="371"/>
  <c r="R126" i="371"/>
  <c r="Q126" i="371"/>
  <c r="R125" i="371"/>
  <c r="Q125" i="371"/>
  <c r="R124" i="371"/>
  <c r="Q124" i="371"/>
  <c r="R123" i="371"/>
  <c r="Q123" i="371"/>
  <c r="R122" i="371"/>
  <c r="Q122" i="371"/>
  <c r="R121" i="371"/>
  <c r="Q121" i="371"/>
  <c r="R120" i="371"/>
  <c r="Q120" i="371"/>
  <c r="R119" i="371"/>
  <c r="Q119" i="371"/>
  <c r="R118" i="371"/>
  <c r="Q118" i="371"/>
  <c r="R117" i="371"/>
  <c r="Q117" i="371"/>
  <c r="R116" i="371"/>
  <c r="Q116" i="371"/>
  <c r="R115" i="371"/>
  <c r="Q115" i="371"/>
  <c r="R114" i="371"/>
  <c r="Q114" i="371"/>
  <c r="R113" i="371"/>
  <c r="Q113" i="371"/>
  <c r="R112" i="371"/>
  <c r="Q112" i="371"/>
  <c r="R111" i="371"/>
  <c r="Q111" i="371"/>
  <c r="R110" i="371"/>
  <c r="Q110" i="371"/>
  <c r="R109" i="371"/>
  <c r="Q109" i="371"/>
  <c r="R108" i="371"/>
  <c r="Q108" i="371"/>
  <c r="R107" i="371"/>
  <c r="Q107" i="371"/>
  <c r="R106" i="371"/>
  <c r="Q106" i="371"/>
  <c r="R105" i="371"/>
  <c r="Q105" i="371"/>
  <c r="R104" i="371"/>
  <c r="Q104" i="371"/>
  <c r="R103" i="371"/>
  <c r="Q103" i="371"/>
  <c r="R102" i="371"/>
  <c r="Q102" i="371"/>
  <c r="R101" i="371"/>
  <c r="Q101" i="371"/>
  <c r="R100" i="371"/>
  <c r="Q100" i="371"/>
  <c r="R99" i="371"/>
  <c r="Q99" i="371"/>
  <c r="R98" i="371"/>
  <c r="Q98" i="371"/>
  <c r="R97" i="371"/>
  <c r="Q97" i="371"/>
  <c r="R96" i="371"/>
  <c r="Q96" i="371"/>
  <c r="R95" i="371"/>
  <c r="Q95" i="371"/>
  <c r="R94" i="371"/>
  <c r="Q94" i="371"/>
  <c r="R93" i="371"/>
  <c r="Q93" i="371"/>
  <c r="R92" i="371"/>
  <c r="Q92" i="371"/>
  <c r="R91" i="371"/>
  <c r="Q91" i="371"/>
  <c r="R90" i="371"/>
  <c r="Q90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19" i="431"/>
  <c r="F9" i="431"/>
  <c r="H11" i="431"/>
  <c r="I16" i="431"/>
  <c r="K18" i="431"/>
  <c r="M12" i="431"/>
  <c r="N17" i="431"/>
  <c r="P11" i="431"/>
  <c r="Q16" i="431"/>
  <c r="C11" i="431"/>
  <c r="E13" i="431"/>
  <c r="F18" i="431"/>
  <c r="H12" i="431"/>
  <c r="I17" i="431"/>
  <c r="K11" i="431"/>
  <c r="L16" i="431"/>
  <c r="N10" i="431"/>
  <c r="O15" i="431"/>
  <c r="Q9" i="431"/>
  <c r="C12" i="431"/>
  <c r="D9" i="431"/>
  <c r="D17" i="431"/>
  <c r="E14" i="431"/>
  <c r="F11" i="431"/>
  <c r="F19" i="431"/>
  <c r="G16" i="431"/>
  <c r="H13" i="431"/>
  <c r="I10" i="431"/>
  <c r="I18" i="431"/>
  <c r="J15" i="431"/>
  <c r="K12" i="431"/>
  <c r="L9" i="431"/>
  <c r="L17" i="431"/>
  <c r="M14" i="431"/>
  <c r="N11" i="431"/>
  <c r="N19" i="431"/>
  <c r="O16" i="431"/>
  <c r="P13" i="431"/>
  <c r="Q10" i="431"/>
  <c r="Q18" i="431"/>
  <c r="C13" i="431"/>
  <c r="D10" i="431"/>
  <c r="D18" i="431"/>
  <c r="E15" i="431"/>
  <c r="F12" i="431"/>
  <c r="G9" i="431"/>
  <c r="G17" i="431"/>
  <c r="H14" i="431"/>
  <c r="I11" i="431"/>
  <c r="I19" i="431"/>
  <c r="J16" i="431"/>
  <c r="K13" i="431"/>
  <c r="L10" i="431"/>
  <c r="L18" i="431"/>
  <c r="N12" i="431"/>
  <c r="O9" i="431"/>
  <c r="O17" i="431"/>
  <c r="P14" i="431"/>
  <c r="Q11" i="431"/>
  <c r="Q19" i="431"/>
  <c r="C14" i="431"/>
  <c r="D11" i="431"/>
  <c r="D19" i="431"/>
  <c r="E16" i="431"/>
  <c r="G10" i="431"/>
  <c r="G18" i="431"/>
  <c r="H15" i="431"/>
  <c r="J9" i="431"/>
  <c r="K14" i="431"/>
  <c r="L19" i="431"/>
  <c r="N13" i="431"/>
  <c r="O18" i="431"/>
  <c r="Q12" i="431"/>
  <c r="C15" i="431"/>
  <c r="E9" i="431"/>
  <c r="F14" i="431"/>
  <c r="G19" i="431"/>
  <c r="I13" i="431"/>
  <c r="J18" i="431"/>
  <c r="L12" i="431"/>
  <c r="M17" i="431"/>
  <c r="O11" i="431"/>
  <c r="P16" i="431"/>
  <c r="M15" i="431"/>
  <c r="F13" i="431"/>
  <c r="I12" i="431"/>
  <c r="J17" i="431"/>
  <c r="L11" i="431"/>
  <c r="M16" i="431"/>
  <c r="O10" i="431"/>
  <c r="P15" i="431"/>
  <c r="D12" i="431"/>
  <c r="E17" i="431"/>
  <c r="G11" i="431"/>
  <c r="H16" i="431"/>
  <c r="J10" i="431"/>
  <c r="K15" i="431"/>
  <c r="M9" i="431"/>
  <c r="N14" i="431"/>
  <c r="O19" i="431"/>
  <c r="Q13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C9" i="431"/>
  <c r="C17" i="431"/>
  <c r="D14" i="431"/>
  <c r="E11" i="431"/>
  <c r="E19" i="431"/>
  <c r="F16" i="431"/>
  <c r="G13" i="431"/>
  <c r="H10" i="431"/>
  <c r="H18" i="431"/>
  <c r="I15" i="431"/>
  <c r="J12" i="431"/>
  <c r="K9" i="431"/>
  <c r="K17" i="431"/>
  <c r="L14" i="431"/>
  <c r="M11" i="431"/>
  <c r="N16" i="431"/>
  <c r="O13" i="431"/>
  <c r="P10" i="431"/>
  <c r="P18" i="431"/>
  <c r="Q15" i="431"/>
  <c r="C10" i="431"/>
  <c r="C18" i="431"/>
  <c r="D15" i="431"/>
  <c r="E12" i="431"/>
  <c r="F17" i="431"/>
  <c r="G14" i="431"/>
  <c r="H19" i="431"/>
  <c r="J13" i="431"/>
  <c r="K10" i="431"/>
  <c r="L15" i="431"/>
  <c r="N9" i="431"/>
  <c r="O14" i="431"/>
  <c r="P19" i="431"/>
  <c r="C19" i="431"/>
  <c r="D16" i="431"/>
  <c r="F10" i="431"/>
  <c r="G15" i="431"/>
  <c r="I9" i="431"/>
  <c r="J14" i="431"/>
  <c r="K19" i="431"/>
  <c r="M13" i="431"/>
  <c r="N18" i="431"/>
  <c r="P12" i="431"/>
  <c r="Q17" i="431"/>
  <c r="O8" i="431"/>
  <c r="M8" i="431"/>
  <c r="K8" i="431"/>
  <c r="G8" i="431"/>
  <c r="D8" i="431"/>
  <c r="P8" i="431"/>
  <c r="N8" i="431"/>
  <c r="I8" i="431"/>
  <c r="Q8" i="431"/>
  <c r="H8" i="431"/>
  <c r="E8" i="431"/>
  <c r="L8" i="431"/>
  <c r="F8" i="431"/>
  <c r="J8" i="431"/>
  <c r="C8" i="431"/>
  <c r="R17" i="431" l="1"/>
  <c r="S17" i="431"/>
  <c r="R15" i="431"/>
  <c r="S15" i="431"/>
  <c r="R14" i="431"/>
  <c r="S14" i="431"/>
  <c r="S13" i="431"/>
  <c r="R13" i="431"/>
  <c r="S12" i="431"/>
  <c r="R12" i="431"/>
  <c r="S19" i="431"/>
  <c r="R19" i="431"/>
  <c r="R11" i="431"/>
  <c r="S11" i="431"/>
  <c r="R18" i="431"/>
  <c r="S18" i="431"/>
  <c r="S10" i="431"/>
  <c r="R10" i="431"/>
  <c r="R9" i="431"/>
  <c r="S9" i="431"/>
  <c r="R16" i="431"/>
  <c r="S16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6" i="414"/>
  <c r="C19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J12" i="339" l="1"/>
  <c r="U3" i="347"/>
  <c r="S3" i="347"/>
  <c r="Q3" i="347"/>
  <c r="H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<sst xmlns="http://schemas.openxmlformats.org/spreadsheetml/2006/main" count="42236" uniqueCount="7640">
  <si>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</si>
  <si>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</si>
  <si>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</si>
  <si>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</si>
  <si>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</si>
  <si>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</si>
  <si>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</si>
  <si>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</si>
  <si>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</si>
  <si>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</si>
  <si>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</si>
  <si>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</si>
  <si>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</si>
  <si>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</si>
  <si>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</si>
  <si>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</si>
  <si>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</si>
  <si>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</si>
  <si>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</si>
  <si>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</si>
  <si>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</si>
  <si>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</si>
  <si>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</si>
  <si>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</si>
  <si>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</si>
  <si>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</si>
  <si>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</si>
  <si>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</si>
  <si>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</si>
  <si>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</si>
  <si>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</si>
  <si>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</si>
  <si>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</si>
  <si>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</si>
  <si>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</si>
  <si>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</si>
  <si>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</si>
  <si>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</si>
  <si>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</si>
  <si>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</si>
  <si>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</si>
  <si>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</si>
  <si>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</si>
  <si>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</si>
  <si>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</si>
  <si>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</si>
  <si>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</si>
  <si>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</si>
  <si>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</si>
  <si>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</si>
  <si>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</si>
  <si>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</si>
  <si>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</si>
  <si>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</si>
  <si>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</si>
  <si>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</si>
  <si>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</si>
  <si>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</si>
  <si>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</si>
  <si>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</si>
  <si>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</si>
  <si>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</si>
  <si>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</si>
  <si>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</si>
  <si>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</si>
  <si>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</si>
  <si>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</si>
  <si>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</si>
  <si>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</si>
  <si>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</si>
  <si>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</si>
  <si>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</si>
  <si>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</si>
  <si>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</si>
  <si>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</si>
  <si>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</si>
  <si>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</si>
  <si>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</si>
  <si>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</si>
  <si>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</si>
  <si>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</si>
  <si>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</si>
  <si>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</si>
  <si>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</si>
  <si>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</si>
  <si>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</si>
  <si>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</si>
  <si>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</si>
  <si>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</si>
  <si>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</si>
  <si>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</si>
  <si>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</si>
  <si>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</si>
  <si>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</si>
  <si>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</si>
  <si>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</si>
  <si>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</si>
  <si>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</si>
  <si>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</si>
  <si>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</si>
  <si>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</si>
  <si>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</si>
  <si>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</si>
  <si>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</si>
  <si>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</si>
  <si>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</si>
  <si>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</si>
  <si>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</si>
  <si>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</si>
  <si>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</si>
  <si>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</si>
  <si>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</si>
  <si>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</si>
  <si>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</si>
  <si>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</si>
  <si>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</si>
  <si>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</si>
  <si>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</si>
  <si>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</si>
  <si>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</si>
  <si>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</si>
  <si>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</si>
  <si>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</si>
  <si>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</si>
  <si>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</si>
  <si>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</si>
  <si>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</si>
  <si>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</si>
  <si>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</si>
  <si>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</si>
  <si>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</si>
  <si>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</si>
  <si>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</si>
  <si>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</si>
  <si>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</si>
  <si>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</si>
  <si>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</si>
  <si>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</si>
  <si>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</si>
  <si>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</si>
  <si>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</si>
  <si>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</si>
  <si>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</si>
  <si>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</si>
  <si>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</si>
  <si>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</si>
  <si>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</si>
  <si>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</si>
  <si>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</si>
  <si>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</si>
  <si>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</si>
  <si>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</si>
  <si>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</si>
  <si>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</si>
  <si>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</si>
  <si>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</si>
  <si>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</si>
  <si>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</si>
  <si>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</si>
  <si>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</si>
  <si>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</si>
  <si>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</si>
  <si>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</si>
  <si>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</si>
  <si>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</si>
  <si>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</si>
  <si>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</si>
  <si>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</si>
  <si>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</si>
  <si>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</si>
  <si>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</si>
  <si>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</si>
  <si>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</si>
  <si>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</si>
  <si>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</si>
  <si>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</si>
  <si>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</si>
  <si>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</si>
  <si>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</si>
  <si>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</si>
  <si>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</si>
  <si>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</si>
  <si>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</si>
  <si>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</si>
  <si>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</si>
  <si>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</si>
  <si>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</si>
  <si>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</si>
  <si>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</si>
  <si>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</si>
  <si>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</si>
  <si>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</si>
  <si>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</si>
  <si>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</si>
  <si>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</si>
  <si>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</si>
  <si>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</si>
  <si>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</si>
  <si>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</si>
  <si>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</si>
  <si>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</si>
  <si>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</si>
  <si>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</si>
  <si>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</si>
  <si>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</si>
  <si>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</si>
  <si>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</si>
  <si>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</si>
  <si>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</si>
  <si>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</si>
  <si>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</si>
  <si>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</si>
  <si>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</si>
  <si>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</si>
  <si>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</si>
  <si>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</si>
  <si>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</si>
  <si>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</si>
  <si>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</si>
  <si>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</si>
  <si>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</si>
  <si>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</si>
  <si>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</si>
  <si>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</si>
  <si>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</si>
  <si>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</si>
  <si>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</si>
  <si>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</si>
  <si>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</si>
  <si>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</si>
  <si>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</si>
  <si>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</si>
  <si>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</si>
  <si>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</si>
  <si>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</si>
  <si>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</si>
  <si>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</si>
  <si>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</si>
  <si>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</si>
  <si>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</si>
  <si>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</si>
  <si>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</si>
  <si>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</si>
  <si>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</si>
  <si>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</si>
  <si>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</si>
  <si>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</si>
  <si>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</si>
  <si>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</si>
  <si>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</si>
  <si>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</si>
  <si>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</si>
  <si>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</si>
  <si>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</si>
  <si>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</si>
  <si>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</si>
  <si>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</si>
  <si>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</si>
  <si>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</si>
  <si>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</si>
  <si>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</si>
  <si>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</si>
  <si>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</si>
  <si>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</si>
  <si>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</si>
  <si>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</si>
  <si>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</si>
  <si>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</si>
  <si>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</si>
  <si>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</si>
  <si>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</si>
  <si>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</si>
  <si>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</si>
  <si>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</si>
  <si>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</si>
  <si>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</si>
  <si>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</si>
  <si>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</si>
  <si>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</si>
  <si>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</si>
  <si>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</si>
  <si>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</si>
  <si>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</si>
  <si>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</si>
  <si>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</si>
  <si>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</si>
  <si>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</si>
  <si>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</si>
  <si>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</si>
  <si>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</si>
  <si>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</si>
  <si>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</si>
  <si>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</si>
  <si>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</si>
  <si>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</si>
  <si>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</si>
  <si>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</si>
  <si>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</si>
  <si>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</si>
  <si>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</si>
  <si>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</si>
  <si>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</si>
  <si>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</si>
  <si>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</si>
  <si>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</si>
  <si>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</si>
  <si>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</si>
  <si>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</si>
  <si>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</si>
  <si>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</si>
  <si>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</si>
  <si>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</si>
  <si>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</si>
  <si>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</si>
  <si>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</si>
  <si>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</si>
  <si>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</si>
  <si>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</si>
  <si>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</si>
  <si>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</si>
  <si>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</si>
  <si>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</si>
  <si>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</si>
  <si>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</si>
  <si>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</si>
  <si>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</si>
  <si>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</si>
  <si>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</si>
  <si>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Traumatologické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</si>
  <si>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</si>
  <si>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</si>
  <si>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</si>
  <si>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</si>
  <si>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</si>
  <si>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</si>
  <si>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</si>
  <si>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</si>
  <si>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</si>
  <si>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</si>
  <si>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</si>
  <si>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</si>
  <si>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</si>
  <si>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</si>
  <si>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</si>
  <si>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</si>
  <si>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</si>
  <si>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</si>
  <si>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</si>
  <si>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</si>
  <si>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</si>
  <si>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</si>
  <si>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50115003     TEP (Z518)</t>
  </si>
  <si>
    <t>50115004     IUTN - kovové (Z506)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</si>
  <si>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</si>
  <si>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</si>
  <si>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</si>
  <si>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</si>
  <si>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</si>
  <si>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</si>
  <si>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</si>
  <si>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</si>
  <si>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</si>
  <si>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</si>
  <si>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</si>
  <si>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</si>
  <si>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50115089     ZPr - katetry PICC/MIDLINE (Z554)</t>
  </si>
  <si>
    <t>--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</si>
  <si>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</si>
  <si>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</si>
  <si>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</si>
  <si>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</si>
  <si>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</si>
  <si>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</si>
  <si>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</si>
  <si>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</si>
  <si>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</si>
  <si>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</si>
  <si>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</si>
  <si>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</si>
  <si>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</si>
  <si>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</si>
  <si>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</si>
  <si>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</si>
  <si>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</si>
  <si>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</si>
  <si>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</si>
  <si>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</si>
  <si>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</si>
  <si>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</si>
  <si>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</si>
  <si>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</si>
  <si>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</si>
  <si>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</si>
  <si>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</si>
  <si>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</si>
  <si>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</si>
  <si>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</si>
  <si>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</si>
  <si>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</si>
  <si>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</si>
  <si>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</si>
  <si>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</si>
  <si>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</si>
  <si>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</si>
  <si>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</si>
  <si>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</si>
  <si>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</si>
  <si>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</si>
  <si>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</si>
  <si>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</si>
  <si>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</si>
  <si>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</si>
  <si>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</si>
  <si>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</si>
  <si>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</si>
  <si>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</si>
  <si>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</si>
  <si>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</si>
  <si>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</si>
  <si>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</si>
  <si>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</si>
  <si>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</si>
  <si>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</si>
  <si>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</si>
  <si>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</si>
  <si>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</si>
  <si>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</si>
  <si>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</si>
  <si>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</si>
  <si>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</si>
  <si>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</si>
  <si>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</si>
  <si>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</si>
  <si>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</si>
  <si>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</si>
  <si>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</si>
  <si>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</si>
  <si>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</si>
  <si>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</si>
  <si>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</si>
  <si>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51874003     znalecké posudky, odměny z klinických hodnocení</t>
  </si>
  <si>
    <t>51874018     propagace, reklama, tisk (TM)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</si>
  <si>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</si>
  <si>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</si>
  <si>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</si>
  <si>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</si>
  <si>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</si>
  <si>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</si>
  <si>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</si>
  <si>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</si>
  <si>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</si>
  <si>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</si>
  <si>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</si>
  <si>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</si>
  <si>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</si>
  <si>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</si>
  <si>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</si>
  <si>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</si>
  <si>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</si>
  <si>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</si>
  <si>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</si>
  <si>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</si>
  <si>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</si>
  <si>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</si>
  <si>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</si>
  <si>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</si>
  <si>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</si>
  <si>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</si>
  <si>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</si>
  <si>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</si>
  <si>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</si>
  <si>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</si>
  <si>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</si>
  <si>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</si>
  <si>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</si>
  <si>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</si>
  <si>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54910010     školení - nezdrav.pracov.</t>
  </si>
  <si>
    <t>54910011     registrační poplatky - kongresy zahraniční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</si>
  <si>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</si>
  <si>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</si>
  <si>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</si>
  <si>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</si>
  <si>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</si>
  <si>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</si>
  <si>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</si>
  <si>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</si>
  <si>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</si>
  <si>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</si>
  <si>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</si>
  <si>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</si>
  <si>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</si>
  <si>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</si>
  <si>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</si>
  <si>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</si>
  <si>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</si>
  <si>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</si>
  <si>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</si>
  <si>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</si>
  <si>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</si>
  <si>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</si>
  <si>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</si>
  <si>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</si>
  <si>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</si>
  <si>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55802003     DDHM - kacelářská technika (sk.V_37)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</si>
  <si>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</si>
  <si>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</si>
  <si>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</si>
  <si>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</si>
  <si>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</si>
  <si>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</si>
  <si>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</si>
  <si>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</si>
  <si>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</si>
  <si>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</si>
  <si>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</si>
  <si>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</si>
  <si>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</si>
  <si>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</si>
  <si>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</si>
  <si>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</si>
  <si>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</si>
  <si>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</si>
  <si>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</si>
  <si>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</si>
  <si>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</si>
  <si>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60241     Odmítnutí vykázané péče     OZPI</t>
  </si>
  <si>
    <t>60241201     odmítnutí vykázané péče, receptů, poukázek PZt, Tr -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</si>
  <si>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</si>
  <si>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</si>
  <si>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</si>
  <si>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</si>
  <si>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</si>
  <si>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</si>
  <si>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</si>
  <si>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</si>
  <si>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</si>
  <si>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</si>
  <si>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</si>
  <si>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</si>
  <si>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</si>
  <si>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</si>
  <si>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</si>
  <si>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</si>
  <si>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</si>
  <si>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</si>
  <si>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</si>
  <si>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</si>
  <si>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</si>
  <si>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</si>
  <si>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</si>
  <si>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</si>
  <si>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</si>
  <si>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</si>
  <si>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</si>
  <si>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</si>
  <si>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</si>
  <si>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</si>
  <si>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</si>
  <si>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</si>
  <si>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</si>
  <si>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</si>
  <si>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</si>
  <si>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</si>
  <si>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</si>
  <si>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</si>
  <si>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</si>
  <si>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</si>
  <si>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</si>
  <si>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</si>
  <si>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</si>
  <si>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</si>
  <si>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</si>
  <si>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</si>
  <si>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</si>
  <si>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</si>
  <si>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</si>
  <si>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</si>
  <si>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31</t>
  </si>
  <si>
    <t>TRAU: Traumatologická klinika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</si>
  <si>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</si>
  <si>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</si>
  <si>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</si>
  <si>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</si>
  <si>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</si>
  <si>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</si>
  <si>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</si>
  <si>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</si>
  <si>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</si>
  <si>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TRAU: Traumatologická klinika Celkem</t>
  </si>
  <si>
    <t>SumaKL</t>
  </si>
  <si>
    <t>3111</t>
  </si>
  <si>
    <t>TRAU: lůžkové oddělení 27</t>
  </si>
  <si>
    <t>TRAU: lůžkové oddělení 27 Celkem</t>
  </si>
  <si>
    <t>SumaNS</t>
  </si>
  <si>
    <t>mezeraNS</t>
  </si>
  <si>
    <t>3121</t>
  </si>
  <si>
    <t>TRAU: ambulance</t>
  </si>
  <si>
    <t>TRAU: ambulance Celkem</t>
  </si>
  <si>
    <t>3131</t>
  </si>
  <si>
    <t>TRAU: JIP 27</t>
  </si>
  <si>
    <t>TRAU: JIP 27 Celkem</t>
  </si>
  <si>
    <t>léky - paušál (LEK)</t>
  </si>
  <si>
    <t>O</t>
  </si>
  <si>
    <t>ACC INJEKT</t>
  </si>
  <si>
    <t>INJ SOL 5X3ML/300MG</t>
  </si>
  <si>
    <t>ACIDUM FOLICUM LECIVA</t>
  </si>
  <si>
    <t>DRG 30X10MG</t>
  </si>
  <si>
    <t>ADRENALIN LECIVA</t>
  </si>
  <si>
    <t>INJ 5X1ML/1MG</t>
  </si>
  <si>
    <t>AESCIN-TEVA</t>
  </si>
  <si>
    <t>POR TBL FLM 30X20MG</t>
  </si>
  <si>
    <t>ALGIFEN NEO</t>
  </si>
  <si>
    <t>POR GTT SOL 1X50ML</t>
  </si>
  <si>
    <t>ALMIRAL</t>
  </si>
  <si>
    <t>INJ 10X3ML/75MG</t>
  </si>
  <si>
    <t>P</t>
  </si>
  <si>
    <t>ALOPURINOL SANDOZ</t>
  </si>
  <si>
    <t>100MG TBL NOB 30</t>
  </si>
  <si>
    <t>ALPHA D3 0.25 MCG</t>
  </si>
  <si>
    <t>POR CPSMOL30X0.25RG</t>
  </si>
  <si>
    <t>ALPHA D3 1MCG</t>
  </si>
  <si>
    <t>POR CPS MOL 30X1RG</t>
  </si>
  <si>
    <t>AMBROBENE</t>
  </si>
  <si>
    <t>INJ 5X2ML/15MG</t>
  </si>
  <si>
    <t>AMBROBENE 7.5MG/ML</t>
  </si>
  <si>
    <t>SOL 1X100ML</t>
  </si>
  <si>
    <t>AMBROSAN</t>
  </si>
  <si>
    <t>30MG TBL NOB 20 II</t>
  </si>
  <si>
    <t>ANOPYRIN</t>
  </si>
  <si>
    <t>100MG TBL NOB 60(6X10)</t>
  </si>
  <si>
    <t>ANOPYRIN 100MG</t>
  </si>
  <si>
    <t>TBL 20X100MG</t>
  </si>
  <si>
    <t>APO-DICLO SR 100</t>
  </si>
  <si>
    <t>POR TBL RET 100X100MG</t>
  </si>
  <si>
    <t>APO-IBUPROFEN 400 MG</t>
  </si>
  <si>
    <t>POR TBL FLM 30X400MG</t>
  </si>
  <si>
    <t>POR TBL FLM 100X400MG</t>
  </si>
  <si>
    <t>APO-OME 20</t>
  </si>
  <si>
    <t>POR CPS ETD 28X20MG</t>
  </si>
  <si>
    <t>ASCORUTIN (BLISTR)</t>
  </si>
  <si>
    <t>TBL OBD 50</t>
  </si>
  <si>
    <t>AULIN</t>
  </si>
  <si>
    <t>POR TBL NOB 30X100MG</t>
  </si>
  <si>
    <t>BERODUAL N</t>
  </si>
  <si>
    <t>INH SOL PSS 200DÁV</t>
  </si>
  <si>
    <t>BETADINE</t>
  </si>
  <si>
    <t>UNG 1X20GM</t>
  </si>
  <si>
    <t>BETADINE - zelená</t>
  </si>
  <si>
    <t>LIQ 1X120ML</t>
  </si>
  <si>
    <t>BETALOC SR</t>
  </si>
  <si>
    <t>200MG TBL PRO 100</t>
  </si>
  <si>
    <t>BETALOC ZOK</t>
  </si>
  <si>
    <t>50MG TBL PRO 30</t>
  </si>
  <si>
    <t>BETASERC 16</t>
  </si>
  <si>
    <t>POR TBL NOB 60X16MG</t>
  </si>
  <si>
    <t>Biopron9 tob.60+20</t>
  </si>
  <si>
    <t>BISOPROLOL MYLAN 2,5 MG</t>
  </si>
  <si>
    <t>2,5MG TBL FLM 30</t>
  </si>
  <si>
    <t>BISOPROLOL MYLAN 5 MG</t>
  </si>
  <si>
    <t>POR TBL FLM 30X5MG</t>
  </si>
  <si>
    <t>B-komplex Zentiva 30drg</t>
  </si>
  <si>
    <t>BRUFEN 600 MG</t>
  </si>
  <si>
    <t>POR GRA EFF 20X600MG</t>
  </si>
  <si>
    <t>CALTRATE PLUS</t>
  </si>
  <si>
    <t>POR TBL FLM 30</t>
  </si>
  <si>
    <t>CANOCORD 16 MG</t>
  </si>
  <si>
    <t>POR TBL NOB 28X16MG</t>
  </si>
  <si>
    <t>CARBOSORB</t>
  </si>
  <si>
    <t>320MG TBL NOB 20</t>
  </si>
  <si>
    <t>CARTEOL LP 2%</t>
  </si>
  <si>
    <t>OPH GTT PRO 1X3ML</t>
  </si>
  <si>
    <t>CELASKON</t>
  </si>
  <si>
    <t>250MG TBL NOB 30</t>
  </si>
  <si>
    <t>CLEXANE</t>
  </si>
  <si>
    <t>INJ SOL 10X0.6ML/6KU</t>
  </si>
  <si>
    <t>CLOTRIMAZOL AL 100</t>
  </si>
  <si>
    <t>TBL VAG 6X100MG+APL</t>
  </si>
  <si>
    <t>CODEIN SLOVAKOFARMA 30MG</t>
  </si>
  <si>
    <t>TBL 10X30MG-BLISTR</t>
  </si>
  <si>
    <t>CONTROLOC 40 MG</t>
  </si>
  <si>
    <t>POR TBL ENT 28X40MG</t>
  </si>
  <si>
    <t>CONTROLOC I.V.</t>
  </si>
  <si>
    <t>INJ PLV SOL 1X40MG</t>
  </si>
  <si>
    <t>CORVATON FORTE</t>
  </si>
  <si>
    <t>TBL 30X4MG</t>
  </si>
  <si>
    <t>COSYREL 5MG/5MG</t>
  </si>
  <si>
    <t xml:space="preserve">TBL FLM 30 </t>
  </si>
  <si>
    <t>CYCLO 3 FORT</t>
  </si>
  <si>
    <t>POR CPS DUR 30 II</t>
  </si>
  <si>
    <t>CYTO-Ringerův roztok BRAUN 1000 ML, REF.3600300</t>
  </si>
  <si>
    <t>1X1000ML</t>
  </si>
  <si>
    <t>DETRALEX</t>
  </si>
  <si>
    <t>POR TBL FLM 60</t>
  </si>
  <si>
    <t>TBL OBD 30</t>
  </si>
  <si>
    <t>DEXAMED</t>
  </si>
  <si>
    <t>INJ 10X2ML/8MG</t>
  </si>
  <si>
    <t>DIAZEPAM SLOVAKOFARMA</t>
  </si>
  <si>
    <t>TBL 20X10MG</t>
  </si>
  <si>
    <t>5MG TBL NOB 20(2X10)</t>
  </si>
  <si>
    <t>DICLOFENAC AL RETARD</t>
  </si>
  <si>
    <t>TBL OBD 50X100MG</t>
  </si>
  <si>
    <t>DICLOFENAC DUO PHARMASWISS 75 MG</t>
  </si>
  <si>
    <t>POR CPS RDR 30X75MG</t>
  </si>
  <si>
    <t>DIGOXIN 0.125 LECIVA</t>
  </si>
  <si>
    <t>TBL 30X0.125MG</t>
  </si>
  <si>
    <t>DIPIDOLOR  - výpadek do 9/2019</t>
  </si>
  <si>
    <t>INJ 5X2ML 7.5MG/ML</t>
  </si>
  <si>
    <t>DIPIDOLOR - výpadek do 9/2019</t>
  </si>
  <si>
    <t>DITHIADEN</t>
  </si>
  <si>
    <t>TBL 20X2MG</t>
  </si>
  <si>
    <t>DOLGIT</t>
  </si>
  <si>
    <t>CRM 1X100GM/5GM</t>
  </si>
  <si>
    <t>DOLGIT GEL</t>
  </si>
  <si>
    <t>GEL 1X50GM</t>
  </si>
  <si>
    <t>DOLMINA 50</t>
  </si>
  <si>
    <t>TBL OBD 30X50MG</t>
  </si>
  <si>
    <t>DOLMINA INJ.</t>
  </si>
  <si>
    <t>INJ 5X3ML/75MG</t>
  </si>
  <si>
    <t>DORETA 75 MG/650 MG</t>
  </si>
  <si>
    <t>POR TBL FLM 90</t>
  </si>
  <si>
    <t>DUPHALAC</t>
  </si>
  <si>
    <t>667MG/ML POR SOL 1X200ML IV</t>
  </si>
  <si>
    <t>DUSPATALIN RETARD</t>
  </si>
  <si>
    <t>POR CPS RDR 30X200MG</t>
  </si>
  <si>
    <t>DZ BRAUNOL 500 ML</t>
  </si>
  <si>
    <t>DZ OCTENISEPT drm. sol. 250 ml</t>
  </si>
  <si>
    <t>DRM SOL 1X250ML</t>
  </si>
  <si>
    <t>ELIQUIS 5 MG</t>
  </si>
  <si>
    <t>TBL FLM 28X5MG</t>
  </si>
  <si>
    <t>ELOCOM</t>
  </si>
  <si>
    <t>DRM UNG 1X30GM 0,1%</t>
  </si>
  <si>
    <t>ENAP 20MG</t>
  </si>
  <si>
    <t>TBL 30X20MG</t>
  </si>
  <si>
    <t>ENDIARON</t>
  </si>
  <si>
    <t>250MG TBL FLM 20</t>
  </si>
  <si>
    <t>ENTEROL</t>
  </si>
  <si>
    <t>POR CPS DUR 30X250MG</t>
  </si>
  <si>
    <t>EPIPEN</t>
  </si>
  <si>
    <t>300MCG INJ SOL PEP 1X0,3ML</t>
  </si>
  <si>
    <t>ERCEFURYL 200 MG CPS.</t>
  </si>
  <si>
    <t>POR CPS DUR 14X200MG</t>
  </si>
  <si>
    <t>ERDOMED 300MG</t>
  </si>
  <si>
    <t>CPS 10X300MG</t>
  </si>
  <si>
    <t>ESPUMISAN</t>
  </si>
  <si>
    <t>PORCPSMOL50X40MG-BL</t>
  </si>
  <si>
    <t>ESSENTIALE FORTE N</t>
  </si>
  <si>
    <t>POR CPS DUR 50</t>
  </si>
  <si>
    <t>EUTHYROX 150</t>
  </si>
  <si>
    <t>TBL 100X150RG</t>
  </si>
  <si>
    <t>EUTHYROX 50</t>
  </si>
  <si>
    <t>TBL 100X50RG</t>
  </si>
  <si>
    <t>EUTHYROX 88 MIKROGRAMŮ</t>
  </si>
  <si>
    <t>POR TBL NOB 100X88RG II</t>
  </si>
  <si>
    <t>FAKTU 50MG/G+20MG/G</t>
  </si>
  <si>
    <t>RCT UNG 20G</t>
  </si>
  <si>
    <t>FAMOSAN 20MG</t>
  </si>
  <si>
    <t>TBL OBD 20X20MG</t>
  </si>
  <si>
    <t>FASTUM GEL</t>
  </si>
  <si>
    <t>GEL 50GM</t>
  </si>
  <si>
    <t>DRM GEL 1X100GM</t>
  </si>
  <si>
    <t>FENISTIL</t>
  </si>
  <si>
    <t>1MG/G GEL 1X30G</t>
  </si>
  <si>
    <t>1MG/ML POR GTT SOL 1X20ML</t>
  </si>
  <si>
    <t>FLAVOBION</t>
  </si>
  <si>
    <t>70MG TBL FLM 50</t>
  </si>
  <si>
    <t>FLUCINAR</t>
  </si>
  <si>
    <t>DRM UNG 1X15GM 0.025%</t>
  </si>
  <si>
    <t>FOKUSIN</t>
  </si>
  <si>
    <t>POR CPS RDR30X0.4MG</t>
  </si>
  <si>
    <t>FRAXIPARIN MULTI</t>
  </si>
  <si>
    <t>INJ 10X5ML/47.5KU</t>
  </si>
  <si>
    <t>FRAXIPARINE</t>
  </si>
  <si>
    <t>INJ SOL 10X0.3ML</t>
  </si>
  <si>
    <t>INJ SOL 10X0.6ML</t>
  </si>
  <si>
    <t>INJ SOL 10X0.8ML</t>
  </si>
  <si>
    <t>INJ SOL 10X0.4ML</t>
  </si>
  <si>
    <t>FURORESE 40</t>
  </si>
  <si>
    <t>TBL 50X40MG</t>
  </si>
  <si>
    <t>TBL 100X40MG</t>
  </si>
  <si>
    <t>FUROSEMID ACCORD</t>
  </si>
  <si>
    <t>10MG/ML INJ/INF SOL 10X2ML</t>
  </si>
  <si>
    <t>GERATAM 800MG</t>
  </si>
  <si>
    <t>TBL OBD 60X800MG</t>
  </si>
  <si>
    <t>GLIMEPIRID SANDOZ 1 MG TABLETY</t>
  </si>
  <si>
    <t>POR TBL NOB 30X1MG</t>
  </si>
  <si>
    <t>GLUKÓZA 10 BRAUN</t>
  </si>
  <si>
    <t>INF SOL 10X500ML-PE</t>
  </si>
  <si>
    <t>GLUKÓZA 5 BRAUN</t>
  </si>
  <si>
    <t>GUAJACURAN</t>
  </si>
  <si>
    <t>DRG 30X200MG-BLISTR</t>
  </si>
  <si>
    <t>GUAJACURAN « 5 % INJ</t>
  </si>
  <si>
    <t>HELICID 20 ZENTIVA</t>
  </si>
  <si>
    <t>HEMINEVRIN 192 MG</t>
  </si>
  <si>
    <t>POR CPS MOL 100X192MG (dříve název 300mg!)</t>
  </si>
  <si>
    <t>HUMULIN N 100 M.J./ML</t>
  </si>
  <si>
    <t>INJ 1X10ML/1KU</t>
  </si>
  <si>
    <t>HUMULIN R 100 M.J./ML</t>
  </si>
  <si>
    <t>HYDROCORTISON VALEANT 100 MG-výpadek</t>
  </si>
  <si>
    <t>INJ PLV SOL 10X100MG</t>
  </si>
  <si>
    <t>HYDROCORTISON VUAB 100 MG</t>
  </si>
  <si>
    <t>INJ PLV SOL 1X100MG</t>
  </si>
  <si>
    <t>CHLORID SODNÝ 0,9% BRAUN</t>
  </si>
  <si>
    <t>INF SOL 20X100MLPELAH</t>
  </si>
  <si>
    <t>INF SOL 10X500MLPELAH</t>
  </si>
  <si>
    <t>INF SOL 10X250MLPELAH</t>
  </si>
  <si>
    <t>IBALGIN 200</t>
  </si>
  <si>
    <t>200MG TBL FLM 24</t>
  </si>
  <si>
    <t>IBALGIN 400</t>
  </si>
  <si>
    <t>400MG TBL FLM 24</t>
  </si>
  <si>
    <t>400MG TBL FLM 36</t>
  </si>
  <si>
    <t>IBALGIN 600</t>
  </si>
  <si>
    <t>600MG TBL FLM 30</t>
  </si>
  <si>
    <t>IBUMAX 400 MG</t>
  </si>
  <si>
    <t>PORTBLFLM30X400MG</t>
  </si>
  <si>
    <t>IMACORT</t>
  </si>
  <si>
    <t>10MG/G+2,5MG/G+5MG/G CRM 20G</t>
  </si>
  <si>
    <t>INDAPAMIDE ORION 1,5 MG</t>
  </si>
  <si>
    <t>POR TBL PRO 30X1.5MG</t>
  </si>
  <si>
    <t>INDOMETACIN 100 BERLIN-CHEMIE</t>
  </si>
  <si>
    <t>SUP 10X100MG</t>
  </si>
  <si>
    <t>INDOMETACIN 50 BERLIN-CHEMIE</t>
  </si>
  <si>
    <t>SUP 10X50MG</t>
  </si>
  <si>
    <t>INFECTOSCAB 5% KRÉM DRM</t>
  </si>
  <si>
    <t>1X30G</t>
  </si>
  <si>
    <t>INJ PROCAINII CHLORATI 0,2% ARD 10x500ml</t>
  </si>
  <si>
    <t>2MG/ML INJ SOL 10X500ML</t>
  </si>
  <si>
    <t>IR  INFUSIO MANNITOLI 15% 250 ml</t>
  </si>
  <si>
    <t>INF 30x250 ml vak viaflo</t>
  </si>
  <si>
    <t>JANUMET 50 MG/1000 MG</t>
  </si>
  <si>
    <t>POR TBL FLM 56X50MG/1000MG</t>
  </si>
  <si>
    <t>JOX SPR 30ML</t>
  </si>
  <si>
    <t>KALIUM CHLORATUM BIOMEDICA</t>
  </si>
  <si>
    <t>POR TBLFLM100X500MG</t>
  </si>
  <si>
    <t>KALIUMCHLORID 7.45% BRAUN</t>
  </si>
  <si>
    <t>INF CNC SOL 20X20ML</t>
  </si>
  <si>
    <t>KANAVIT</t>
  </si>
  <si>
    <t>20MG/ML POR GTT EML 1X5ML</t>
  </si>
  <si>
    <t>KAPIDIN 10 MG</t>
  </si>
  <si>
    <t>POR TBL FLM 30X10MG</t>
  </si>
  <si>
    <t>KINITO</t>
  </si>
  <si>
    <t>50MG TBL FLM 100(5X20)</t>
  </si>
  <si>
    <t>KINITO 50 MG, POTAHOVANÉ TABLETY</t>
  </si>
  <si>
    <t>POR TBL FLM 40X50MG</t>
  </si>
  <si>
    <t>KL BALS.VISNEVSKI 100G</t>
  </si>
  <si>
    <t>KL ETHANOL.C.BENZINO 75G</t>
  </si>
  <si>
    <t>KL ETHANOLUM BENZ.DENAT. 500ml /400g/</t>
  </si>
  <si>
    <t>KL KAL.PERMANGANAS 5 G</t>
  </si>
  <si>
    <t>KL MS HYDROG.PEROX. 3% 500g</t>
  </si>
  <si>
    <t>KL PRIPRAVEK</t>
  </si>
  <si>
    <t>KL SOL.ACIDI BORICI 3%,100G</t>
  </si>
  <si>
    <t>FAGRON, KULICH</t>
  </si>
  <si>
    <t>KL SOL.HYD.PEROX.3% 250G</t>
  </si>
  <si>
    <t>KL SOL.ISOPROPANOLI CUM BENZINO, 200ML</t>
  </si>
  <si>
    <t>KL SOL.NOVIKOV 10G</t>
  </si>
  <si>
    <t>KL SOL.NOVIKOV SINE V.N. 20G</t>
  </si>
  <si>
    <t>KL SUPPOSITORIA</t>
  </si>
  <si>
    <t>KL UNG.LENIENS, 100G</t>
  </si>
  <si>
    <t>KL ZASYP NA RANY 100G</t>
  </si>
  <si>
    <t>Klysma salinické 135ml</t>
  </si>
  <si>
    <t>LETROX 125</t>
  </si>
  <si>
    <t>POR TBL NOB 100X125MCG</t>
  </si>
  <si>
    <t>LETROX 50</t>
  </si>
  <si>
    <t>POR TBL NOB 100X50RG II</t>
  </si>
  <si>
    <t>LEVOBUPIVACAINE KABI 5 MG/ML</t>
  </si>
  <si>
    <t>INJ+INF SOL 5X10ML</t>
  </si>
  <si>
    <t>LEXAURIN 1,5</t>
  </si>
  <si>
    <t>POR TBL NOB 30X1.5MG</t>
  </si>
  <si>
    <t>POR TBL NOB 28X1.5MG</t>
  </si>
  <si>
    <t>LEXAURIN 3</t>
  </si>
  <si>
    <t>3MG TBL NOB 30</t>
  </si>
  <si>
    <t>LIPERTANCE 20 MG/10 MG/10 MG</t>
  </si>
  <si>
    <t>TBL FLM 30X20MG/10MG/10MG I</t>
  </si>
  <si>
    <t>LOCOID LIPOCREAM 0,1%</t>
  </si>
  <si>
    <t>CRM 1X30GM 0.1%</t>
  </si>
  <si>
    <t>LOPERON CPS</t>
  </si>
  <si>
    <t>POR CPS DUR 20X2MG</t>
  </si>
  <si>
    <t>LOZAP 50 ZENTIVA</t>
  </si>
  <si>
    <t>POR TBL FLM 30X50MG</t>
  </si>
  <si>
    <t>LOZAP H</t>
  </si>
  <si>
    <t>MAGNESII LACTICI 0,5 TBL. MEDICAMENTA</t>
  </si>
  <si>
    <t>TBL NOB 50X0,5GM</t>
  </si>
  <si>
    <t>TBL NOB 100X0,5GM</t>
  </si>
  <si>
    <t>MAGNESIUM SULFURICUM BBP 20%</t>
  </si>
  <si>
    <t>200MG/ML INJ SOL 5X10ML</t>
  </si>
  <si>
    <t>MAGNESIUM SULFURICUM BIOTIKA</t>
  </si>
  <si>
    <t>INJ 5X10ML 10%</t>
  </si>
  <si>
    <t>MAGNOSOLV</t>
  </si>
  <si>
    <t>365MG POR GRA SOL SCC 30</t>
  </si>
  <si>
    <t>MAXITROL</t>
  </si>
  <si>
    <t>OPH GTT SUS 1X5ML</t>
  </si>
  <si>
    <t>MESOCAIN</t>
  </si>
  <si>
    <t>INJ 10X10ML 1%</t>
  </si>
  <si>
    <t>METAMIZOL STADA-výpadek</t>
  </si>
  <si>
    <t>500MG TBL NOB 60</t>
  </si>
  <si>
    <t>500MG TBL NOB 20</t>
  </si>
  <si>
    <t>METEOSPASMYL</t>
  </si>
  <si>
    <t>CPS 20X60MG</t>
  </si>
  <si>
    <t>MILGAMMA</t>
  </si>
  <si>
    <t>50MG/250MCG TBL OBD 100</t>
  </si>
  <si>
    <t>POR TBL OBD 20</t>
  </si>
  <si>
    <t>POR TBL OBD 50</t>
  </si>
  <si>
    <t>MILGAMMA N</t>
  </si>
  <si>
    <t>POR CPS MOL 20</t>
  </si>
  <si>
    <t>INJ 5X2ML</t>
  </si>
  <si>
    <t>POR CPS MOL 50</t>
  </si>
  <si>
    <t>MONOTAB 20</t>
  </si>
  <si>
    <t>POR TBL NOB 20X20MG</t>
  </si>
  <si>
    <t>MONOTAB SR</t>
  </si>
  <si>
    <t>POR TBL PRO20X100MG</t>
  </si>
  <si>
    <t>MOXOSTAD 0.3 MG</t>
  </si>
  <si>
    <t>POR TBL FLM30X0.3MG</t>
  </si>
  <si>
    <t>MUCOSOLVAN LONG EFFECT</t>
  </si>
  <si>
    <t>75MG CPS PRO 20</t>
  </si>
  <si>
    <t>NASIVIN 0,05%</t>
  </si>
  <si>
    <t>NAS SPR SOL 10ML-SK</t>
  </si>
  <si>
    <t>NAS GTT SOL 10ML</t>
  </si>
  <si>
    <t>NATRIUM CHLORATUM BIOTIKA 10%</t>
  </si>
  <si>
    <t>NEBIVOLOL SANDOZ 5 MG</t>
  </si>
  <si>
    <t>POR TBL NOB 28X5MG</t>
  </si>
  <si>
    <t>NEUROL 0.25</t>
  </si>
  <si>
    <t>TBL 30X0.25MG</t>
  </si>
  <si>
    <t>NEURONTIN 100MG</t>
  </si>
  <si>
    <t>CPS 100X100MG</t>
  </si>
  <si>
    <t>NEURONTIN 300MG</t>
  </si>
  <si>
    <t>CPS 50X300MG</t>
  </si>
  <si>
    <t>NO-SPA</t>
  </si>
  <si>
    <t>POR TBL NOB 24X40MG</t>
  </si>
  <si>
    <t>NOVALGIN</t>
  </si>
  <si>
    <t>INJ 5X5ML/2500MG</t>
  </si>
  <si>
    <t>INJ 10X2ML/1000MG</t>
  </si>
  <si>
    <t>NOVALGIN-výpadek</t>
  </si>
  <si>
    <t>500MG TBL FLM 20</t>
  </si>
  <si>
    <t>OFLOXACIN-POS 3 MG/ML OČNÍ KAPKY, ROZTOK</t>
  </si>
  <si>
    <t>OPH GTT SOL 1X5ML/15MG</t>
  </si>
  <si>
    <t>OPHTHALMO-SEPTONEX</t>
  </si>
  <si>
    <t>OPH GTT SOL 1X10ML PLAST</t>
  </si>
  <si>
    <t>UNG OPH 1X5GM</t>
  </si>
  <si>
    <t>OXAZEPAM TBL.20X10MG</t>
  </si>
  <si>
    <t>TBL 20X10MG(BLISTR)</t>
  </si>
  <si>
    <t>OXYPHYLLIN</t>
  </si>
  <si>
    <t>TBL 50X100MG</t>
  </si>
  <si>
    <t>PAMBA</t>
  </si>
  <si>
    <t>TBL 10X250MG</t>
  </si>
  <si>
    <t>PANCREOLAN FORTE</t>
  </si>
  <si>
    <t>TBL ENT 30X220MG</t>
  </si>
  <si>
    <t>6000U TBL ENT 30</t>
  </si>
  <si>
    <t>PANTHENOL SPRAY</t>
  </si>
  <si>
    <t>46,3MG/G DRM SPR SUS 130G</t>
  </si>
  <si>
    <t>PARACETAMOL KABI 10MG/ML</t>
  </si>
  <si>
    <t>INF SOL 10X100ML/1000MG</t>
  </si>
  <si>
    <t>PARALEN 500</t>
  </si>
  <si>
    <t>POR TBL NOB 24X500MG</t>
  </si>
  <si>
    <t>PHENAEMAL 0,1</t>
  </si>
  <si>
    <t>PIOGLITAZONE TEVA</t>
  </si>
  <si>
    <t>30MG TBL NOB 28</t>
  </si>
  <si>
    <t>PREDNISON 20 LECIVA</t>
  </si>
  <si>
    <t>TBL 20X20MG(BLISTR)</t>
  </si>
  <si>
    <t>PREDNISON 5 LECIVA</t>
  </si>
  <si>
    <t>TBL 20X5MG</t>
  </si>
  <si>
    <t>PRESTARIUM NEO</t>
  </si>
  <si>
    <t>PROTHAZIN</t>
  </si>
  <si>
    <t>25MG TBL FLM 20</t>
  </si>
  <si>
    <t>QUETIAPINE POLPHARMA 100 MG POTAHOVANÉ TABLETY</t>
  </si>
  <si>
    <t>POR TBL FLM 60X100MG</t>
  </si>
  <si>
    <t>REASEC</t>
  </si>
  <si>
    <t>TBL 20X2.5MG</t>
  </si>
  <si>
    <t>RINGERUV ROZTOK BRAUN</t>
  </si>
  <si>
    <t>INF 10X1000ML(LDPE)</t>
  </si>
  <si>
    <t>RINGERŮV ROZTOK VIAFLO</t>
  </si>
  <si>
    <t>INF SOL 10X1000ML</t>
  </si>
  <si>
    <t>RIVOTRIL 0.5 MG</t>
  </si>
  <si>
    <t>TBL 50X0.5MG</t>
  </si>
  <si>
    <t>ROCALTROL 0.25 MCG</t>
  </si>
  <si>
    <t>ROSUMOP 20 MG</t>
  </si>
  <si>
    <t>SECATOXIN /R/ FORTE</t>
  </si>
  <si>
    <t>GTT 25ML 25MG/10ML</t>
  </si>
  <si>
    <t>SEPTONEX</t>
  </si>
  <si>
    <t>SPR 1X45ML</t>
  </si>
  <si>
    <t>SINUPRET</t>
  </si>
  <si>
    <t>SIOFOR 1000</t>
  </si>
  <si>
    <t>POR TBL FLM 60X1000MG</t>
  </si>
  <si>
    <t>SMECTA</t>
  </si>
  <si>
    <t>PLV POR 1X30SACKU</t>
  </si>
  <si>
    <t>SOLU-MEDROL</t>
  </si>
  <si>
    <t>INJ SIC 1X40MG+1ML</t>
  </si>
  <si>
    <t>SORBIFER DURULES</t>
  </si>
  <si>
    <t>POR TBL FLM 100X100MG</t>
  </si>
  <si>
    <t>SPERSALLERG</t>
  </si>
  <si>
    <t>OPH GTT SOL 1X10ML</t>
  </si>
  <si>
    <t>SUPPOSITORIA GLYCERINI LÉČIVA</t>
  </si>
  <si>
    <t>SUP 10X2,06G</t>
  </si>
  <si>
    <t>SYNTOPHYLLIN</t>
  </si>
  <si>
    <t>INJ 5X10ML/240MG</t>
  </si>
  <si>
    <t>TARDYFERON-FOL</t>
  </si>
  <si>
    <t>POR TBL RET 30</t>
  </si>
  <si>
    <t>TENAXUM</t>
  </si>
  <si>
    <t>TBL 30X1MG</t>
  </si>
  <si>
    <t>TENORETIC</t>
  </si>
  <si>
    <t>100MG/25MG TBL FLM 28</t>
  </si>
  <si>
    <t>TENSIOMIN</t>
  </si>
  <si>
    <t>TBL 30X25MG</t>
  </si>
  <si>
    <t>Thiamin Generica tbl.30</t>
  </si>
  <si>
    <t>TIAPRIDAL</t>
  </si>
  <si>
    <t>POR TBLNOB 50X100MG</t>
  </si>
  <si>
    <t>INJ SOL 12X2ML/100MG</t>
  </si>
  <si>
    <t>TORECAN</t>
  </si>
  <si>
    <t>DRG 50X6.5MG</t>
  </si>
  <si>
    <t>INJ 5X1ML/6.5MG</t>
  </si>
  <si>
    <t>TRALGIT 50 INJ</t>
  </si>
  <si>
    <t>INJ SOL 5X1ML/50MG</t>
  </si>
  <si>
    <t>TRALGIT SR 100</t>
  </si>
  <si>
    <t>POR TBL RET30X100MG</t>
  </si>
  <si>
    <t>TRENTAL 400</t>
  </si>
  <si>
    <t>POR TBL RET 100X400MG</t>
  </si>
  <si>
    <t>TRIPLIXAM 5 MG/1,25 MG/5 MG</t>
  </si>
  <si>
    <t>TRITACE 1,25 MG</t>
  </si>
  <si>
    <t>POR TBL NOB 20X1.25MG</t>
  </si>
  <si>
    <t>TRITACE 2,5 MG</t>
  </si>
  <si>
    <t>POR TBL NOB 20X2.5MG</t>
  </si>
  <si>
    <t>TRITACE 5</t>
  </si>
  <si>
    <t>TBL 30X5MG</t>
  </si>
  <si>
    <t>TRITACE 5 MG</t>
  </si>
  <si>
    <t>POR TBL NOB 100X5MG</t>
  </si>
  <si>
    <t>TULIP 10 MG POTAHOVANÉ TABLETY</t>
  </si>
  <si>
    <t>POR TBL FLM 90X10MG</t>
  </si>
  <si>
    <t>TULIP 20 MG POTAHOVANÉ TABLETY</t>
  </si>
  <si>
    <t>POR TBL FLM 90X20MG</t>
  </si>
  <si>
    <t>URSOSAN</t>
  </si>
  <si>
    <t>CPS 50X250MG</t>
  </si>
  <si>
    <t>VENTOLIN INHALER N</t>
  </si>
  <si>
    <t>INHSUSPSS200X100RG</t>
  </si>
  <si>
    <t>VERAL 1% GEL</t>
  </si>
  <si>
    <t>DRM GEL 1X50GM II</t>
  </si>
  <si>
    <t>VEROSPIRON</t>
  </si>
  <si>
    <t>TBL 20X25MG</t>
  </si>
  <si>
    <t>TBL 100X25MG</t>
  </si>
  <si>
    <t>VEROSPIRON 50MG</t>
  </si>
  <si>
    <t>CPS 30X50MG</t>
  </si>
  <si>
    <t>VESSEL DUE F</t>
  </si>
  <si>
    <t>250SU CPS MOL 50</t>
  </si>
  <si>
    <t>VIDISIC</t>
  </si>
  <si>
    <t>GEL OPH 1X10GM</t>
  </si>
  <si>
    <t>VITAMIN B12 LECIVA 300RG</t>
  </si>
  <si>
    <t>INJ 5X1ML/300RG</t>
  </si>
  <si>
    <t>VitA-POS oční mast 5g</t>
  </si>
  <si>
    <t>WARFARIN PMCS 5 MG</t>
  </si>
  <si>
    <t>XADOS 20 MG TABLETY</t>
  </si>
  <si>
    <t>POR TBL NOB 30X20MG</t>
  </si>
  <si>
    <t>ZALDIAR</t>
  </si>
  <si>
    <t>POR TBL FLM 20</t>
  </si>
  <si>
    <t>37,5MG/325MG TBL FLM 30X1</t>
  </si>
  <si>
    <t>ZODAC</t>
  </si>
  <si>
    <t>TBL OBD 30X10MG</t>
  </si>
  <si>
    <t>ZOLOFT 50MG</t>
  </si>
  <si>
    <t>TBL OBD 28X50MG</t>
  </si>
  <si>
    <t>ZOLPIDEM MYLAN</t>
  </si>
  <si>
    <t>POR TBL FLM 50X10MG</t>
  </si>
  <si>
    <t>POR TBL FLM 20X10MG</t>
  </si>
  <si>
    <t>ZOXON 4</t>
  </si>
  <si>
    <t>POR TBL NOB 90X4MG</t>
  </si>
  <si>
    <t>ZYLLT 75 MG</t>
  </si>
  <si>
    <t>POR TBL FLM 28X75MG</t>
  </si>
  <si>
    <t>léky - enterální výživa (LEK)</t>
  </si>
  <si>
    <t>CUBITAN S PŘÍCHUTÍ VANILKOVOU</t>
  </si>
  <si>
    <t>POR SOL 4X200ML</t>
  </si>
  <si>
    <t>léky - krev.deriváty ZUL (TO)</t>
  </si>
  <si>
    <t>HAEMOCOMPLETTAN P</t>
  </si>
  <si>
    <t>20MG/ML INJ/INF PLV SOL 1X1000MG</t>
  </si>
  <si>
    <t>OCPLEX</t>
  </si>
  <si>
    <t>1000IU INF PSO LQF 1+1X40ML</t>
  </si>
  <si>
    <t>500IU INF PSO LQF 1+1X20ML</t>
  </si>
  <si>
    <t>léky - antibiotika (LEK)</t>
  </si>
  <si>
    <t>AMOKSIKLAV</t>
  </si>
  <si>
    <t>TBL OBD 21X625MG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</si>
  <si>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</si>
  <si>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</si>
  <si>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</si>
  <si>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</si>
  <si>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</si>
  <si>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</si>
  <si>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AMOKSIKLAV 457 MG/5 ML</t>
  </si>
  <si>
    <t>POR PLV SUS 70ML</t>
  </si>
  <si>
    <t>ARCHIFAR 1 G</t>
  </si>
  <si>
    <t>INJ+INF PLV SOL 10X1GM</t>
  </si>
  <si>
    <t>AXETINE 1,5GM</t>
  </si>
  <si>
    <t>INJ SIC 10X1.5GM</t>
  </si>
  <si>
    <t>AZEPO 1 G</t>
  </si>
  <si>
    <t>AZITROMYCIN SANDOZ 500 MG</t>
  </si>
  <si>
    <t>POR TBL FLM 3X500MG</t>
  </si>
  <si>
    <t>BELOGENT MAST</t>
  </si>
  <si>
    <t>UNG 1X30GM</t>
  </si>
  <si>
    <t>CEFTAZIDIM KABI 2 GM</t>
  </si>
  <si>
    <t>INJ+INF PLV SOL 10X2GM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</si>
  <si>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</si>
  <si>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</si>
  <si>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</si>
  <si>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</si>
  <si>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</si>
  <si>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DALACIN C 300 MG</t>
  </si>
  <si>
    <t>POR CPS DUR 16X300MG</t>
  </si>
  <si>
    <t>DOXYBENE 200 MG TABLETY</t>
  </si>
  <si>
    <t>POR TBL NOB10X200MG</t>
  </si>
  <si>
    <t>DOXYHEXAL 200 TABS</t>
  </si>
  <si>
    <t>TBL 10X200MG</t>
  </si>
  <si>
    <t>DUOMOX 1000</t>
  </si>
  <si>
    <t>POR TBLNOB14X1000MG</t>
  </si>
  <si>
    <t>FRAMYKOIN</t>
  </si>
  <si>
    <t>UNG 1X10GM</t>
  </si>
  <si>
    <t>GENTAMICIN B.BRAUN INF SOL 240MG</t>
  </si>
  <si>
    <t>3MG/ML 20X80ML</t>
  </si>
  <si>
    <t>KLACID 250</t>
  </si>
  <si>
    <t>250MG TBL FLM 10</t>
  </si>
  <si>
    <t>KLACID 500</t>
  </si>
  <si>
    <t>POR TBL FLM 14X500MG</t>
  </si>
  <si>
    <t>MACMIROR COMPLEX</t>
  </si>
  <si>
    <t>SUP VAG 12</t>
  </si>
  <si>
    <t>METRONIDAZOL 500MG BRAUN</t>
  </si>
  <si>
    <t>INJ 10X100ML(LDPE)</t>
  </si>
  <si>
    <t>OPHTHALMO-FRAMYKOIN</t>
  </si>
  <si>
    <t>OSPEN 400MG</t>
  </si>
  <si>
    <t>SIR 1X150ML</t>
  </si>
  <si>
    <t>PAMYCON NA PŘÍPRAVU KAPEK</t>
  </si>
  <si>
    <t>DRM PLV SOL 1X1LAH</t>
  </si>
  <si>
    <t>PIPERACILLIN/TAZOBACTAM KABI 4 G/0,5 G</t>
  </si>
  <si>
    <t>INF PLV SOL 10X4.5GM</t>
  </si>
  <si>
    <t>PROSTAPHLIN 1000MG</t>
  </si>
  <si>
    <t>INJ SIC 1X1000MG</t>
  </si>
  <si>
    <t>SUMETROLIM</t>
  </si>
  <si>
    <t>TBL 20X480MG</t>
  </si>
  <si>
    <t>UNASYN</t>
  </si>
  <si>
    <t>INJ PLV SOL 1X1.5GM</t>
  </si>
  <si>
    <t>POR TBL FLM12X375MG</t>
  </si>
  <si>
    <t>VANCOMYCIN MYLAN 1000 MG</t>
  </si>
  <si>
    <t>INF PLV SOL 1X1GM</t>
  </si>
  <si>
    <t>XORIMAX 500 MG POTAH.TABLETY</t>
  </si>
  <si>
    <t>PORTBLFLM10X500MG</t>
  </si>
  <si>
    <t>léky - antimykotika (LEK)</t>
  </si>
  <si>
    <t>CANESTEN KRÉM</t>
  </si>
  <si>
    <t>CRM 1X20GM/200MG</t>
  </si>
  <si>
    <t>CLOTRIMAZOL AL 1%</t>
  </si>
  <si>
    <t>CRM 1X50GM 1%</t>
  </si>
  <si>
    <t>MYFUNGAR</t>
  </si>
  <si>
    <t>CRM 1X30GM</t>
  </si>
  <si>
    <t>AQUA PRO INJECTIONE BRAUN</t>
  </si>
  <si>
    <t>INJ SOL 20X10ML-PLA</t>
  </si>
  <si>
    <t>BUPIVACAINE ACCORD</t>
  </si>
  <si>
    <t>5MG/ML INJ SOL 1X20ML</t>
  </si>
  <si>
    <t>DEPO-MEDROL</t>
  </si>
  <si>
    <t>INJ 1X1ML/40MG</t>
  </si>
  <si>
    <t>INJ 1X5ML 40MG/ML</t>
  </si>
  <si>
    <t>DZ BRAUNOL 1 L</t>
  </si>
  <si>
    <t>DZ TRIXO LIND 100 ml</t>
  </si>
  <si>
    <t>KL BENZINUM 500 ml/330g HVLP</t>
  </si>
  <si>
    <t>KL ETHER 130G</t>
  </si>
  <si>
    <t>KL ETHER 200G</t>
  </si>
  <si>
    <t>GEL 1X20GM</t>
  </si>
  <si>
    <t>ADDAVEN</t>
  </si>
  <si>
    <t>IVN INF CNC SOL 20X10ML</t>
  </si>
  <si>
    <t>AGAPURIN</t>
  </si>
  <si>
    <t>INJ 5X5ML/100MG</t>
  </si>
  <si>
    <t>AGEN 5</t>
  </si>
  <si>
    <t>POR TBL NOB 30X5MG</t>
  </si>
  <si>
    <t>AKINETON</t>
  </si>
  <si>
    <t>POR TBL NOB 50X2MG</t>
  </si>
  <si>
    <t xml:space="preserve">AMISULPRID GENERICS 50MG </t>
  </si>
  <si>
    <t>TBL NOB 90</t>
  </si>
  <si>
    <t>PAR LQF 20X100ML-PE</t>
  </si>
  <si>
    <t>ARDEAELYTOSOL NA.HYDR.CARB.4.2%</t>
  </si>
  <si>
    <t>INF 1X200ML</t>
  </si>
  <si>
    <t>ARDEAELYTOSOL NA.HYDR.CARB.8.4%</t>
  </si>
  <si>
    <t>ARDEAOSMOSOL MA 20</t>
  </si>
  <si>
    <t>200G/L INF SOL 20X100ML</t>
  </si>
  <si>
    <t>ARGOFAN</t>
  </si>
  <si>
    <t>75MG TBL PRO 30</t>
  </si>
  <si>
    <t>TBL 15X100MG</t>
  </si>
  <si>
    <t>BELOSALIC</t>
  </si>
  <si>
    <t>DRM SPR SOL 1X100ML</t>
  </si>
  <si>
    <t>BERODUAL</t>
  </si>
  <si>
    <t>INH LIQ 1X20ML</t>
  </si>
  <si>
    <t>25MG TBL PRO 100</t>
  </si>
  <si>
    <t>BISEPTOL 480</t>
  </si>
  <si>
    <t>POR TBL NOB 28X480MG</t>
  </si>
  <si>
    <t>B-Komplex forte Zentiva drg.20</t>
  </si>
  <si>
    <t>BRAUNOVIDON MAST</t>
  </si>
  <si>
    <t>UNG 1X100GM-TUBA</t>
  </si>
  <si>
    <t>CALCIUM BIOTIKA</t>
  </si>
  <si>
    <t>INJ 10X10ML/1GM</t>
  </si>
  <si>
    <t>CARVESAN 6,25</t>
  </si>
  <si>
    <t>POR TBL NOB 30X6,25MG</t>
  </si>
  <si>
    <t>CAVINTON FORTE</t>
  </si>
  <si>
    <t>POR TBL NOB 30X10MG</t>
  </si>
  <si>
    <t>CELASKON LONG EFFECT 500MG 30 CPS PRO</t>
  </si>
  <si>
    <t>CEREBROLYSIN</t>
  </si>
  <si>
    <t>INJ SOL 5X10ML</t>
  </si>
  <si>
    <t>CISORDINOL 25MG</t>
  </si>
  <si>
    <t>TBL OBD 50X25MG</t>
  </si>
  <si>
    <t>COAXIL</t>
  </si>
  <si>
    <t>TBL OBD 90X12.5MG</t>
  </si>
  <si>
    <t>CORDARONE</t>
  </si>
  <si>
    <t>POR TBL NOB30X200MG</t>
  </si>
  <si>
    <t>INJ SOL 6X3ML/150MG</t>
  </si>
  <si>
    <t>DEGAN</t>
  </si>
  <si>
    <t>INJ 50X2ML/10MG</t>
  </si>
  <si>
    <t>TBL 40X10MG</t>
  </si>
  <si>
    <t>DEPAKINE CHRONO 500MG(PULENE)</t>
  </si>
  <si>
    <t>TBL RET 30X500MG</t>
  </si>
  <si>
    <t>DICYNONE 250</t>
  </si>
  <si>
    <t>INJ SOL 4X2ML/250MG</t>
  </si>
  <si>
    <t>POR TBL FLM 10</t>
  </si>
  <si>
    <t>EBRANTIL 30 RETARD</t>
  </si>
  <si>
    <t>POR CPS PRO 50X30MG</t>
  </si>
  <si>
    <t>EBRANTIL 60 RETARD</t>
  </si>
  <si>
    <t>POR CPS PRO 50X60MG</t>
  </si>
  <si>
    <t>ELICEA 10 MG</t>
  </si>
  <si>
    <t>POR TBL FLM 28X10MG</t>
  </si>
  <si>
    <t>TBL FLM 56</t>
  </si>
  <si>
    <t>250MG TBL FLM 40</t>
  </si>
  <si>
    <t>Espumisan cps.100x40mg-blistr</t>
  </si>
  <si>
    <t>0057585</t>
  </si>
  <si>
    <t>EUPHYLLIN CR N 100</t>
  </si>
  <si>
    <t>100MG CPS PRO 50</t>
  </si>
  <si>
    <t>FORTECORTIN 4</t>
  </si>
  <si>
    <t>POR TBL NOB 20X4MG</t>
  </si>
  <si>
    <t>FORVEL 0,4MG/ML</t>
  </si>
  <si>
    <t>INJ/INF SOL 10X1ML</t>
  </si>
  <si>
    <t>GLUKÓZA 40 BRAUN</t>
  </si>
  <si>
    <t>INF 20X10ML-PLA.AMP</t>
  </si>
  <si>
    <t>GODASAL 100</t>
  </si>
  <si>
    <t>POR TBL NOB 20</t>
  </si>
  <si>
    <t>GUTRON 5MG</t>
  </si>
  <si>
    <t>TBL 50X5MG</t>
  </si>
  <si>
    <t>HALOPERIDOL</t>
  </si>
  <si>
    <t>INJ 5X1ML/5MG</t>
  </si>
  <si>
    <t>TBL 50X1.5MG</t>
  </si>
  <si>
    <t>HEPARIN LECIVA</t>
  </si>
  <si>
    <t>INJ 1X10ML/50KU</t>
  </si>
  <si>
    <t>HUMALOG 100 IU</t>
  </si>
  <si>
    <t>INJ SOL 5X3ML/300UT</t>
  </si>
  <si>
    <t>HYLAK FORTE</t>
  </si>
  <si>
    <t>POR SOL 100ML</t>
  </si>
  <si>
    <t>INF SOL 10X1000MLPLAH</t>
  </si>
  <si>
    <t>INDAPAMID STADA 1,5 MG</t>
  </si>
  <si>
    <t>ISOLYTE BP - PLAST. LÁHEV</t>
  </si>
  <si>
    <t xml:space="preserve">INF SOL 10X1000ML KP </t>
  </si>
  <si>
    <t>KALIUM CHLORATUM LECIVA 7.5%</t>
  </si>
  <si>
    <t>INJ 5X10ML 7.5%</t>
  </si>
  <si>
    <t>KALNORMIN</t>
  </si>
  <si>
    <t>POR TBL PRO 30X1GM</t>
  </si>
  <si>
    <t>INJ 5X1ML/10MG</t>
  </si>
  <si>
    <t>KARDEGIC 0.5 G</t>
  </si>
  <si>
    <t>INJ PSO LQF 6+SOL</t>
  </si>
  <si>
    <t>KL SOL.HYD.PEROX.3% 100G</t>
  </si>
  <si>
    <t>Klysma salinické 10x135ml</t>
  </si>
  <si>
    <t>KREON 25 000</t>
  </si>
  <si>
    <t>25000U CPS ETD 50</t>
  </si>
  <si>
    <t>LANTUS 100 JEDNOTEK/ML SOLOSTAR</t>
  </si>
  <si>
    <t xml:space="preserve">SDR INJ SOL 5X3ML </t>
  </si>
  <si>
    <t>LEPONEX 100MG</t>
  </si>
  <si>
    <t>MIDAZOLAM ACCORD 5 MG/ML</t>
  </si>
  <si>
    <t>INJ+INF SOL 10X3MLX5MG/ML</t>
  </si>
  <si>
    <t>MIRTAZAPIN MYLAN 30 MG</t>
  </si>
  <si>
    <t>POR TBL DIS 30X30MG</t>
  </si>
  <si>
    <t>MO Skládačka bílá bez potisku</t>
  </si>
  <si>
    <t>MONOSAN 20MG</t>
  </si>
  <si>
    <t>MORPHIN BIOTIKA 1%</t>
  </si>
  <si>
    <t>INJ 10X1ML/10MG</t>
  </si>
  <si>
    <t>MUCOSOLVAN</t>
  </si>
  <si>
    <t>POR GTT SOL+INH SOL 60ML</t>
  </si>
  <si>
    <t>Naloxon amp 10x1 ml/0,4mg-mimořádný dovoz</t>
  </si>
  <si>
    <t>10x1ml</t>
  </si>
  <si>
    <t>NEUROL 0.5</t>
  </si>
  <si>
    <t>POR TBL NOB30X0.5MG</t>
  </si>
  <si>
    <t>NORADRENALIN LECIVA</t>
  </si>
  <si>
    <t>NORADRENALIN LÉČIVA</t>
  </si>
  <si>
    <t>IVN INF CNC SOL 5X5ML</t>
  </si>
  <si>
    <t>NOVORAPID 100 U/ML</t>
  </si>
  <si>
    <t>INJ SOL 1X10ML</t>
  </si>
  <si>
    <t>OLANZAPIN MYLAN 10 MG</t>
  </si>
  <si>
    <t>ONDANSETRON ACCORD</t>
  </si>
  <si>
    <t>2MG/ML INJ+INF SOL 5X4ML</t>
  </si>
  <si>
    <t>PARACETAMOL KABI 10 MG/ML</t>
  </si>
  <si>
    <t>INF SOL 10X50ML/500MG</t>
  </si>
  <si>
    <t>Pradaxa 30 x 110mg</t>
  </si>
  <si>
    <t>PRENEWEL 2 MG/0,625 MG</t>
  </si>
  <si>
    <t>POR TBL NOB 30</t>
  </si>
  <si>
    <t>PRESTANCE 5 MG/5 MG</t>
  </si>
  <si>
    <t>POR TBL FLM 90X5MG</t>
  </si>
  <si>
    <t>PROPOFOL 1% MCT/LCT FRESENIUS</t>
  </si>
  <si>
    <t>INJ EML 10X100ML</t>
  </si>
  <si>
    <t>PROTAMIN MEDA AMPULLEN</t>
  </si>
  <si>
    <t>1000IU/ML INJ SOL 5X5ML</t>
  </si>
  <si>
    <t>PROTHIADEN</t>
  </si>
  <si>
    <t>DRG 30X25MG</t>
  </si>
  <si>
    <t>QUETIAPINE POLPHARMA 25 MG POTAHOVANÉ TABLETY</t>
  </si>
  <si>
    <t>POR TBL FLM 30X25MG</t>
  </si>
  <si>
    <t>RINGERFUNDIN B.BRAUN</t>
  </si>
  <si>
    <t>INF SOL10X1000ML PE</t>
  </si>
  <si>
    <t>INF SOL 10X500ML PE</t>
  </si>
  <si>
    <t>RYTMONORM 150MG</t>
  </si>
  <si>
    <t>TBL FLM 50</t>
  </si>
  <si>
    <t>SALOFALK 500</t>
  </si>
  <si>
    <t>SUP 30X500MG</t>
  </si>
  <si>
    <t>SILYMARIN AL 50</t>
  </si>
  <si>
    <t>DRG 100X50MG</t>
  </si>
  <si>
    <t>SIOFOR 500</t>
  </si>
  <si>
    <t>TBL OBD 60X500MG</t>
  </si>
  <si>
    <t>SOLIAN 200 MG</t>
  </si>
  <si>
    <t>TBL 30X200MG</t>
  </si>
  <si>
    <t>SOLUVIT N PRO INFUS.</t>
  </si>
  <si>
    <t>INJ SIC 10</t>
  </si>
  <si>
    <t>320MG/60MG TBL RET 30</t>
  </si>
  <si>
    <t>STACYL 100 MG ENTEROSOLVENTNÍ TABLETY</t>
  </si>
  <si>
    <t>POR TBL ENT 60X100MG I</t>
  </si>
  <si>
    <t>STOPTUSSIN TABLETY</t>
  </si>
  <si>
    <t xml:space="preserve">SUFENTANIL TORREX 5 MCG/ML </t>
  </si>
  <si>
    <t>INJ SOL 5X2ML/10RG</t>
  </si>
  <si>
    <t>TEGRETOL CR 400</t>
  </si>
  <si>
    <t>TBL RET 30X400MG</t>
  </si>
  <si>
    <t>TELMISARTAN SANDOZ 80 MG</t>
  </si>
  <si>
    <t>POR TBL NOB 30X80MG</t>
  </si>
  <si>
    <t>THIAMIN LECIVA</t>
  </si>
  <si>
    <t>TBL 20X50MG(BLISTR)</t>
  </si>
  <si>
    <t>TISERCIN</t>
  </si>
  <si>
    <t>TOUJEO 300 JEDNOTEK/ML</t>
  </si>
  <si>
    <t>SDR INJ SOL 3X1.5ML</t>
  </si>
  <si>
    <t xml:space="preserve">TRAMAL RETARD </t>
  </si>
  <si>
    <t>TBL 10x100 MG</t>
  </si>
  <si>
    <t>TRITACE COMBI</t>
  </si>
  <si>
    <t>5MG/5MG CPS DUR 28</t>
  </si>
  <si>
    <t>VITALIPID N ADULT</t>
  </si>
  <si>
    <t>INF CNC SOL 10X10ML</t>
  </si>
  <si>
    <t>léky - parenterální výživa (LEK)</t>
  </si>
  <si>
    <t>AMINOPLASMAL B.BRAUN 10%</t>
  </si>
  <si>
    <t>INF SOL 10X500ML</t>
  </si>
  <si>
    <t>NUTRIFLEX PERI</t>
  </si>
  <si>
    <t>INF SOL 5X2000ML</t>
  </si>
  <si>
    <t>NUTRIFLEX PLUS</t>
  </si>
  <si>
    <t>NUTRISON</t>
  </si>
  <si>
    <t>POR SOL 1X500ML</t>
  </si>
  <si>
    <t>NUTRISON ENERGY MULTI FIBRE</t>
  </si>
  <si>
    <t>POR SOL 1X1500ML</t>
  </si>
  <si>
    <t>OCTAPLAS LG</t>
  </si>
  <si>
    <t>45-70MG/ML INF SOL 1X200ML</t>
  </si>
  <si>
    <t>ABAKTAL</t>
  </si>
  <si>
    <t>INJ 10X5ML/400MG</t>
  </si>
  <si>
    <t>BELOGENT KRÉM</t>
  </si>
  <si>
    <t>INJ 10X5ML</t>
  </si>
  <si>
    <t>ENTIZOL</t>
  </si>
  <si>
    <t>TBL 20X250MG</t>
  </si>
  <si>
    <t>IALUGEN PLUS</t>
  </si>
  <si>
    <t>CRM 1X60GM</t>
  </si>
  <si>
    <t>SEFOTAK 1 G</t>
  </si>
  <si>
    <t>INJ PLV SOL 1X1GM</t>
  </si>
  <si>
    <t>VANCOMYCIN MYLAN 500 MG</t>
  </si>
  <si>
    <t>INF PLV SOL 1X500MG</t>
  </si>
  <si>
    <t>FLUCONAZOL KABI 2 MG/ML</t>
  </si>
  <si>
    <t>INF SOL 10X100ML/200MG</t>
  </si>
  <si>
    <t>3121 - TRAU: ambulance</t>
  </si>
  <si>
    <t>3111 - TRAU: lůžkové oddělení 27</t>
  </si>
  <si>
    <t>3131 - TRAU: JIP 27</t>
  </si>
  <si>
    <t>A02BC02 - PANTOPRAZOL</t>
  </si>
  <si>
    <t>A07DA - ANTIPROPULZIVA</t>
  </si>
  <si>
    <t>A10BA02 - METFORMIN</t>
  </si>
  <si>
    <t>B01AA03 - WARFARIN</t>
  </si>
  <si>
    <t>B01AB06 - NADROPARIN</t>
  </si>
  <si>
    <t>B01AC04 - KLOPIDOGREL</t>
  </si>
  <si>
    <t>C01BC03 - PROPAFENON</t>
  </si>
  <si>
    <t>C01BD01 - AMIODARON</t>
  </si>
  <si>
    <t>C02AC05 - MOXONIDIN</t>
  </si>
  <si>
    <t>C02CA04 - DOXAZOSIN</t>
  </si>
  <si>
    <t>C03CA01 - FUROSEMID</t>
  </si>
  <si>
    <t>C07AB02 - METOPROLOL</t>
  </si>
  <si>
    <t>C07AB07 - BISOPROLOL</t>
  </si>
  <si>
    <t>C07AB12 - NEBIVOLOL</t>
  </si>
  <si>
    <t>C08CA01 - AMLODIPIN</t>
  </si>
  <si>
    <t>C08CA13 - LERKANIDIPIN</t>
  </si>
  <si>
    <t>C09AA04 - PERINDOPRIL</t>
  </si>
  <si>
    <t>C09AA05 - RAMIPRIL</t>
  </si>
  <si>
    <t>C09BB04 - PERINDOPRIL A AMLODIPIN</t>
  </si>
  <si>
    <t>C09CA01 - LOSARTAN</t>
  </si>
  <si>
    <t>C09CA07 - TELMISARTAN</t>
  </si>
  <si>
    <t>C09DA01 - LOSARTAN A DIURETIKA</t>
  </si>
  <si>
    <t>C10AA05 - ATORVASTATIN</t>
  </si>
  <si>
    <t>C10AA07 - ROSUVASTATIN</t>
  </si>
  <si>
    <t>G04CA02 - TAMSULOSIN</t>
  </si>
  <si>
    <t>H02AB04 - METHYLPREDNISOLON</t>
  </si>
  <si>
    <t>H02AB09 - HYDROKORTISON</t>
  </si>
  <si>
    <t>J01DC02 - CEFUROXIM</t>
  </si>
  <si>
    <t>J01DD01 - CEFOTAXIM</t>
  </si>
  <si>
    <t>J01DH02 - MEROPENEM</t>
  </si>
  <si>
    <t>J01FA10 - AZITHROMYCIN</t>
  </si>
  <si>
    <t>J01FF01 - KLINDAMYCIN</t>
  </si>
  <si>
    <t>J01MA03 - PEFLOXACIN</t>
  </si>
  <si>
    <t>J01XA01 - VANKOMYCIN</t>
  </si>
  <si>
    <t>J01XD01 - METRONIDAZOL</t>
  </si>
  <si>
    <t>J02AC01 - FLUKONAZOL</t>
  </si>
  <si>
    <t>M04AA01 - ALOPURINOL</t>
  </si>
  <si>
    <t>N01AX10 - PROPOFOL</t>
  </si>
  <si>
    <t>N01BB10 - LEVOBUPIVAKAIN</t>
  </si>
  <si>
    <t>N02BB02 - SODNÁ SŮL METAMIZOLU</t>
  </si>
  <si>
    <t>N02BE01 - PARACETAMOL</t>
  </si>
  <si>
    <t>N03AG01 - KYSELINA VALPROOVÁ</t>
  </si>
  <si>
    <t>N03AX12 - GABAPENTIN</t>
  </si>
  <si>
    <t>N05AH03 - OLANZAPIN</t>
  </si>
  <si>
    <t>N05AH04 - KVETIAPIN</t>
  </si>
  <si>
    <t>N05AL05 - AMISULPRID</t>
  </si>
  <si>
    <t>N05BA12 - ALPRAZOLAM</t>
  </si>
  <si>
    <t>N05CD08 - MIDAZOLAM</t>
  </si>
  <si>
    <t>N05CF02 - ZOLPIDEM</t>
  </si>
  <si>
    <t>N06AB06 - SERTRALIN</t>
  </si>
  <si>
    <t>N06AB10 - ESCITALOPRAM</t>
  </si>
  <si>
    <t>N06AX11 - MIRTAZAPIN</t>
  </si>
  <si>
    <t>N06AX16 - VENLAFAXIN</t>
  </si>
  <si>
    <t>N06BX18 - VINPOCETIN</t>
  </si>
  <si>
    <t>N07CA01 - BETAHISTIN</t>
  </si>
  <si>
    <t>R03AC02 - SALBUTAMOL</t>
  </si>
  <si>
    <t>R05CB06 - AMBROXOL</t>
  </si>
  <si>
    <t>R06AE07 - CETIRIZIN</t>
  </si>
  <si>
    <t>C09BX01 - PERINDOPRIL, AMLODIPIN A INDAPAMID</t>
  </si>
  <si>
    <t>A03FA07 - ITOPRIDUM</t>
  </si>
  <si>
    <t>N01AH03 - SUFENTANIL</t>
  </si>
  <si>
    <t>J01CR02 - AMOXICILIN A  INHIBITOR BETA-LAKTAMASY</t>
  </si>
  <si>
    <t>A10AB05 - INSULIN ASPART</t>
  </si>
  <si>
    <t>J01CR05 - PIPERACILIN A  INHIBITOR BETA-LAKTAMASY</t>
  </si>
  <si>
    <t>H03AA01 - SODNÁ SŮL LEVOTHYROXINU</t>
  </si>
  <si>
    <t>V06XX - POTRAVINY PRO ZVLÁŠTNÍ LÉKAŘSKÉ ÚČELY (PZLÚ) (ČESKÁ ATC SKUP</t>
  </si>
  <si>
    <t>A02BC02</t>
  </si>
  <si>
    <t>214427</t>
  </si>
  <si>
    <t>40MG INJ PLV SOL 1</t>
  </si>
  <si>
    <t>214525</t>
  </si>
  <si>
    <t>CONTROLOC</t>
  </si>
  <si>
    <t>40MG TBL ENT 28 I</t>
  </si>
  <si>
    <t>A03FA07</t>
  </si>
  <si>
    <t>166759</t>
  </si>
  <si>
    <t>50MG TBL FLM 40(4X10)</t>
  </si>
  <si>
    <t>166760</t>
  </si>
  <si>
    <t>50MG TBL FLM 100(10X10)</t>
  </si>
  <si>
    <t>A07DA</t>
  </si>
  <si>
    <t>30652</t>
  </si>
  <si>
    <t>2,5MG/0,025MG TBL NOB 20</t>
  </si>
  <si>
    <t>A10BA02</t>
  </si>
  <si>
    <t>191922</t>
  </si>
  <si>
    <t>SIOFOR</t>
  </si>
  <si>
    <t>1000MG TBL FLM 60</t>
  </si>
  <si>
    <t>B01AA03</t>
  </si>
  <si>
    <t>192342</t>
  </si>
  <si>
    <t>WARFARIN PMCS</t>
  </si>
  <si>
    <t>5MG TBL NOB 100 I</t>
  </si>
  <si>
    <t>B01AB06</t>
  </si>
  <si>
    <t>213477</t>
  </si>
  <si>
    <t>9500IU/ML INJ SOL 10X5ML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</si>
  <si>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</si>
  <si>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</si>
  <si>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</si>
  <si>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</si>
  <si>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</si>
  <si>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</si>
  <si>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</si>
  <si>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</si>
  <si>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B01AC04</t>
  </si>
  <si>
    <t>149480</t>
  </si>
  <si>
    <t>ZYLLT</t>
  </si>
  <si>
    <t>75MG TBL FLM 28</t>
  </si>
  <si>
    <t>C02AC05</t>
  </si>
  <si>
    <t>16923</t>
  </si>
  <si>
    <t>MOXOSTAD</t>
  </si>
  <si>
    <t>0,3MG TBL FLM 30</t>
  </si>
  <si>
    <t>C02CA04</t>
  </si>
  <si>
    <t>107794</t>
  </si>
  <si>
    <t>ZOXON</t>
  </si>
  <si>
    <t>4MG TBL NOB 90</t>
  </si>
  <si>
    <t>C03CA01</t>
  </si>
  <si>
    <t>214036</t>
  </si>
  <si>
    <t>56804</t>
  </si>
  <si>
    <t>40MG TBL NOB 50</t>
  </si>
  <si>
    <t>56805</t>
  </si>
  <si>
    <t>40MG TBL NOB 100</t>
  </si>
  <si>
    <t>C07AB02</t>
  </si>
  <si>
    <t>231701</t>
  </si>
  <si>
    <t>46980</t>
  </si>
  <si>
    <t>C07AB07</t>
  </si>
  <si>
    <t>158673</t>
  </si>
  <si>
    <t>BISOPROLOL MYLAN</t>
  </si>
  <si>
    <t>158692</t>
  </si>
  <si>
    <t>5MG TBL FLM 30</t>
  </si>
  <si>
    <t>C07AB12</t>
  </si>
  <si>
    <t>112572</t>
  </si>
  <si>
    <t>NEBIVOLOL SANDOZ</t>
  </si>
  <si>
    <t>5MG TBL NOB 28</t>
  </si>
  <si>
    <t>C08CA13</t>
  </si>
  <si>
    <t>169623</t>
  </si>
  <si>
    <t>KAPIDIN</t>
  </si>
  <si>
    <t>10MG TBL FLM 30 II</t>
  </si>
  <si>
    <t>C09AA04</t>
  </si>
  <si>
    <t>101205</t>
  </si>
  <si>
    <t>C09AA05</t>
  </si>
  <si>
    <t>56972</t>
  </si>
  <si>
    <t>TRITACE</t>
  </si>
  <si>
    <t>1,25MG TBL NOB 20</t>
  </si>
  <si>
    <t>56976</t>
  </si>
  <si>
    <t>2,5MG TBL NOB 20</t>
  </si>
  <si>
    <t>56981</t>
  </si>
  <si>
    <t>5MG TBL NOB 30</t>
  </si>
  <si>
    <t>56983</t>
  </si>
  <si>
    <t>5MG TBL NOB 100</t>
  </si>
  <si>
    <t>C09BX01</t>
  </si>
  <si>
    <t>190958</t>
  </si>
  <si>
    <t>TRIPLIXAM</t>
  </si>
  <si>
    <t>5MG/1,25MG/5MG TBL FLM 30</t>
  </si>
  <si>
    <t>C09CA01</t>
  </si>
  <si>
    <t>114065</t>
  </si>
  <si>
    <t>50MG TBL FLM 30 II</t>
  </si>
  <si>
    <t>C09DA01</t>
  </si>
  <si>
    <t>15316</t>
  </si>
  <si>
    <t>50MG/12,5MG TBL FLM 30</t>
  </si>
  <si>
    <t>C10AA05</t>
  </si>
  <si>
    <t>50309</t>
  </si>
  <si>
    <t>TULIP</t>
  </si>
  <si>
    <t>10MG TBL FLM 30X1</t>
  </si>
  <si>
    <t>50311</t>
  </si>
  <si>
    <t>10MG TBL FLM 90X1</t>
  </si>
  <si>
    <t>50316</t>
  </si>
  <si>
    <t>20MG TBL FLM 30X1</t>
  </si>
  <si>
    <t>50318</t>
  </si>
  <si>
    <t>20MG TBL FLM 90X1</t>
  </si>
  <si>
    <t>C10AA07</t>
  </si>
  <si>
    <t>145567</t>
  </si>
  <si>
    <t>ROSUMOP</t>
  </si>
  <si>
    <t>20MG TBL FLM 30</t>
  </si>
  <si>
    <t>G04CA02</t>
  </si>
  <si>
    <t>14439</t>
  </si>
  <si>
    <t>0,4MG CPS RDR 30</t>
  </si>
  <si>
    <t>H02AB04</t>
  </si>
  <si>
    <t>9709</t>
  </si>
  <si>
    <t>40MG/ML INJ PSO LQF 40MG+1ML</t>
  </si>
  <si>
    <t>H02AB09</t>
  </si>
  <si>
    <t>216572</t>
  </si>
  <si>
    <t>HYDROCORTISON VUAB</t>
  </si>
  <si>
    <t>100MG INJ PLV SOL 1 II</t>
  </si>
  <si>
    <t>216670</t>
  </si>
  <si>
    <t>HYDROCORTISON VALEANT</t>
  </si>
  <si>
    <t>100MG INJ PLV SOL 1X10</t>
  </si>
  <si>
    <t>H03AA01</t>
  </si>
  <si>
    <t>147454</t>
  </si>
  <si>
    <t>EUTHYROX</t>
  </si>
  <si>
    <t>88MCG TBL NOB 100 II</t>
  </si>
  <si>
    <t>169714</t>
  </si>
  <si>
    <t>LETROX</t>
  </si>
  <si>
    <t>125MCG TBL NOB 100</t>
  </si>
  <si>
    <t>187425</t>
  </si>
  <si>
    <t>50MCG TBL NOB 100</t>
  </si>
  <si>
    <t>69189</t>
  </si>
  <si>
    <t>50MCG TBL NOB 100 II</t>
  </si>
  <si>
    <t>69191</t>
  </si>
  <si>
    <t>150MCG TBL NOB 100 II</t>
  </si>
  <si>
    <t>J01CR02</t>
  </si>
  <si>
    <t>203097</t>
  </si>
  <si>
    <t>875MG/125MG TBL FLM 21</t>
  </si>
  <si>
    <t>5951</t>
  </si>
  <si>
    <t>875MG/125MG TBL FLM 14</t>
  </si>
  <si>
    <t>85525</t>
  </si>
  <si>
    <t>AMOKSIKLAV 625 MG</t>
  </si>
  <si>
    <t>500MG/125MG TBL FLM 21</t>
  </si>
  <si>
    <t>99366</t>
  </si>
  <si>
    <t>400MG/5ML+57MG/5ML POR PLV SUS 70ML</t>
  </si>
  <si>
    <t>J01CR05</t>
  </si>
  <si>
    <t>113453</t>
  </si>
  <si>
    <t>PIPERACILLIN/TAZOBACTAM KABI</t>
  </si>
  <si>
    <t>4G/0,5G INF PLV SOL 10</t>
  </si>
  <si>
    <t>J01DC02</t>
  </si>
  <si>
    <t>18547</t>
  </si>
  <si>
    <t>XORIMAX</t>
  </si>
  <si>
    <t>500MG TBL FLM 10</t>
  </si>
  <si>
    <t>J01DH02</t>
  </si>
  <si>
    <t>183817</t>
  </si>
  <si>
    <t>ARCHIFAR</t>
  </si>
  <si>
    <t>1G INJ/INF PLV SOL 10</t>
  </si>
  <si>
    <t>J01FA10</t>
  </si>
  <si>
    <t>45010</t>
  </si>
  <si>
    <t>AZITROMYCIN SANDOZ</t>
  </si>
  <si>
    <t>500MG TBL FLM 3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</si>
  <si>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</si>
  <si>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</si>
  <si>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</si>
  <si>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</si>
  <si>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</si>
  <si>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</si>
  <si>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J01XA01</t>
  </si>
  <si>
    <t>166269</t>
  </si>
  <si>
    <t>VANCOMYCIN MYLAN</t>
  </si>
  <si>
    <t>1000MG INF PLV SOL 1</t>
  </si>
  <si>
    <t>J01XD01</t>
  </si>
  <si>
    <t>11592</t>
  </si>
  <si>
    <t>METRONIDAZOL B. BRAUN</t>
  </si>
  <si>
    <t>5MG/ML INF SOL 10X100ML</t>
  </si>
  <si>
    <t>M04AA01</t>
  </si>
  <si>
    <t>127260</t>
  </si>
  <si>
    <t>N01BB10</t>
  </si>
  <si>
    <t>197125</t>
  </si>
  <si>
    <t>LEVOBUPIVACAINE KABI</t>
  </si>
  <si>
    <t>5MG/ML INJ/INF SOL 5X10ML</t>
  </si>
  <si>
    <t>N02BB02</t>
  </si>
  <si>
    <t>205931</t>
  </si>
  <si>
    <t>METAMIZOL STADA</t>
  </si>
  <si>
    <t>216736</t>
  </si>
  <si>
    <t>55823</t>
  </si>
  <si>
    <t>55824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</si>
  <si>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</si>
  <si>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</si>
  <si>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</si>
  <si>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</si>
  <si>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</si>
  <si>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</si>
  <si>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</si>
  <si>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N03AX12</t>
  </si>
  <si>
    <t>84398</t>
  </si>
  <si>
    <t>NEURONTIN</t>
  </si>
  <si>
    <t>100MG CPS DUR 100</t>
  </si>
  <si>
    <t>84399</t>
  </si>
  <si>
    <t>300MG CPS DUR 50</t>
  </si>
  <si>
    <t>N05AH04</t>
  </si>
  <si>
    <t>142866</t>
  </si>
  <si>
    <t>QUETIAPINE POLPHARMA</t>
  </si>
  <si>
    <t>100MG TBL FLM 6X10</t>
  </si>
  <si>
    <t>N05BA12</t>
  </si>
  <si>
    <t>91788</t>
  </si>
  <si>
    <t>NEUROL</t>
  </si>
  <si>
    <t>0,25MG TBL NOB 30</t>
  </si>
  <si>
    <t>N05CF02</t>
  </si>
  <si>
    <t>146899</t>
  </si>
  <si>
    <t>10MG TBL FLM 50</t>
  </si>
  <si>
    <t>233360</t>
  </si>
  <si>
    <t>10MG TBL FLM 20</t>
  </si>
  <si>
    <t>N06AB06</t>
  </si>
  <si>
    <t>53950</t>
  </si>
  <si>
    <t>ZOLOFT</t>
  </si>
  <si>
    <t>50MG TBL FLM 28</t>
  </si>
  <si>
    <t>N07CA01</t>
  </si>
  <si>
    <t>229646</t>
  </si>
  <si>
    <t>16MG TBL NOB 60</t>
  </si>
  <si>
    <t>R03AC02</t>
  </si>
  <si>
    <t>31934</t>
  </si>
  <si>
    <t>100MCG/DÁV INH SUS PSS 200DÁV</t>
  </si>
  <si>
    <t>R05CB06</t>
  </si>
  <si>
    <t>202900</t>
  </si>
  <si>
    <t>30MG TBL NOB 20</t>
  </si>
  <si>
    <t>223148</t>
  </si>
  <si>
    <t>R06AE07</t>
  </si>
  <si>
    <t>66030</t>
  </si>
  <si>
    <t>10MG TBL FLM 30</t>
  </si>
  <si>
    <t>99600</t>
  </si>
  <si>
    <t>10MG TBL FLM 90</t>
  </si>
  <si>
    <t>V06XX</t>
  </si>
  <si>
    <t>217110</t>
  </si>
  <si>
    <t>40536</t>
  </si>
  <si>
    <t>40MG/ML INJ SUS 1X5ML</t>
  </si>
  <si>
    <t>90044</t>
  </si>
  <si>
    <t>40MG/ML INJ SUS 1X1ML</t>
  </si>
  <si>
    <t>A10AB05</t>
  </si>
  <si>
    <t>26786</t>
  </si>
  <si>
    <t>NOVORAPID</t>
  </si>
  <si>
    <t>100U/ML INJ SOL 1X10ML</t>
  </si>
  <si>
    <t>208204</t>
  </si>
  <si>
    <t>500MG TBL FLM 60 II</t>
  </si>
  <si>
    <t>C01BC03</t>
  </si>
  <si>
    <t>215904</t>
  </si>
  <si>
    <t>RYTMONORM</t>
  </si>
  <si>
    <t>150MG TBL FLM 50</t>
  </si>
  <si>
    <t>C01BD01</t>
  </si>
  <si>
    <t>107938</t>
  </si>
  <si>
    <t>150MG/3ML INJ SOL 6X3ML</t>
  </si>
  <si>
    <t>13767</t>
  </si>
  <si>
    <t>200MG TBL NOB 30</t>
  </si>
  <si>
    <t>231696</t>
  </si>
  <si>
    <t>C08CA01</t>
  </si>
  <si>
    <t>2945</t>
  </si>
  <si>
    <t>AGEN</t>
  </si>
  <si>
    <t>101211</t>
  </si>
  <si>
    <t>5MG TBL FLM 90(3X30)</t>
  </si>
  <si>
    <t>C09BB04</t>
  </si>
  <si>
    <t>124087</t>
  </si>
  <si>
    <t>PRESTANCE</t>
  </si>
  <si>
    <t>5MG/5MG TBL NOB 30</t>
  </si>
  <si>
    <t>C09CA07</t>
  </si>
  <si>
    <t>158191</t>
  </si>
  <si>
    <t>TELMISARTAN SANDOZ</t>
  </si>
  <si>
    <t>80MG TBL NOB 30</t>
  </si>
  <si>
    <t>J01DD01</t>
  </si>
  <si>
    <t>201030</t>
  </si>
  <si>
    <t>SEFOTAK</t>
  </si>
  <si>
    <t>1G INJ/INF PLV SOL 1</t>
  </si>
  <si>
    <t>J01MA03</t>
  </si>
  <si>
    <t>94155</t>
  </si>
  <si>
    <t>400MG/5ML INF SOL 10X5ML</t>
  </si>
  <si>
    <t>166265</t>
  </si>
  <si>
    <t>500MG INF PLV SOL 1</t>
  </si>
  <si>
    <t>J02AC01</t>
  </si>
  <si>
    <t>164401</t>
  </si>
  <si>
    <t>FLUCONAZOL KABI</t>
  </si>
  <si>
    <t>2MG/ML INF SOL 10X100ML</t>
  </si>
  <si>
    <t>N01AH03</t>
  </si>
  <si>
    <t>162444</t>
  </si>
  <si>
    <t>SUFENTANIL TORREX</t>
  </si>
  <si>
    <t>5MCG/ML INJ SOL 5X2ML</t>
  </si>
  <si>
    <t>N01AX10</t>
  </si>
  <si>
    <t>18175</t>
  </si>
  <si>
    <t>10MG/ML INJ/INF EML 10X100ML</t>
  </si>
  <si>
    <t>157871</t>
  </si>
  <si>
    <t>10MG/ML INF SOL 10X50ML</t>
  </si>
  <si>
    <t>N03AG01</t>
  </si>
  <si>
    <t>92587</t>
  </si>
  <si>
    <t>DEPAKINE CHRONO 500 MG SÉCABLE</t>
  </si>
  <si>
    <t>500MG TBL RET 30</t>
  </si>
  <si>
    <t>N05AH03</t>
  </si>
  <si>
    <t>500764</t>
  </si>
  <si>
    <t>OLANZAPIN MYLAN</t>
  </si>
  <si>
    <t>10MG TBL FLM 28</t>
  </si>
  <si>
    <t>142865</t>
  </si>
  <si>
    <t>25MG TBL FLM 3X10</t>
  </si>
  <si>
    <t>N05AL05</t>
  </si>
  <si>
    <t>197885</t>
  </si>
  <si>
    <t>AMISULPRID GENERICS</t>
  </si>
  <si>
    <t>50MG TBL NOB 90</t>
  </si>
  <si>
    <t>58172</t>
  </si>
  <si>
    <t>SOLIAN</t>
  </si>
  <si>
    <t>6618</t>
  </si>
  <si>
    <t>0,5MG TBL NOB 30</t>
  </si>
  <si>
    <t>N05CD08</t>
  </si>
  <si>
    <t>127738</t>
  </si>
  <si>
    <t>MIDAZOLAM ACCORD</t>
  </si>
  <si>
    <t>5MG/ML INJ/INF SOL 10X3ML</t>
  </si>
  <si>
    <t>N06AB10</t>
  </si>
  <si>
    <t>134502</t>
  </si>
  <si>
    <t>ELICEA</t>
  </si>
  <si>
    <t>134505</t>
  </si>
  <si>
    <t>10MG TBL FLM 56</t>
  </si>
  <si>
    <t>N06AX11</t>
  </si>
  <si>
    <t>146071</t>
  </si>
  <si>
    <t>MIRTAZAPIN MYLAN</t>
  </si>
  <si>
    <t>30MG POR TBL DIS 30</t>
  </si>
  <si>
    <t>N06AX16</t>
  </si>
  <si>
    <t>230405</t>
  </si>
  <si>
    <t>N06BX18</t>
  </si>
  <si>
    <t>10252</t>
  </si>
  <si>
    <t>10MG TBL NOB 30</t>
  </si>
  <si>
    <t>33527</t>
  </si>
  <si>
    <t>33677</t>
  </si>
  <si>
    <t>Přehled plnění pozitivního listu - spotřeba léčivých přípravků - orientační přehled</t>
  </si>
  <si>
    <t>31 - TRAU: Traumatologická klinika</t>
  </si>
  <si>
    <t>Traumatologické oddělení</t>
  </si>
  <si>
    <t>HVLP</t>
  </si>
  <si>
    <t>PZT</t>
  </si>
  <si>
    <t>89301311</t>
  </si>
  <si>
    <t>Standardní lůžková péče Celkem</t>
  </si>
  <si>
    <t>89301312</t>
  </si>
  <si>
    <t>Všeobecná ambulance Celkem</t>
  </si>
  <si>
    <t>Traumatologické oddělení Celkem</t>
  </si>
  <si>
    <t>* Legenda</t>
  </si>
  <si>
    <t>DIAPZT = Pomůcky pro diabetiky, jejichž název začíná slovem "Pumpa"</t>
  </si>
  <si>
    <t>Čikl Ivan</t>
  </si>
  <si>
    <t>Čižmář Igor</t>
  </si>
  <si>
    <t>Čurlejová Eva</t>
  </si>
  <si>
    <t>Doležel Michal</t>
  </si>
  <si>
    <t>Dospěl Ivo</t>
  </si>
  <si>
    <t>Dráč Pavel</t>
  </si>
  <si>
    <t>Freiwald Jaromír</t>
  </si>
  <si>
    <t>Homza Miroslav</t>
  </si>
  <si>
    <t>Knápek Michal</t>
  </si>
  <si>
    <t>Korpa Pavel</t>
  </si>
  <si>
    <t>Kovařík Jan</t>
  </si>
  <si>
    <t>Kriváček Ján</t>
  </si>
  <si>
    <t>Mysliveček Igor</t>
  </si>
  <si>
    <t>Palčák Ján</t>
  </si>
  <si>
    <t>Sedlák Pavel</t>
  </si>
  <si>
    <t>Špiroch Petr</t>
  </si>
  <si>
    <t>Vinter Lukáš</t>
  </si>
  <si>
    <t>Vinter Radim</t>
  </si>
  <si>
    <t>Zborovjan Peter</t>
  </si>
  <si>
    <t>SODNÁ SŮL METAMIZOLU</t>
  </si>
  <si>
    <t>NADROPARIN</t>
  </si>
  <si>
    <t>213480</t>
  </si>
  <si>
    <t>FRAXIPARINE FORTE</t>
  </si>
  <si>
    <t>19000IU/ML INJ SOL ISP 10X0,6ML</t>
  </si>
  <si>
    <t>AMOXICILIN A  INHIBITOR BETA-LAKTAMASY</t>
  </si>
  <si>
    <t>225850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</si>
  <si>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</si>
  <si>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</si>
  <si>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</si>
  <si>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</si>
  <si>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Ortopedicko protetické pomůcky sériově vyráběné</t>
  </si>
  <si>
    <t>63777</t>
  </si>
  <si>
    <t>ORTÉZA HLEZENNÍ VACOACHILL; SOUPRAVA PRO PACIENTA</t>
  </si>
  <si>
    <t>VAKUOVÝ FIXAČNÍ SYSTÉM, NÁHRADA SÁDRY, VELIKOST S, M, L</t>
  </si>
  <si>
    <t>SULTAMICILIN</t>
  </si>
  <si>
    <t>17149</t>
  </si>
  <si>
    <t>375MG TBL FLM 12</t>
  </si>
  <si>
    <t>11662</t>
  </si>
  <si>
    <t>ORTÉZA PRSTŮ RUKY PAN 5.04</t>
  </si>
  <si>
    <t>S DLAHOU, VELIKOST S,M,L, UNIVERZÁLNÍ PRO PRAVOU A LEVOU RUKU</t>
  </si>
  <si>
    <t>Jiná</t>
  </si>
  <si>
    <t>17174</t>
  </si>
  <si>
    <t>Jiný</t>
  </si>
  <si>
    <t>Kompresní punčochy a návleky</t>
  </si>
  <si>
    <t>45774</t>
  </si>
  <si>
    <t>PUNČOCHY KOMPRESNÍ LÝTKOVÉ II.K.T.</t>
  </si>
  <si>
    <t>AVICENUM 360 A-D ANTIMIKROBIÁLNÍ ÚPRAVA SANITIZED,UZAVŘENÁ/OTEVŘENÁ ŠPIČKA</t>
  </si>
  <si>
    <t>140963</t>
  </si>
  <si>
    <t xml:space="preserve">ORTÉZA HLEZENNÍHO KLOUBU LÉČEBNÁ S DLAHAMI-III. A </t>
  </si>
  <si>
    <t>VELIKOST XXS,XS,S,M,L,XL,XXL,XXXL</t>
  </si>
  <si>
    <t>AZITHROMYCIN</t>
  </si>
  <si>
    <t>45011</t>
  </si>
  <si>
    <t>500MG TBL FLM 6</t>
  </si>
  <si>
    <t>ESCITALOPRAM</t>
  </si>
  <si>
    <t>INDOMETACIN</t>
  </si>
  <si>
    <t>93723</t>
  </si>
  <si>
    <t>INDOMETACIN BERLIN-CHEMIE</t>
  </si>
  <si>
    <t>50MG SUP 10</t>
  </si>
  <si>
    <t>KOLCHICIN</t>
  </si>
  <si>
    <t>119698</t>
  </si>
  <si>
    <t>COLCHICUM-DISPERT</t>
  </si>
  <si>
    <t>0,5MG TBL OBD 50</t>
  </si>
  <si>
    <t>NIMESULID</t>
  </si>
  <si>
    <t>12892</t>
  </si>
  <si>
    <t>PANTOPRAZOL</t>
  </si>
  <si>
    <t>214433</t>
  </si>
  <si>
    <t>20MG TBL ENT 28 I</t>
  </si>
  <si>
    <t>PSEUDOEFEDRIN, KOMBINACE</t>
  </si>
  <si>
    <t>216104</t>
  </si>
  <si>
    <t>CLARINASE REPETABS</t>
  </si>
  <si>
    <t>5MG/120MG TBL PRO 14</t>
  </si>
  <si>
    <t>TELMISARTAN</t>
  </si>
  <si>
    <t>158198</t>
  </si>
  <si>
    <t>80MG TBL NOB 100</t>
  </si>
  <si>
    <t>4000019</t>
  </si>
  <si>
    <t>PROTÉZA HORNÍ KONČETINY INDIV. ZHOTOVENÁ</t>
  </si>
  <si>
    <t>DĚTSKÁ DO 18 LET VČETNĚ</t>
  </si>
  <si>
    <t>11487</t>
  </si>
  <si>
    <t>ORTÉZA KOLENNÍHO KLOUBU OR32</t>
  </si>
  <si>
    <t>LIMITOVANÝ ROZSAH POHYBU, PEVNÝ RÁM</t>
  </si>
  <si>
    <t>11657</t>
  </si>
  <si>
    <t>ORTÉZA LOKTE S LIMITACÍ PAN 4.02</t>
  </si>
  <si>
    <t>FLEXE A EXTENZE PO 10 ST. VELIKOST S,M,L, UNIV. PRO PRAVOU A LEVOU RUKU</t>
  </si>
  <si>
    <t>39709</t>
  </si>
  <si>
    <t>DLAHA PRO FIXACI PRSTŮ RUKY TYP A</t>
  </si>
  <si>
    <t>VELIKOST A2</t>
  </si>
  <si>
    <t>136042</t>
  </si>
  <si>
    <t>ORTÉZA ZÁPĚSTÍ</t>
  </si>
  <si>
    <t>DLOUHÁ, 2 DLAHY, T 22</t>
  </si>
  <si>
    <t>93851</t>
  </si>
  <si>
    <t>ALPRAZOLAM</t>
  </si>
  <si>
    <t>AMBROXOL</t>
  </si>
  <si>
    <t>CIPROFLOXACIN</t>
  </si>
  <si>
    <t>15658</t>
  </si>
  <si>
    <t>CIPLOX</t>
  </si>
  <si>
    <t>DEXAMETHASON A ANTIINFEKTIVA</t>
  </si>
  <si>
    <t>225172</t>
  </si>
  <si>
    <t>TOBRADEX</t>
  </si>
  <si>
    <t>3MG/ML+1MG/ML OPH GTT SUS 1X5ML</t>
  </si>
  <si>
    <t>DIKLOFENAK</t>
  </si>
  <si>
    <t>75631</t>
  </si>
  <si>
    <t>100MG TBL PRO 20</t>
  </si>
  <si>
    <t>DOXYCYKLIN</t>
  </si>
  <si>
    <t>12738</t>
  </si>
  <si>
    <t>DOXYHEXAL</t>
  </si>
  <si>
    <t>200MG TBL NOB 20</t>
  </si>
  <si>
    <t>EKONAZOL</t>
  </si>
  <si>
    <t>59074</t>
  </si>
  <si>
    <t>PEVARYL</t>
  </si>
  <si>
    <t>10MG/G CRM 30G</t>
  </si>
  <si>
    <t>CHONDROITIN-SULFÁT</t>
  </si>
  <si>
    <t>14821</t>
  </si>
  <si>
    <t>CONDROSULF</t>
  </si>
  <si>
    <t>800MG TBL FLM 30</t>
  </si>
  <si>
    <t>14823</t>
  </si>
  <si>
    <t>800MG POR GRA SOL 30</t>
  </si>
  <si>
    <t>JINÁ ANTIBIOTIKA PRO LOKÁLNÍ APLIKACI</t>
  </si>
  <si>
    <t>1066</t>
  </si>
  <si>
    <t>250IU/G+5,2MG/G UNG 10G</t>
  </si>
  <si>
    <t>KLINDAMYCIN</t>
  </si>
  <si>
    <t>100339</t>
  </si>
  <si>
    <t>DALACIN C</t>
  </si>
  <si>
    <t>300MG CPS DUR 16</t>
  </si>
  <si>
    <t>213482</t>
  </si>
  <si>
    <t>19000IU/ML INJ SOL ISP 10X0,8ML</t>
  </si>
  <si>
    <t>213490</t>
  </si>
  <si>
    <t>9500IU/ML INJ SOL ISP 10X1ML</t>
  </si>
  <si>
    <t>12891</t>
  </si>
  <si>
    <t>100MG TBL NOB 15</t>
  </si>
  <si>
    <t>SULFAMETHOXAZOL A TRIMETHOPRIM</t>
  </si>
  <si>
    <t>6264</t>
  </si>
  <si>
    <t>400MG/80MG TBL NOB 20</t>
  </si>
  <si>
    <t>203954</t>
  </si>
  <si>
    <t>BISEPTOL</t>
  </si>
  <si>
    <t>400MG/80MG TBL NOB 28</t>
  </si>
  <si>
    <t>SULODEXID</t>
  </si>
  <si>
    <t>173400</t>
  </si>
  <si>
    <t>250SU CPS MOL 60</t>
  </si>
  <si>
    <t>TOBRAMYCIN</t>
  </si>
  <si>
    <t>93207</t>
  </si>
  <si>
    <t>TOBREX</t>
  </si>
  <si>
    <t>3MG/G OPH UNG 3,5G</t>
  </si>
  <si>
    <t>VITAMIN B1 V KOMBINACI S VITAMINEM B6 A/NEBO B12</t>
  </si>
  <si>
    <t>42475</t>
  </si>
  <si>
    <t>50MG/250MCG TBL OBD 20</t>
  </si>
  <si>
    <t>13816</t>
  </si>
  <si>
    <t>40/90/0,25MG CPS MOL 50</t>
  </si>
  <si>
    <t>TRAMADOL A PARACETAMOL</t>
  </si>
  <si>
    <t>179325</t>
  </si>
  <si>
    <t>DORETA</t>
  </si>
  <si>
    <t>75MG/650MG TBL FLM 10 I</t>
  </si>
  <si>
    <t>179327</t>
  </si>
  <si>
    <t>75MG/650MG TBL FLM 30 I</t>
  </si>
  <si>
    <t>179326</t>
  </si>
  <si>
    <t>75MG/650MG TBL FLM 20 I</t>
  </si>
  <si>
    <t>SODNÁ SŮL LEVOTHYROXINU</t>
  </si>
  <si>
    <t>JINÉ KAPILÁRY STABILIZUJÍCÍ LÁTKY</t>
  </si>
  <si>
    <t>107806</t>
  </si>
  <si>
    <t>20MG TBL ENT 30</t>
  </si>
  <si>
    <t>202701</t>
  </si>
  <si>
    <t>20MG TBL ENT 90</t>
  </si>
  <si>
    <t>Obvazový materiál, náplasti</t>
  </si>
  <si>
    <t>22441</t>
  </si>
  <si>
    <t>OBINADLO ELASTICKÉ IDEALTEX</t>
  </si>
  <si>
    <t>12CMX5M,1KS</t>
  </si>
  <si>
    <t>80173</t>
  </si>
  <si>
    <t>GÁZA SKLÁDANÁ KOMPRESY STERILNÍ STERILUX</t>
  </si>
  <si>
    <t>10X10CM,8 VRSTEV,25X2KS</t>
  </si>
  <si>
    <t>4711</t>
  </si>
  <si>
    <t>14CMX5M,V NAPNUTÉM STAVU,DLOUHÝ TAH,1KS</t>
  </si>
  <si>
    <t>80986</t>
  </si>
  <si>
    <t>OBINADLO ELASTICKÉ FIXA CREP</t>
  </si>
  <si>
    <t>8CMX4M,TAŽNOST 160%,20KS</t>
  </si>
  <si>
    <t>80988</t>
  </si>
  <si>
    <t>12CMX4M,TAŽNOST 160%,20KS</t>
  </si>
  <si>
    <t>171796</t>
  </si>
  <si>
    <t>KRYTÍ BIOKERAMICKÉ NA RÁNY CERDAK BASIC</t>
  </si>
  <si>
    <t>5X5CM,BIOKERAMICKÝ POLŠTÁŘEK BEZ NÁPLASTI,10KS</t>
  </si>
  <si>
    <t>171797</t>
  </si>
  <si>
    <t>5X10CM,BIOKERAMICKÝ POLŠTÁŘEK BEZ NÁPLASTI,10KS</t>
  </si>
  <si>
    <t>81435</t>
  </si>
  <si>
    <t>KRYTÍ S MASTÍ A STŘÍBREM ATRAUMAN AG</t>
  </si>
  <si>
    <t>5X5CM,10KS</t>
  </si>
  <si>
    <t>11647</t>
  </si>
  <si>
    <t>LÍMEC KRČNÍ PAN 1.01</t>
  </si>
  <si>
    <t>ANATOMICKY TVAROVANÝ,VELIKOSTI S,M,L,XL,XXL,NÍZKÝ 8CM,VYSOKÝ 10CM</t>
  </si>
  <si>
    <t>11649</t>
  </si>
  <si>
    <t>ORTÉZA RAMENNÍHO KLOUBU UNIFIX PAN 2.02</t>
  </si>
  <si>
    <t>UNIVERZÁLNÍ PRO PRAVÉ A LEVÉ RAMENO,VELIKOSTI S,M,L</t>
  </si>
  <si>
    <t>11652</t>
  </si>
  <si>
    <t>ORTÉZA KLAVIKULÁRNÍ PAN 2.05</t>
  </si>
  <si>
    <t>VELIKOST S,M,L,XL, UNIVERZÁLNÍ PRO PRAVÉ A LEVÉ RAMENO</t>
  </si>
  <si>
    <t>39710</t>
  </si>
  <si>
    <t>VELIKOST A3</t>
  </si>
  <si>
    <t>62919</t>
  </si>
  <si>
    <t>ORTÉZA KOLENNÍ FIXAČNÍ S FLEXÍ 20.,PANOPFLEX PAN 7</t>
  </si>
  <si>
    <t>ZADNÍ ANATOMICKY TVAROVANÁ DLAHA A DVĚ BOČNÍ DLAHY VE 20.,VEL.XS,S,M,L,XL</t>
  </si>
  <si>
    <t>93146</t>
  </si>
  <si>
    <t>ORTÉZA KOLEN. KLOUBU SE STABILIZACÍ PATELY OR 36</t>
  </si>
  <si>
    <t>VELIKOST S,M,L,XL,XXL</t>
  </si>
  <si>
    <t>93224</t>
  </si>
  <si>
    <t>ORTÉZA ZÁPĚSTÍ A PALCE RUKY PAN 5.05</t>
  </si>
  <si>
    <t>PRAVÁ, LEVÁ, VEL. S,M,L,XL</t>
  </si>
  <si>
    <t>93834</t>
  </si>
  <si>
    <t>ORTÉZA ZÁPĚSTÍ EXOFORM</t>
  </si>
  <si>
    <t>S TVAROVATELNOU PALMÁRNÍ DLAHOU</t>
  </si>
  <si>
    <t>11674</t>
  </si>
  <si>
    <t>ORTÉZA HLEZENNÍHO KLOUBU OR 6D</t>
  </si>
  <si>
    <t>LÉČEBNÁ DYNAMICKÁ</t>
  </si>
  <si>
    <t>136063</t>
  </si>
  <si>
    <t>ORTÉZA LOKETNÍ</t>
  </si>
  <si>
    <t>LIMITACE POHYBU 15.,30.,60.,90.,120.</t>
  </si>
  <si>
    <t>140696</t>
  </si>
  <si>
    <t>DLAHA ABDUKČNÍ RAMENNÍ POLOHOVATELNÁ PAN 2.07,ABDU</t>
  </si>
  <si>
    <t>POLOHOVATELNÝ KLÍN SE SOUSTAVOU POPRUHŮ A ANATOMICKOU PODRUČKOU,VEL.S,M</t>
  </si>
  <si>
    <t>22325</t>
  </si>
  <si>
    <t>ORTÉZA KOLENNíHO KLOUBU</t>
  </si>
  <si>
    <t>S LIMITOVANÝM ROZSAHEM POHYBU,ORTIKA OR 1,VELIKOSTI S,M,L,XL.</t>
  </si>
  <si>
    <t>11799</t>
  </si>
  <si>
    <t>NÁSTAVEC NA WC VT 1840</t>
  </si>
  <si>
    <t>VÝŠKA 15CM</t>
  </si>
  <si>
    <t>11974</t>
  </si>
  <si>
    <t>BERLE PŘEDLOKETNí SPECIÁLNÍ 222 KL-SC</t>
  </si>
  <si>
    <t>VYMĚKČENÉ DRŽADLO,BAREVNÁ,NASTAVITELNÁ 76-96CM,DO 130KG</t>
  </si>
  <si>
    <t>93896</t>
  </si>
  <si>
    <t>BERLE PŘEDLOKETNÍ SPECIÁLNÍ THUASNE W2017</t>
  </si>
  <si>
    <t>VYMĚKČENÁ,VÝŠKOVĚ NASTAVITELNÁ,NOSNOST 150KG,ODRAZKY</t>
  </si>
  <si>
    <t>11798</t>
  </si>
  <si>
    <t>VÝŠKA 5CM,10CM</t>
  </si>
  <si>
    <t>119672</t>
  </si>
  <si>
    <t>DICLOFENAC DUO PHARMASWISS</t>
  </si>
  <si>
    <t>75MG CPS RDR 30 I</t>
  </si>
  <si>
    <t>DIOSMIN, KOMBINACE</t>
  </si>
  <si>
    <t>14075</t>
  </si>
  <si>
    <t>500MG TBL FLM 60</t>
  </si>
  <si>
    <t>132908</t>
  </si>
  <si>
    <t>500MG TBL FLM 120</t>
  </si>
  <si>
    <t>230583</t>
  </si>
  <si>
    <t>500MG TBL FLM 180</t>
  </si>
  <si>
    <t>GABAPENTIN</t>
  </si>
  <si>
    <t>150766</t>
  </si>
  <si>
    <t>GABANOX</t>
  </si>
  <si>
    <t>300MG CPS DUR 90</t>
  </si>
  <si>
    <t>HEPARIN, KOMBINACE</t>
  </si>
  <si>
    <t>44980</t>
  </si>
  <si>
    <t>CONTRACTUBEX</t>
  </si>
  <si>
    <t>GEL 20G</t>
  </si>
  <si>
    <t>HYDROGENOVANÉ NÁMELOVÉ ALKALOIDY</t>
  </si>
  <si>
    <t>91032</t>
  </si>
  <si>
    <t>SECATOXIN FORTE</t>
  </si>
  <si>
    <t>2,5MG/ML POR GTT SOL 25ML</t>
  </si>
  <si>
    <t>JODOVANÝ POVIDON</t>
  </si>
  <si>
    <t>16319</t>
  </si>
  <si>
    <t>BRAUNOVIDON</t>
  </si>
  <si>
    <t>100MG/G UNG 20G</t>
  </si>
  <si>
    <t>62320</t>
  </si>
  <si>
    <t>KLARITHROMYCIN</t>
  </si>
  <si>
    <t>235808</t>
  </si>
  <si>
    <t>KLACID</t>
  </si>
  <si>
    <t>500MG TBL FLM 14</t>
  </si>
  <si>
    <t>NIFUROXAZID</t>
  </si>
  <si>
    <t>214593</t>
  </si>
  <si>
    <t>200MG CPS DUR 14</t>
  </si>
  <si>
    <t>OMEPRAZOL</t>
  </si>
  <si>
    <t>202855</t>
  </si>
  <si>
    <t>HELICID</t>
  </si>
  <si>
    <t>40MG CPS ETD 28 I</t>
  </si>
  <si>
    <t>160379</t>
  </si>
  <si>
    <t>PANTOMYL</t>
  </si>
  <si>
    <t>40MG TBL ENT 100</t>
  </si>
  <si>
    <t>PARACETAMOL</t>
  </si>
  <si>
    <t>162142</t>
  </si>
  <si>
    <t>500MG TBL NOB 24</t>
  </si>
  <si>
    <t>PENTOXIFYLIN</t>
  </si>
  <si>
    <t>155872</t>
  </si>
  <si>
    <t>400MG TBL RET 20</t>
  </si>
  <si>
    <t>VÁPNÍK, KOMBINACE S VITAMINEM D A/NEBO JINÝMI LÉČIVY</t>
  </si>
  <si>
    <t>206529</t>
  </si>
  <si>
    <t>CALCICHEW D3 JAHODA</t>
  </si>
  <si>
    <t>500MG/400IU TBL MND 60</t>
  </si>
  <si>
    <t>42476</t>
  </si>
  <si>
    <t>50MG/250MCG TBL OBD 50</t>
  </si>
  <si>
    <t>201609</t>
  </si>
  <si>
    <t>132872</t>
  </si>
  <si>
    <t>37,5MG/325MG TBL FLM 30</t>
  </si>
  <si>
    <t>HOŘČÍK (KOMBINACE RŮZNÝCH SOLÍ)</t>
  </si>
  <si>
    <t>234736</t>
  </si>
  <si>
    <t>885</t>
  </si>
  <si>
    <t>10CMX5M,V NAPNUTÉM STAVU,DLOUHÝ TAH,1KS</t>
  </si>
  <si>
    <t>888</t>
  </si>
  <si>
    <t>8CMX5M,V NAPNUTÉM STAVU,DLOUHÝ TAH,1KS</t>
  </si>
  <si>
    <t>882</t>
  </si>
  <si>
    <t>OBINADLO ELASTICKÉ IDEAL</t>
  </si>
  <si>
    <t>12CMX5M,PÁSKOVANÁ DO SUPERIORU,1KS</t>
  </si>
  <si>
    <t>11668</t>
  </si>
  <si>
    <t>ORTÉZA KOLENNÍ S DVOUOSÝM KLOUBEM PAN 7.05</t>
  </si>
  <si>
    <t>ROZEPINATELNÁ,KRÁTKÁ, VEL. S,M,L,XL,XXL UNIV. P-L</t>
  </si>
  <si>
    <t>140202</t>
  </si>
  <si>
    <t>DLAHA PRSTOVÁ OVAL-8</t>
  </si>
  <si>
    <t>VELIKOSTI 2 - 15, P1008-X</t>
  </si>
  <si>
    <t>39708</t>
  </si>
  <si>
    <t>VELIKOST A1</t>
  </si>
  <si>
    <t>78081</t>
  </si>
  <si>
    <t>ORTÉZA PALCE RUKY OR 10A</t>
  </si>
  <si>
    <t>S DLAHOU</t>
  </si>
  <si>
    <t>78952</t>
  </si>
  <si>
    <t>ORTÉZA PRSTOVÁ - TYP 309</t>
  </si>
  <si>
    <t>136038</t>
  </si>
  <si>
    <t>BANDÁŽ KOTNÍKU</t>
  </si>
  <si>
    <t>SILIKONOVÉ PELOTY</t>
  </si>
  <si>
    <t>93816</t>
  </si>
  <si>
    <t>ORTÉZA KOLENNÍ</t>
  </si>
  <si>
    <t>PROTECT.CO</t>
  </si>
  <si>
    <t>140882</t>
  </si>
  <si>
    <t>ORTÉZA ACHILLOVY ŠLACHY</t>
  </si>
  <si>
    <t>B07</t>
  </si>
  <si>
    <t>Dále nespecifikované pomůcky</t>
  </si>
  <si>
    <t>93433</t>
  </si>
  <si>
    <t>ROZTOK VISKOELASTICKÝ ERECTUS</t>
  </si>
  <si>
    <t>INJ 1X2ML,HRAZENY 3 APLIKACE DO 1 KLOUBU/6 MĚS.</t>
  </si>
  <si>
    <t>136082</t>
  </si>
  <si>
    <t>ROZTOK ELASTOVISKÓZNÍ BIOVISC ORTHO SINGLE</t>
  </si>
  <si>
    <t>INJ 1X3 ML/90 MG, 3% NATRIUM HYALURONÁT,HRAZENA 1 APLIKACE DO 1 KLOUBU/6 MĚS.</t>
  </si>
  <si>
    <t>DOSULEPIN</t>
  </si>
  <si>
    <t>4207</t>
  </si>
  <si>
    <t>25MG TBL OBD 30</t>
  </si>
  <si>
    <t>KODEIN</t>
  </si>
  <si>
    <t>207940</t>
  </si>
  <si>
    <t>CODEIN SLOVAKOFARMA</t>
  </si>
  <si>
    <t>30MG TBL NOB 10</t>
  </si>
  <si>
    <t>17187</t>
  </si>
  <si>
    <t>NIMESIL</t>
  </si>
  <si>
    <t>100MG POR GRA SUS 30</t>
  </si>
  <si>
    <t>132991</t>
  </si>
  <si>
    <t>164888</t>
  </si>
  <si>
    <t>CALTRATE 600 MG/400 IU D3 POTAHOVANÁ TABLETA</t>
  </si>
  <si>
    <t>600MG/400IU TBL FLM 90</t>
  </si>
  <si>
    <t>138841</t>
  </si>
  <si>
    <t>37,5MG/325MG TBL FLM 30 I</t>
  </si>
  <si>
    <t>201290</t>
  </si>
  <si>
    <t>MEDRACET</t>
  </si>
  <si>
    <t>37,5MG/325MG TBL NOB 30</t>
  </si>
  <si>
    <t>201608</t>
  </si>
  <si>
    <t>37,5MG/325MG TBL FLM 20X1</t>
  </si>
  <si>
    <t>STŘÍBRNÁ SŮL SULFADIAZINU, KOMBINACE</t>
  </si>
  <si>
    <t>14877</t>
  </si>
  <si>
    <t>2MG/G+10MG/G CRM 60G</t>
  </si>
  <si>
    <t>62970</t>
  </si>
  <si>
    <t>BANDÁŽ ZÁPĚSTÍ ELASTICKÁ OR29</t>
  </si>
  <si>
    <t>140721</t>
  </si>
  <si>
    <t>ORTÉZA PRSTOVÁ DYNAMICKÁ FLEKČNÍ (PIP)</t>
  </si>
  <si>
    <t>UNIVERZÁLNÍ PROVEDENÍ PRO PRSTY PRAVÉ A LEVÉ RUKY, VELIKOST 1-5</t>
  </si>
  <si>
    <t>140414</t>
  </si>
  <si>
    <t>ORTÉZA PALCOVÁ, PUSH ORTHO CMC</t>
  </si>
  <si>
    <t>VEL.: 1 - 3 PRAVÁ NEBO LEVÁ. 3.10.1</t>
  </si>
  <si>
    <t>BROMAZEPAM</t>
  </si>
  <si>
    <t>88219</t>
  </si>
  <si>
    <t>LEXAURIN</t>
  </si>
  <si>
    <t>DEXAMETHASON</t>
  </si>
  <si>
    <t>84700</t>
  </si>
  <si>
    <t>OTOBACID N</t>
  </si>
  <si>
    <t>0,2MG/G+5MG/G+479,8MG/G AUR GTT SOL 1X5ML</t>
  </si>
  <si>
    <t>2546</t>
  </si>
  <si>
    <t>2547</t>
  </si>
  <si>
    <t>OPH UNG 3,5G</t>
  </si>
  <si>
    <t>89025</t>
  </si>
  <si>
    <t>DICLOFENAC AL 50</t>
  </si>
  <si>
    <t>50MG TBL ENT 50</t>
  </si>
  <si>
    <t>225549</t>
  </si>
  <si>
    <t>500MG TBL FLM 180(2X90)</t>
  </si>
  <si>
    <t>4013</t>
  </si>
  <si>
    <t>DOXYBENE</t>
  </si>
  <si>
    <t>200MG TBL NOB 10</t>
  </si>
  <si>
    <t>ERDOSTEIN</t>
  </si>
  <si>
    <t>87076</t>
  </si>
  <si>
    <t>ERDOMED</t>
  </si>
  <si>
    <t>300MG CPS DUR 20</t>
  </si>
  <si>
    <t>201970</t>
  </si>
  <si>
    <t>33000IU/2500IU DRM PLV SOL 1</t>
  </si>
  <si>
    <t>KETOPROFEN</t>
  </si>
  <si>
    <t>16287</t>
  </si>
  <si>
    <t>FASTUM</t>
  </si>
  <si>
    <t>25MG/G GEL 100G</t>
  </si>
  <si>
    <t>216199</t>
  </si>
  <si>
    <t>KLOTRIMAZOL</t>
  </si>
  <si>
    <t>16895</t>
  </si>
  <si>
    <t>IMAZOL KRÉMPASTA</t>
  </si>
  <si>
    <t>10MG/G DRM PST 1X30G</t>
  </si>
  <si>
    <t>KYSELINA ALENDRONOVÁ A CHOLEKALCIFEROL</t>
  </si>
  <si>
    <t>25416</t>
  </si>
  <si>
    <t>FOSAVANCE</t>
  </si>
  <si>
    <t>70MG/2800IU TBL NOB 12</t>
  </si>
  <si>
    <t>METFORMIN A SITAGLIPTIN</t>
  </si>
  <si>
    <t>500143</t>
  </si>
  <si>
    <t>JANUMET</t>
  </si>
  <si>
    <t>50MG/1000MG TBL FLM 196</t>
  </si>
  <si>
    <t>213484</t>
  </si>
  <si>
    <t>19000IU/ML INJ SOL ISP 10X1ML</t>
  </si>
  <si>
    <t>12895</t>
  </si>
  <si>
    <t>100MG POR GRA SUS 30 I</t>
  </si>
  <si>
    <t>25365</t>
  </si>
  <si>
    <t>20MG CPS ETD 28 I</t>
  </si>
  <si>
    <t>157254</t>
  </si>
  <si>
    <t>OMEPRAZOL ACTAVIS</t>
  </si>
  <si>
    <t>20MG CPS ETD 30</t>
  </si>
  <si>
    <t>216102</t>
  </si>
  <si>
    <t>5MG/120MG TBL PRO 7</t>
  </si>
  <si>
    <t>SILDENAFIL</t>
  </si>
  <si>
    <t>26913</t>
  </si>
  <si>
    <t>VIAGRA</t>
  </si>
  <si>
    <t>100MG TBL FLM 8 I</t>
  </si>
  <si>
    <t>THIETHYLPERAZIN</t>
  </si>
  <si>
    <t>9847</t>
  </si>
  <si>
    <t>6,5MG SUP 6</t>
  </si>
  <si>
    <t>TRAMADOL</t>
  </si>
  <si>
    <t>132873</t>
  </si>
  <si>
    <t>TRAMAL RETARD TABLETY 100 MG</t>
  </si>
  <si>
    <t>100MG TBL PRO 30</t>
  </si>
  <si>
    <t>201125</t>
  </si>
  <si>
    <t>TRAMAL</t>
  </si>
  <si>
    <t>50MG CPS DUR 20 I</t>
  </si>
  <si>
    <t>TRAZODON</t>
  </si>
  <si>
    <t>46444</t>
  </si>
  <si>
    <t>TRITTICO AC 150</t>
  </si>
  <si>
    <t>150MG TBL RET 60</t>
  </si>
  <si>
    <t>ZOLPIDEM</t>
  </si>
  <si>
    <t>16286</t>
  </si>
  <si>
    <t>STILNOX</t>
  </si>
  <si>
    <t>132901</t>
  </si>
  <si>
    <t>BISOPROLOL A AMLODIPIN</t>
  </si>
  <si>
    <t>184284</t>
  </si>
  <si>
    <t>CONCOR COMBI</t>
  </si>
  <si>
    <t>215978</t>
  </si>
  <si>
    <t>18516</t>
  </si>
  <si>
    <t>KRYTÍ INADINE</t>
  </si>
  <si>
    <t>5X5CM 5KS</t>
  </si>
  <si>
    <t>11660</t>
  </si>
  <si>
    <t>ORTÉZA ZÁPĚSTÍ DLOUHÁ PAN 5.02</t>
  </si>
  <si>
    <t>S DLAHOU, VELIKOST M,L,XL, PRAVÁ-LEVÁ</t>
  </si>
  <si>
    <t>78911</t>
  </si>
  <si>
    <t>PÁSKA EPIKONDYLÁRNÍ - TYP 202</t>
  </si>
  <si>
    <t>VELIKOSTI M,L</t>
  </si>
  <si>
    <t>93841</t>
  </si>
  <si>
    <t>ORTÉZA HLEZNA EQUALIZER WALKER LOW TOP</t>
  </si>
  <si>
    <t>RIGIDNÍ S FIXAČNÍ VLOŽKOU, SNÍŽENÁ VÝŠKA</t>
  </si>
  <si>
    <t>140310</t>
  </si>
  <si>
    <t>BANDÁŽ HLEZNA S OSMIČKOU</t>
  </si>
  <si>
    <t>MALLEOTRAIN S</t>
  </si>
  <si>
    <t>93897</t>
  </si>
  <si>
    <t>LÍMEC KRČNÍ TYP PHILADELPHIA PAN 1.02</t>
  </si>
  <si>
    <t>DVOUDÍLNÝ, STAVITELNÝ</t>
  </si>
  <si>
    <t>93842</t>
  </si>
  <si>
    <t>ORTÉZA HLEZNA AIRFORM</t>
  </si>
  <si>
    <t>S BOČNÍMI NAFUKOVACÍMI PELOTAMI, PROVEDENÍ PRAVÉ/LEVÉ</t>
  </si>
  <si>
    <t>78914</t>
  </si>
  <si>
    <t>ORTÉZA PALCE S VÝZTUHOU - TYP 305</t>
  </si>
  <si>
    <t>PRODYŠNÝ MATERIÁL,VÝZTUHA,ZAPÍNÁNÍ NA VELCRO</t>
  </si>
  <si>
    <t>BEMIPARIN</t>
  </si>
  <si>
    <t>30521</t>
  </si>
  <si>
    <t>ZIBOR</t>
  </si>
  <si>
    <t>2500IU INJ SOL ISP 10X0,2ML</t>
  </si>
  <si>
    <t>CEFUROXIM</t>
  </si>
  <si>
    <t>219580</t>
  </si>
  <si>
    <t>ZNOBACT</t>
  </si>
  <si>
    <t>108606</t>
  </si>
  <si>
    <t>CIFLOXINAL</t>
  </si>
  <si>
    <t>132647</t>
  </si>
  <si>
    <t>ENOXAPARIN</t>
  </si>
  <si>
    <t>115402</t>
  </si>
  <si>
    <t>6000IU(60MG)/0,6ML INJ SOL ISP 10X0,6ML I</t>
  </si>
  <si>
    <t>FELODIPIN</t>
  </si>
  <si>
    <t>94167</t>
  </si>
  <si>
    <t>PLENDIL ER</t>
  </si>
  <si>
    <t>10MG TBL PRO 30 I</t>
  </si>
  <si>
    <t>84400</t>
  </si>
  <si>
    <t>300MG CPS DUR 100</t>
  </si>
  <si>
    <t>GLYCEROL</t>
  </si>
  <si>
    <t>225261</t>
  </si>
  <si>
    <t>1,81G SUP 10</t>
  </si>
  <si>
    <t>48261</t>
  </si>
  <si>
    <t>3300IU/G+250IU/G DRM PLV ADS 1X20G</t>
  </si>
  <si>
    <t>62316</t>
  </si>
  <si>
    <t>100MG/ML DRM SOL 120ML</t>
  </si>
  <si>
    <t>KLÍŠŤOVÁ ENCEFALITIDA, INAKTIVOVANÝ CELÝ VIRUS</t>
  </si>
  <si>
    <t>215956</t>
  </si>
  <si>
    <t>FSME-IMMUN</t>
  </si>
  <si>
    <t>0,5ML INJ SUS ISP 1X0,5ML+J</t>
  </si>
  <si>
    <t>MEFENOXALON</t>
  </si>
  <si>
    <t>85656</t>
  </si>
  <si>
    <t>DORSIFLEX</t>
  </si>
  <si>
    <t>12894</t>
  </si>
  <si>
    <t>100MG POR GRA SUS 15 I</t>
  </si>
  <si>
    <t>PERINDOPRIL A AMLODIPIN</t>
  </si>
  <si>
    <t>PROMETHAZIN</t>
  </si>
  <si>
    <t>122197</t>
  </si>
  <si>
    <t>25MG TBL FLM 20X1</t>
  </si>
  <si>
    <t>172476</t>
  </si>
  <si>
    <t>207692</t>
  </si>
  <si>
    <t>3377</t>
  </si>
  <si>
    <t>THIOKOLCHIKOSID</t>
  </si>
  <si>
    <t>203765</t>
  </si>
  <si>
    <t>MUSCORIL CPS</t>
  </si>
  <si>
    <t>4MG CPS DUR 30</t>
  </si>
  <si>
    <t>186538</t>
  </si>
  <si>
    <t>TBL FLM 90</t>
  </si>
  <si>
    <t>138839</t>
  </si>
  <si>
    <t>37,5MG/325MG TBL FLM 10 I</t>
  </si>
  <si>
    <t>132992</t>
  </si>
  <si>
    <t>45776</t>
  </si>
  <si>
    <t>PUNČOCHY KOMPRESNÍ STEHENNÍ II.K.T.</t>
  </si>
  <si>
    <t>AVICENUM 360 A-G ANTIMIKROBIÁLNÍ SANITIZED,UZAVŘENÁ/OTEVŘENÁ,SAMODRŽÍCÍ KRAJKA</t>
  </si>
  <si>
    <t>ORTÉZA KOLENNÍHO KLOUBU INNOVATOR COOL</t>
  </si>
  <si>
    <t>S NASTAVITELNÝM ROZSAHEM POHYBU, OBLOUČKOVÁ BANDÁŽ</t>
  </si>
  <si>
    <t>62920</t>
  </si>
  <si>
    <t>ORTÉZA KOLENNÍ KRÁTKÁ S LIMITACÍ PAN 7.08</t>
  </si>
  <si>
    <t>S JEDNOOSÝM NASTAVITELNÝM KLOUBEM,UNIV.P-L</t>
  </si>
  <si>
    <t>136076</t>
  </si>
  <si>
    <t>BANDÁŽ CLAVICULÁRNÍ</t>
  </si>
  <si>
    <t>FIXAČNÍ</t>
  </si>
  <si>
    <t>ACEKLOFENAK</t>
  </si>
  <si>
    <t>191730</t>
  </si>
  <si>
    <t>BIOFENAC</t>
  </si>
  <si>
    <t>100MG TBL FLM 60</t>
  </si>
  <si>
    <t>HYDROKORTISON-BUTYRÁT</t>
  </si>
  <si>
    <t>218239</t>
  </si>
  <si>
    <t>LOCOID 0,1%</t>
  </si>
  <si>
    <t>1MG/G UNG 30G</t>
  </si>
  <si>
    <t>3645</t>
  </si>
  <si>
    <t>DIMEXOL</t>
  </si>
  <si>
    <t>25366</t>
  </si>
  <si>
    <t>20MG CPS ETD 90 I</t>
  </si>
  <si>
    <t>PERINDOPRIL</t>
  </si>
  <si>
    <t>96118</t>
  </si>
  <si>
    <t>DIENOGEST A ETHINYLESTRADIOL</t>
  </si>
  <si>
    <t>132986</t>
  </si>
  <si>
    <t>MISTRA</t>
  </si>
  <si>
    <t>2MG/0,03MG TBL FLM 3X21</t>
  </si>
  <si>
    <t>138840</t>
  </si>
  <si>
    <t>37,5MG/325MG TBL FLM 20 I</t>
  </si>
  <si>
    <t>140304</t>
  </si>
  <si>
    <t>ORTÉZA KOLENNÍHO KLOUBU S KOVOVÝMI DLAHAMI</t>
  </si>
  <si>
    <t>STABIMED PRO - PRODYŠNÝ MATERIÁL, KOVOVÉ DLAHY</t>
  </si>
  <si>
    <t>62971</t>
  </si>
  <si>
    <t>ORTÉZA KOLENNÍHO KLOUBU OR33</t>
  </si>
  <si>
    <t>NÁVLEKOVÁ S VÝZTUHOU</t>
  </si>
  <si>
    <t>AVOKÁDOVÝ A SÓJOVÝ OLEJ, NEZMÝDELNITELNÉ</t>
  </si>
  <si>
    <t>216478</t>
  </si>
  <si>
    <t>PIASCLEDINE 300</t>
  </si>
  <si>
    <t>CPS DUR 30</t>
  </si>
  <si>
    <t>107611</t>
  </si>
  <si>
    <t>25000IU INJ SOL ISP 2X0,4ML</t>
  </si>
  <si>
    <t>RŮZNÉ JINÉ KOMBINACE ŽELEZA</t>
  </si>
  <si>
    <t>119653</t>
  </si>
  <si>
    <t>320MG/60MG TBL RET 60</t>
  </si>
  <si>
    <t>132654</t>
  </si>
  <si>
    <t>EPINEFRIN</t>
  </si>
  <si>
    <t>233009</t>
  </si>
  <si>
    <t>300MCG INJ SOL PEP 2X0,3ML</t>
  </si>
  <si>
    <t>78603</t>
  </si>
  <si>
    <t>PÁSKA EPIONDYLÁRNÍ OR 16B</t>
  </si>
  <si>
    <t>S PLASTOVOU PELOTOU</t>
  </si>
  <si>
    <t>23883</t>
  </si>
  <si>
    <t>NÁSTAVEC NA WC PLASTOVÝ 508 A</t>
  </si>
  <si>
    <t>94918</t>
  </si>
  <si>
    <t>AMLODIPIN</t>
  </si>
  <si>
    <t>BENZATHIN-FENOXYMETHYLPENICILIN</t>
  </si>
  <si>
    <t>214055</t>
  </si>
  <si>
    <t>OSPEN 750</t>
  </si>
  <si>
    <t>750000IU/5ML POR SUS 1X60ML</t>
  </si>
  <si>
    <t>88217</t>
  </si>
  <si>
    <t>1,5MG TBL NOB 30</t>
  </si>
  <si>
    <t>47727</t>
  </si>
  <si>
    <t>ZINNAT</t>
  </si>
  <si>
    <t>96039</t>
  </si>
  <si>
    <t>CIPRINOL</t>
  </si>
  <si>
    <t>DESLORATADIN</t>
  </si>
  <si>
    <t>28833</t>
  </si>
  <si>
    <t>AERIUS</t>
  </si>
  <si>
    <t>2,5MG POR TBL DIS 60</t>
  </si>
  <si>
    <t>GUAJAZULEN</t>
  </si>
  <si>
    <t>874</t>
  </si>
  <si>
    <t>OPHTHALMO-AZULEN</t>
  </si>
  <si>
    <t>1,5MG/G OPH UNG 5G</t>
  </si>
  <si>
    <t>KOMBINACE RŮZNÝCH ANTIBIOTIK</t>
  </si>
  <si>
    <t>1076</t>
  </si>
  <si>
    <t>OPH UNG 5G</t>
  </si>
  <si>
    <t>132871</t>
  </si>
  <si>
    <t>37,5MG/325MG TBL FLM 10</t>
  </si>
  <si>
    <t>6919</t>
  </si>
  <si>
    <t>ORTÉZA HLEZENNÍHO KLOUBU</t>
  </si>
  <si>
    <t>MALLEOLOC 2 VELIKOSTI NA LEVÉ A PRAVÉ HLEZNO</t>
  </si>
  <si>
    <t>78602</t>
  </si>
  <si>
    <t>PÁSKA EPIONDYLÁRNÍ OR 16A</t>
  </si>
  <si>
    <t>S GUMOVOU PELOTOU</t>
  </si>
  <si>
    <t>140725</t>
  </si>
  <si>
    <t>ORTÉZA PALCOVÁ S PRUŽNÝM TAHEM</t>
  </si>
  <si>
    <t>PROVEDENÍ PRO PRAVOU A LEVOU RUKU, VELIKOST 1-3</t>
  </si>
  <si>
    <t>93835</t>
  </si>
  <si>
    <t>22323</t>
  </si>
  <si>
    <t>PŘÍMÁ S FLEXÍ 20ST.,ORTIKA OR 3B,VELIKOSTI XS,S,M,L,XL</t>
  </si>
  <si>
    <t>93947</t>
  </si>
  <si>
    <t>PÁSKA LOKTE EPIKONDYLÁRNÍ EPIKON 103E</t>
  </si>
  <si>
    <t>VEL.OBV.5CM POD LOKTEM S- DO 25CM,L- NAD 25CM</t>
  </si>
  <si>
    <t>ANALGETIKA A ANESTETIKA, KOMBINACE</t>
  </si>
  <si>
    <t>107143</t>
  </si>
  <si>
    <t>OTIPAX</t>
  </si>
  <si>
    <t>40MG/G+10MG/G AUR GTT SOL 16G</t>
  </si>
  <si>
    <t>42845</t>
  </si>
  <si>
    <t>125MG POR GRA SUS 50ML</t>
  </si>
  <si>
    <t>DIAZEPAM</t>
  </si>
  <si>
    <t>69417</t>
  </si>
  <si>
    <t>DIAZEPAM DESITIN RECTAL TUBE</t>
  </si>
  <si>
    <t>5MG RCT SOL 5X2,5ML</t>
  </si>
  <si>
    <t>125121</t>
  </si>
  <si>
    <t>100MG TBL RET 30</t>
  </si>
  <si>
    <t>JINÁ ANTIINFEKTIVA</t>
  </si>
  <si>
    <t>200863</t>
  </si>
  <si>
    <t>JINÁ LÉČIVA PROTI NACHLAZENÍ</t>
  </si>
  <si>
    <t>44561</t>
  </si>
  <si>
    <t>POR GTT SOL 50ML</t>
  </si>
  <si>
    <t>216191</t>
  </si>
  <si>
    <t>125MG/5ML POR GRA SUS 60ML</t>
  </si>
  <si>
    <t>OFLOXACIN</t>
  </si>
  <si>
    <t>55636</t>
  </si>
  <si>
    <t>OFLOXIN</t>
  </si>
  <si>
    <t>200MG TBL FLM 10</t>
  </si>
  <si>
    <t>91249</t>
  </si>
  <si>
    <t>PARALEN 100</t>
  </si>
  <si>
    <t>100MG SUP 5</t>
  </si>
  <si>
    <t>PREDNISON</t>
  </si>
  <si>
    <t>42591</t>
  </si>
  <si>
    <t>RECTODELT</t>
  </si>
  <si>
    <t>100MG SUP 4</t>
  </si>
  <si>
    <t>FORMOTEROL A BUDESONID</t>
  </si>
  <si>
    <t>180087</t>
  </si>
  <si>
    <t>SYMBICORT TURBUHALER 200 MIKROGRAMŮ/ 6 MIKROGRAMŮ/ INHALACE</t>
  </si>
  <si>
    <t>160MCG/4,5MCG INH PLV 1X120DÁV</t>
  </si>
  <si>
    <t>ITOPRIDUM</t>
  </si>
  <si>
    <t>63776</t>
  </si>
  <si>
    <t>45799</t>
  </si>
  <si>
    <t>MAXIS COMFORT COTTON A-G SE SAMODRŽÍCÍ KRAJKOU</t>
  </si>
  <si>
    <t>11804</t>
  </si>
  <si>
    <t>ORTÉZA HLEZENNÍ LIGASTRAP 2180</t>
  </si>
  <si>
    <t>PRUŽNÝ TEXTILNÍ MATERIÁL,KŘÍŽOVÉ PÁSKY</t>
  </si>
  <si>
    <t>136061</t>
  </si>
  <si>
    <t>PLETENÁ FIT - 2 SPIRÁLOVÉ VÝZTUHY</t>
  </si>
  <si>
    <t>11651</t>
  </si>
  <si>
    <t>ZÁVĚS RAMENNÍHO KLOUBU PAN 2.04</t>
  </si>
  <si>
    <t>VELIKOST S,M, UNIVERZÁLNÍ PRO PRAVÉ A LEVÉ RAMENO</t>
  </si>
  <si>
    <t>28834</t>
  </si>
  <si>
    <t>2,5MG POR TBL DIS 90</t>
  </si>
  <si>
    <t>28839</t>
  </si>
  <si>
    <t>0,5MG/ML POR SOL 120ML+LŽ</t>
  </si>
  <si>
    <t>77047</t>
  </si>
  <si>
    <t>75MG TBL FLM 30</t>
  </si>
  <si>
    <t>FEXOFENADIN</t>
  </si>
  <si>
    <t>164031</t>
  </si>
  <si>
    <t>FEXIGRA</t>
  </si>
  <si>
    <t>180MG TBL FLM 30</t>
  </si>
  <si>
    <t>FLUTIKASON-FUROÁT</t>
  </si>
  <si>
    <t>29816</t>
  </si>
  <si>
    <t>AVAMYS</t>
  </si>
  <si>
    <t>27,5MCG/VSTŘIK NAS SPR SUS 1X120DÁV</t>
  </si>
  <si>
    <t>KYSELINA URSODEOXYCHOLOVÁ</t>
  </si>
  <si>
    <t>13808</t>
  </si>
  <si>
    <t>250MG CPS DUR 100 I</t>
  </si>
  <si>
    <t>97864</t>
  </si>
  <si>
    <t>250MG CPS DUR 50 I</t>
  </si>
  <si>
    <t>LÉČIVA K TERAPII ONEMOCNĚNÍ JATER</t>
  </si>
  <si>
    <t>181293</t>
  </si>
  <si>
    <t>ESSENTIALE FORTE</t>
  </si>
  <si>
    <t>600MG CPS DUR 30</t>
  </si>
  <si>
    <t>LORATADIN</t>
  </si>
  <si>
    <t>216114</t>
  </si>
  <si>
    <t>CLARITINE</t>
  </si>
  <si>
    <t>10MG TBL NOB 60</t>
  </si>
  <si>
    <t>NAFTIDROFURYL</t>
  </si>
  <si>
    <t>97026</t>
  </si>
  <si>
    <t>ENELBIN 100 RETARD</t>
  </si>
  <si>
    <t>100MG TBL PRO 50</t>
  </si>
  <si>
    <t>PARACETAMOL, KOMBINACE KROMĚ PSYCHOLEPTIK</t>
  </si>
  <si>
    <t>48888</t>
  </si>
  <si>
    <t>ATARALGIN</t>
  </si>
  <si>
    <t>325MG/130MG/70MG TBL NOB 20</t>
  </si>
  <si>
    <t>SUMATRIPTAN</t>
  </si>
  <si>
    <t>119115</t>
  </si>
  <si>
    <t>SUMATRIPTAN ACTAVIS</t>
  </si>
  <si>
    <t>50MG TBL OBD 6 I</t>
  </si>
  <si>
    <t>140716</t>
  </si>
  <si>
    <t>LÍMEC KRČNÍ ANATOMICKÝ VYZTUŽENÝ</t>
  </si>
  <si>
    <t>ORTEX 015D</t>
  </si>
  <si>
    <t>208695</t>
  </si>
  <si>
    <t>10MG TBL NOB 20(1X20)</t>
  </si>
  <si>
    <t>14817</t>
  </si>
  <si>
    <t>400MG CPS DUR 60</t>
  </si>
  <si>
    <t>107135</t>
  </si>
  <si>
    <t>150MG CPS DUR 16</t>
  </si>
  <si>
    <t>METRONIDAZOL</t>
  </si>
  <si>
    <t>2427</t>
  </si>
  <si>
    <t>250MG TBL NOB 20</t>
  </si>
  <si>
    <t>132723</t>
  </si>
  <si>
    <t>42770</t>
  </si>
  <si>
    <t>PARALEN EXTRA PROTI BOLESTI</t>
  </si>
  <si>
    <t>500MG/65MG TBL FLM 12</t>
  </si>
  <si>
    <t>SALBUTAMOL</t>
  </si>
  <si>
    <t>TAPENTADOL</t>
  </si>
  <si>
    <t>184621</t>
  </si>
  <si>
    <t>PALEXIA RETARD</t>
  </si>
  <si>
    <t>250MG TBL PRO 60</t>
  </si>
  <si>
    <t>189079</t>
  </si>
  <si>
    <t>CALCICHEW D3 LEMON</t>
  </si>
  <si>
    <t>81750</t>
  </si>
  <si>
    <t>NÁPLAST HYPOALERGENNÍ CURAPOR</t>
  </si>
  <si>
    <t>15X10CM,S POLŠTÁŘKEM,1KS</t>
  </si>
  <si>
    <t>80453</t>
  </si>
  <si>
    <t>FIXACE HYPOALERGENNÍ PRO STOMIKY OMNIFIX ELASTIC</t>
  </si>
  <si>
    <t>10CMX10M,1KS</t>
  </si>
  <si>
    <t>23642</t>
  </si>
  <si>
    <t>ORTÉZA KOLENNÍ S KOVOVÝMI DLAHAMI</t>
  </si>
  <si>
    <t>DRYTEX ECONOMY HINGED KNEE SUPPORT- S DVOUOSÝM KLOUBEM (0670)</t>
  </si>
  <si>
    <t>11811</t>
  </si>
  <si>
    <t>ORTÉZA LOKETNÍ SILISTAB EPI 2305</t>
  </si>
  <si>
    <t>PRUŽNÝ MATERIÁL, SILIK.PELOTY, PŘEDLOKETNÍ EPI PÁSKA</t>
  </si>
  <si>
    <t>63669</t>
  </si>
  <si>
    <t>BANDÁŽ NA ZÁPĚSTÍ, PUSH CARE, 1.10.1</t>
  </si>
  <si>
    <t>VEL.: 1 - 4, PRAVÁ NEBO LEVÁ</t>
  </si>
  <si>
    <t>136141</t>
  </si>
  <si>
    <t>ORTÉZA LOKETNÍ ÚPLETOVÁ</t>
  </si>
  <si>
    <t>B13 (VELIKOSTI XS - 2XL)</t>
  </si>
  <si>
    <t>191728</t>
  </si>
  <si>
    <t>100MG POR PLV SUS 20</t>
  </si>
  <si>
    <t>ACIKLOVIR</t>
  </si>
  <si>
    <t>155936</t>
  </si>
  <si>
    <t>HERPESIN 400</t>
  </si>
  <si>
    <t>400MG TBL NOB 25</t>
  </si>
  <si>
    <t>225168</t>
  </si>
  <si>
    <t>ENALAPRIL</t>
  </si>
  <si>
    <t>45275</t>
  </si>
  <si>
    <t>ENAP</t>
  </si>
  <si>
    <t>20MG TBL NOB 30</t>
  </si>
  <si>
    <t>FENOBARBITAL</t>
  </si>
  <si>
    <t>203215</t>
  </si>
  <si>
    <t>PHENAEMAL</t>
  </si>
  <si>
    <t>100MG TBL NOB 50 II</t>
  </si>
  <si>
    <t>KYSELINA ACETYLSALICYLOVÁ</t>
  </si>
  <si>
    <t>203564</t>
  </si>
  <si>
    <t>100MG TBL NOB 100</t>
  </si>
  <si>
    <t>LEVOCETIRIZIN</t>
  </si>
  <si>
    <t>124346</t>
  </si>
  <si>
    <t>CEZERA</t>
  </si>
  <si>
    <t>5MG TBL FLM 90 I</t>
  </si>
  <si>
    <t>MELOXIKAM</t>
  </si>
  <si>
    <t>112562</t>
  </si>
  <si>
    <t>RECOXA</t>
  </si>
  <si>
    <t>15MG TBL NOB 60</t>
  </si>
  <si>
    <t>124121</t>
  </si>
  <si>
    <t>10MG/5MG TBL NOB 120(4X30)</t>
  </si>
  <si>
    <t>RAMIPRIL</t>
  </si>
  <si>
    <t>15866</t>
  </si>
  <si>
    <t>10MG TBL NOB 100</t>
  </si>
  <si>
    <t>SPIRONOLAKTON</t>
  </si>
  <si>
    <t>30434</t>
  </si>
  <si>
    <t>25MG TBL NOB 100</t>
  </si>
  <si>
    <t>225452</t>
  </si>
  <si>
    <t>TETRYZOLIN, KOMBINACE</t>
  </si>
  <si>
    <t>187418</t>
  </si>
  <si>
    <t>0,5MG/ML+0,4MG/ML OPH GTT SOL 10ML</t>
  </si>
  <si>
    <t>32086</t>
  </si>
  <si>
    <t>TRALGIT</t>
  </si>
  <si>
    <t>50MG CPS DUR 20(2X10)</t>
  </si>
  <si>
    <t>4000022</t>
  </si>
  <si>
    <t>ORTÉZA DOLNÍ KONČETINY INDIV. UPRAVENÁ</t>
  </si>
  <si>
    <t>Z PREFABRIKÁTU NEBO STAVEBNICE S NUTNOSTÍ INDIVIDUÁLNÍ ÚPRAVY</t>
  </si>
  <si>
    <t>3952</t>
  </si>
  <si>
    <t>DLAHA FIXAČNÍ LOKETNÍHO KLOUBU</t>
  </si>
  <si>
    <t>S VYMEZENÝM ROZSAHEM POHYBU</t>
  </si>
  <si>
    <t>78945</t>
  </si>
  <si>
    <t>ORTÉZA KOLENNÍ GENUMEDI</t>
  </si>
  <si>
    <t>136064</t>
  </si>
  <si>
    <t>PEVNÁ 90.</t>
  </si>
  <si>
    <t>216707</t>
  </si>
  <si>
    <t>1,5MG TBL NOB 28</t>
  </si>
  <si>
    <t>IBUPROFEN</t>
  </si>
  <si>
    <t>32018</t>
  </si>
  <si>
    <t>IBUPROFEN AL 400</t>
  </si>
  <si>
    <t>400MG TBL FLM 30</t>
  </si>
  <si>
    <t>KYSELINA TIAPROFENOVÁ</t>
  </si>
  <si>
    <t>226695</t>
  </si>
  <si>
    <t>SURGAM LÉČIVA</t>
  </si>
  <si>
    <t>300MG TBL NOB 20</t>
  </si>
  <si>
    <t>213479</t>
  </si>
  <si>
    <t>19000IU/ML INJ SOL ISP 2X0,6ML</t>
  </si>
  <si>
    <t>155148</t>
  </si>
  <si>
    <t>500MG TBL NOB 12</t>
  </si>
  <si>
    <t>4000036</t>
  </si>
  <si>
    <t>PROTÉZA DOLNÍ KONČETINY PRO TRANSFEMORÁLNÍ AMPUTAC</t>
  </si>
  <si>
    <t>STUPEŇ AKTIVITY III; OD 19 LET; MAXIMÁLNÍ DOPLATEK 3 000,35 KČ</t>
  </si>
  <si>
    <t>93655</t>
  </si>
  <si>
    <t>PROTECT.ST PRO</t>
  </si>
  <si>
    <t>ORTÉZA HLEZENNÍ VACOPED; SOUPRAVA PRO PACIENTA</t>
  </si>
  <si>
    <t>93987</t>
  </si>
  <si>
    <t>ORTÉZA KOLENNÍ GENUMEDI PLUS</t>
  </si>
  <si>
    <t>BANDÁŽ KOLENE SE ZPEVNĚNÍM POD KOLENEM A NA STEHNĚ</t>
  </si>
  <si>
    <t>140915</t>
  </si>
  <si>
    <t>ORTÉZA KOLENE KO-41</t>
  </si>
  <si>
    <t>SE SILKONOVOU PELOTOU A PRUŽINOVÝMI DLAHAMI</t>
  </si>
  <si>
    <t>140966</t>
  </si>
  <si>
    <t>ORTÉZA PALCE SE DVĚMA DLAHAMI OR 10A/I</t>
  </si>
  <si>
    <t>VELIKOST XS,S,M,L,XL</t>
  </si>
  <si>
    <t>11667</t>
  </si>
  <si>
    <t>ORTÉZA KOLENNÍHO KLOUBU KRÁTKÁ PAN 7.04</t>
  </si>
  <si>
    <t>S JEDNOOSÝM KLOUBEM,VEL.S,M,L,XL,XXL,XXXL UNIVERZÁLNí PRO PRAVÉ A LEVÉ KOLENO</t>
  </si>
  <si>
    <t>62964</t>
  </si>
  <si>
    <t>BANDÁŽ HLEZENNÉHO KLOUBU-OSMIČKOVÁ OR 6E</t>
  </si>
  <si>
    <t>192247</t>
  </si>
  <si>
    <t>89024</t>
  </si>
  <si>
    <t>50MG TBL ENT 20</t>
  </si>
  <si>
    <t>999999</t>
  </si>
  <si>
    <t>203323</t>
  </si>
  <si>
    <t>100MG/G UNG 100G</t>
  </si>
  <si>
    <t>125114</t>
  </si>
  <si>
    <t>100MG TBL NOB 60(3X20)</t>
  </si>
  <si>
    <t>LINEZOLID</t>
  </si>
  <si>
    <t>206267</t>
  </si>
  <si>
    <t>LINEZOLID  ACCORD</t>
  </si>
  <si>
    <t>600MG TBL FLM 10</t>
  </si>
  <si>
    <t>201138</t>
  </si>
  <si>
    <t>TRAMAL RETARD</t>
  </si>
  <si>
    <t>100MG TBL PRO 30 II</t>
  </si>
  <si>
    <t>179333</t>
  </si>
  <si>
    <t>75MG/650MG TBL FLM 90 I</t>
  </si>
  <si>
    <t>11656</t>
  </si>
  <si>
    <t>ORTÉZA LOKTE S KLOUBY PAN 4.01</t>
  </si>
  <si>
    <t>ELASTICKÁ ORTÉZA S JEDNOOSÝMI KLOUBY,VELIKOST S,M,L,XL</t>
  </si>
  <si>
    <t>17175</t>
  </si>
  <si>
    <t>FLUKONAZOL</t>
  </si>
  <si>
    <t>66037</t>
  </si>
  <si>
    <t>MYCOMAX</t>
  </si>
  <si>
    <t>100MG CPS DUR 7 I</t>
  </si>
  <si>
    <t>62806</t>
  </si>
  <si>
    <t>XYZAL</t>
  </si>
  <si>
    <t>0,5MG/ML POR SOL 1X200ML</t>
  </si>
  <si>
    <t>BETAMETHASON</t>
  </si>
  <si>
    <t>17168</t>
  </si>
  <si>
    <t>0,5MG/G+20MG/G DRM SOL 50ML</t>
  </si>
  <si>
    <t>14830</t>
  </si>
  <si>
    <t>FLECTOR EP TISSUGEL</t>
  </si>
  <si>
    <t>180MG TDR EMP 5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</si>
  <si>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</si>
  <si>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</si>
  <si>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</si>
  <si>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</si>
  <si>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N02AJ13 - TRAMADOL A PARACETAMOL</t>
  </si>
  <si>
    <t>N02CC01 - SUMATRIPTAN</t>
  </si>
  <si>
    <t>R06AX13 - LORATADIN</t>
  </si>
  <si>
    <t>R03AK07 - FORMOTEROL A BUDESONID</t>
  </si>
  <si>
    <t>M01AC06 - MELOXIKAM</t>
  </si>
  <si>
    <t>D01AC01 - KLOTRIMAZOL</t>
  </si>
  <si>
    <t>N02AJ13</t>
  </si>
  <si>
    <t>D01AC01</t>
  </si>
  <si>
    <t>R03AK07</t>
  </si>
  <si>
    <t>N02CC01</t>
  </si>
  <si>
    <t>R06AX13</t>
  </si>
  <si>
    <t>M01AC06</t>
  </si>
  <si>
    <t>Přehled plnění PL - Preskripce léčivých přípravků - orientační přehled</t>
  </si>
  <si>
    <t>50115003 - TEP (Z518)</t>
  </si>
  <si>
    <t>50115004 - IUTN - kovové (Z506)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</si>
  <si>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</si>
  <si>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</si>
  <si>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</si>
  <si>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</si>
  <si>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</si>
  <si>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</si>
  <si>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</si>
  <si>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</si>
  <si>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</si>
  <si>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</si>
  <si>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</si>
  <si>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</si>
  <si>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50115089 - ZPr - katetry PICC/MIDLINE (Z554)</t>
  </si>
  <si>
    <t>3164</t>
  </si>
  <si>
    <t>TRAU: pracoviště COS</t>
  </si>
  <si>
    <t>TRAU: pracoviště COS Celkem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</si>
  <si>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</si>
  <si>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</si>
  <si>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</si>
  <si>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</si>
  <si>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</si>
  <si>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</si>
  <si>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</si>
  <si>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</si>
  <si>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DiagnostickĂˇ souprava AB0 set monoklonĂˇlnĂ­ na 30</t>
  </si>
  <si>
    <t>50115050</t>
  </si>
  <si>
    <t>obvazový materiál (Z502)</t>
  </si>
  <si>
    <t>ZL978</t>
  </si>
  <si>
    <t>Kanystr renasys GO 300 ml pro podtlakovou terapii 66800914</t>
  </si>
  <si>
    <t>ZA459</t>
  </si>
  <si>
    <t>Kompresa AB 10 x 20 cm/1 ks sterilnĂ­ NT savĂˇ (1230114021) 1327114021</t>
  </si>
  <si>
    <t>Kompresa AB 10 x 20 cm/1 ks sterilní NT savá (1230114021) 1327114021</t>
  </si>
  <si>
    <t>ZC846</t>
  </si>
  <si>
    <t>Kompresa AB 15 x 25 cm/1 ks sterilnĂ­ NT savĂˇ (1230114031) 1327114031</t>
  </si>
  <si>
    <t>Kompresa AB 15 x 25 cm/1 ks sterilní NT savá (1230114031) 1327114031</t>
  </si>
  <si>
    <t>ZA464</t>
  </si>
  <si>
    <t>Kompresa NT 10 x 10 cm/2 ks sterilnĂ­ 26520</t>
  </si>
  <si>
    <t>Kompresa NT 10 x 10 cm/2 ks sterilní 26520</t>
  </si>
  <si>
    <t>ZA463</t>
  </si>
  <si>
    <t>Kompresa NT 10 x 20 cm/2 ks sterilnĂ­ 26620</t>
  </si>
  <si>
    <t>Kompresa NT 10 x 20 cm/2 ks sterilní 26620</t>
  </si>
  <si>
    <t>ZC854</t>
  </si>
  <si>
    <t>Kompresa NT 7,5 x 7,5 cm/2 ks sterilnĂ­ 26510</t>
  </si>
  <si>
    <t>Kompresa NT 7,5 x 7,5 cm/2 ks sterilní 26510</t>
  </si>
  <si>
    <t>ZA544</t>
  </si>
  <si>
    <t>KrytĂ­ inadine nepĹ™ilnavĂ© 5,0 x 5,0 cm 1/10 SYS01481EE</t>
  </si>
  <si>
    <t>ZA547</t>
  </si>
  <si>
    <t>KrytĂ­ inadine nepĹ™ilnavĂ© 9,5 x 9,5 cm 1/10 SYS01512EE</t>
  </si>
  <si>
    <t>ZA537</t>
  </si>
  <si>
    <t>KrytĂ­ mepilex heel 13 x 20 cm bal. Ăˇ 5 ks 288100-01</t>
  </si>
  <si>
    <t>ZK404</t>
  </si>
  <si>
    <t>KrytĂ­ prontosan roztok 350 ml 400416</t>
  </si>
  <si>
    <t>Krytí inadine nepřilnavé 5,0 x 5,0 cm 1/10 SYS01481EE</t>
  </si>
  <si>
    <t>Krytí inadine nepřilnavé 9,5 x 9,5 cm 1/10 SYS01512EE</t>
  </si>
  <si>
    <t>ZF042</t>
  </si>
  <si>
    <t>Krytí mastný tyl jelonet 10 x 10 cm á 10 ks 7404</t>
  </si>
  <si>
    <t>Krytí mepilex heel 13 x 20 cm bal. á 5 ks 288100-01</t>
  </si>
  <si>
    <t>Krytí prontosan roztok 350 ml 400416</t>
  </si>
  <si>
    <t>ZA443</t>
  </si>
  <si>
    <t>Ĺ Ăˇtek trojcĂ­pĂ˝ NT 136 x 96 x 96 cm 20002</t>
  </si>
  <si>
    <t>ZA562</t>
  </si>
  <si>
    <t>NĂˇplast cosmopor i. v. 6 x 8 cm bal. Ăˇ 50 ks 9008054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</si>
  <si>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</si>
  <si>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</si>
  <si>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</si>
  <si>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</si>
  <si>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</si>
  <si>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</si>
  <si>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</si>
  <si>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</si>
  <si>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ZN366</t>
  </si>
  <si>
    <t>NĂˇplast poinjekÄŤnĂ­ elastickĂˇ tkanĂˇ jednotl. baleno 19 mm x 72 mm P-CURE1972ELAST</t>
  </si>
  <si>
    <t>ZQ117</t>
  </si>
  <si>
    <t>NĂˇplast transparentnĂ­ Airoplast cĂ­vka 2,5 cm x 9,14 m (nĂˇhrada za transpore) P-AIRO2591</t>
  </si>
  <si>
    <t>Náplast cosmopor i. v. 6 x 8 cm bal. á 50 ks 9008054</t>
  </si>
  <si>
    <t>Náplast curapor   7 x   5 cm 32912  (22120,  náhrada za cosmopor )</t>
  </si>
  <si>
    <t>Náplast curapor 10 x   8 cm 32913 ( 22121,  náhrada za cosmopor )</t>
  </si>
  <si>
    <t>Náplast curapor 10 x 15 cm 32914 ( náhrada za cosmopor )</t>
  </si>
  <si>
    <t>Náplast curapor 10 x 20 cm 32915 ( náhrada za cosmopor )</t>
  </si>
  <si>
    <t>ZC885</t>
  </si>
  <si>
    <t>Náplast omnifix E 10 cm x 10 m 900650</t>
  </si>
  <si>
    <t>ZD104</t>
  </si>
  <si>
    <t>Náplast omniplast 10,0 cm x 10,0 m 9004472 (900535)</t>
  </si>
  <si>
    <t>Náplast transparentní Airoplast cívka 2,5 cm x 9,14 m (náhrada za transpore) P-AIRO2591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</si>
  <si>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</si>
  <si>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</si>
  <si>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</si>
  <si>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</si>
  <si>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</si>
  <si>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</si>
  <si>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</si>
  <si>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</si>
  <si>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ZP212</t>
  </si>
  <si>
    <t>Obvaz elastický síťový pruban Tg-fix vel. C paže, noha, loket 25 m 24252</t>
  </si>
  <si>
    <t>ZA066</t>
  </si>
  <si>
    <t>PĂˇs bĹ™iĹˇnĂ­ - Verba ÄŤ. 4 - 95 - 105 cm 932534</t>
  </si>
  <si>
    <t>ZL975</t>
  </si>
  <si>
    <t>PÄ›na renasys-F malĂ˝ set (S) pro podtlakovou terapii 66800794</t>
  </si>
  <si>
    <t>ZL974</t>
  </si>
  <si>
    <t>PÄ›na renasys-F velkĂ˝ set (L) pro podtlakovou terapii 66800796</t>
  </si>
  <si>
    <t>Pěna renasys-F malý set (S) pro podtlakovou terapii 66800794</t>
  </si>
  <si>
    <t>ZL973</t>
  </si>
  <si>
    <t>Pěna renasys-F střední set (M) pro podtlakovou terapii 66800795</t>
  </si>
  <si>
    <t>Pěna renasys-F velký set (L) pro podtlakovou terapii 66800796</t>
  </si>
  <si>
    <t>ZL987</t>
  </si>
  <si>
    <t>Soft port 69 cm s koncovkou 15 x 10 cm pro podtlakovou terapii  66800799</t>
  </si>
  <si>
    <t>ZL988</t>
  </si>
  <si>
    <t>Spojka renasys Y pro soft port pro podtlakovou terapii 66800971</t>
  </si>
  <si>
    <t>Šátek trojcípý NT 136 x 96 x 96 cm 20002</t>
  </si>
  <si>
    <t>ZA593</t>
  </si>
  <si>
    <t>Tampon sterilnĂ­ stĂˇÄŤenĂ˝ 20 x 20 cm / 5 ks 28003+</t>
  </si>
  <si>
    <t>Tampon sterilní stáčený 20 x 20 cm / 5 ks 28003+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</si>
  <si>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</si>
  <si>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</si>
  <si>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</si>
  <si>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</si>
  <si>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</si>
  <si>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</si>
  <si>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50115060</t>
  </si>
  <si>
    <t>ZPr - ostatní (Z503)</t>
  </si>
  <si>
    <t>ZD650</t>
  </si>
  <si>
    <t>Aquapak - sterilní voda 340 ml s adaptérem bal. á 20 ks 400340</t>
  </si>
  <si>
    <t>ZN618</t>
  </si>
  <si>
    <t>Brýle kyslíkové pro dospělé bal. á 100 ks A0100</t>
  </si>
  <si>
    <t>ZB770</t>
  </si>
  <si>
    <t>DrĹľĂˇk jehly excentrickĂ˝ Holdex 450263</t>
  </si>
  <si>
    <t>ZB771</t>
  </si>
  <si>
    <t>DrĹľĂˇk jehly zĂˇkladnĂ­ 450201</t>
  </si>
  <si>
    <t>Držák jehly excentrický Holdex 450263</t>
  </si>
  <si>
    <t>Držák jehly základní 450201</t>
  </si>
  <si>
    <t>ZA694</t>
  </si>
  <si>
    <t>Držák močových sáčků kovový bal. á 20 ks 4490029</t>
  </si>
  <si>
    <t>ZA738</t>
  </si>
  <si>
    <t>Filtr mini spike zelenĂ˝ 4550242</t>
  </si>
  <si>
    <t>Filtr mini spike zelený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</si>
  <si>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</si>
  <si>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</si>
  <si>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</si>
  <si>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</si>
  <si>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Hadička spojovací HS 1,8 x 1800 mm LL DEPH free 2200 180 ND</t>
  </si>
  <si>
    <t>Hadička spojovací HS 1,8 x 450 mm LL DEPH free 2200 045 ND</t>
  </si>
  <si>
    <t>ZD809</t>
  </si>
  <si>
    <t>Kanyla vasofix 20G rĹŻĹľovĂˇ safety 4269110S-01</t>
  </si>
  <si>
    <t>Kanyla vasofix 20G růžová safety 4269110S-01</t>
  </si>
  <si>
    <t>ZD808</t>
  </si>
  <si>
    <t>Kanyla vasofix 22G modrá safety 4269098S-01</t>
  </si>
  <si>
    <t>Kanyla vasofix 22G modrĂˇ safety 4269098S-01</t>
  </si>
  <si>
    <t>ZH493</t>
  </si>
  <si>
    <t>Katetr moÄŤovĂ˝ foley CH16 180605-000160</t>
  </si>
  <si>
    <t>Katetr močový foley CH16 180605-000160</t>
  </si>
  <si>
    <t>ZH817</t>
  </si>
  <si>
    <t>Katetr močový foley CH18 180605-000180</t>
  </si>
  <si>
    <t>ZK884</t>
  </si>
  <si>
    <t>Kohout trojcestnĂ˝ discofix modrĂ˝ 4095111</t>
  </si>
  <si>
    <t>ZP078</t>
  </si>
  <si>
    <t>Kontejner 25 ml PP šroubový sterilní uzávěr 2680/EST/SG</t>
  </si>
  <si>
    <t>ZB102</t>
  </si>
  <si>
    <t>Láhev k odsávačce flovac 1l hadice 1,8 m á 45 ks 000-036-020</t>
  </si>
  <si>
    <t>ZA728</t>
  </si>
  <si>
    <t>Lopatka ústní dřevěná lékařská nesterilní bal. á 100 ks 1320100655</t>
  </si>
  <si>
    <t>ZE159</t>
  </si>
  <si>
    <t>NĂˇdoba na kontaminovanĂ˝ odpad 2 l 15-0003</t>
  </si>
  <si>
    <t>ZO930</t>
  </si>
  <si>
    <t>Nádoba 100 ml PP 72/62 mm s přiloženým uzávěrem bílé víčko sterilní na tekutý materiál 75.562.105</t>
  </si>
  <si>
    <t>ZF159</t>
  </si>
  <si>
    <t>Nádoba na kontaminovaný odpad 1 l 15-0002</t>
  </si>
  <si>
    <t>Nádoba na kontaminovaný odpad 2 l 15-0003</t>
  </si>
  <si>
    <t>ZQ137</t>
  </si>
  <si>
    <t>Nůžky chirurgické rovné hrtonaté 130 mm TK-AJ 025-13</t>
  </si>
  <si>
    <t>ZB648</t>
  </si>
  <si>
    <t>Páska fixační Hand-Fix 30 bal. á 2 ks NKS:60-65</t>
  </si>
  <si>
    <t>ZQ143</t>
  </si>
  <si>
    <t>Pinzeta anatomická rovná úzká 145 mm TK-BA 100-14</t>
  </si>
  <si>
    <t>ZH406</t>
  </si>
  <si>
    <t>Podložka antidekubitní kruh s vnitřním otvorem 12 cm, vnější průměr 22 cm, výška 5 cm Sláva 16 210-S16-V</t>
  </si>
  <si>
    <t>ZI148</t>
  </si>
  <si>
    <t>Podložka antidekubitní kvádr s klínem 20 x 30 x 75 cm / 45 Sláva 7 210-S7-V</t>
  </si>
  <si>
    <t>ZH424</t>
  </si>
  <si>
    <t>Podložka antidekubitní pod lokty 33 x 15 cm Sláva PL 210-PL-V</t>
  </si>
  <si>
    <t>ZH423</t>
  </si>
  <si>
    <t>Podložka antidekubitní pod patu 22 x 22 x 22 cm Sláva PP pro dospělé 210-SPPA-V</t>
  </si>
  <si>
    <t>ZJ672</t>
  </si>
  <si>
    <t>Pohár na moč 250 ml UH GAMA204809</t>
  </si>
  <si>
    <t>ZL688</t>
  </si>
  <si>
    <t>ProuĹľky diagnostickĂ© Accu-Check Inform II Strip 50 EU1 Ăˇ 50 ks 05942861041</t>
  </si>
  <si>
    <t>Proužky Accu-Check Inform II Strip 50 EU1 á 50 ks 05942861041</t>
  </si>
  <si>
    <t>Proužky diagnostické Accu-Check Inform II Strip 50 EU1 á 50 ks 05942861041</t>
  </si>
  <si>
    <t>ZA883</t>
  </si>
  <si>
    <t>Rourka rektální CH18 délka 40 cm 19-18.100</t>
  </si>
  <si>
    <t>ZL689</t>
  </si>
  <si>
    <t>Roztok Accu-Check Performa Int´l Controls 1+2 level 04861736001</t>
  </si>
  <si>
    <t>ZB249</t>
  </si>
  <si>
    <t>SĂˇÄŤek moÄŤovĂ˝ s kĹ™Ă­Ĺľovou vĂ˝pustĂ­ 2000 ml s hadiÄŤkou 90 cm ZAR-TNU201601</t>
  </si>
  <si>
    <t>Sáček močový s křížovou výpustí 2000 ml s hadičkou 90 cm ZAR-TNU201601</t>
  </si>
  <si>
    <t>ZD616</t>
  </si>
  <si>
    <t>Set sterilnĂ­ pro moÄŤovou katetrizaci+ aqua permanent 4 Mediset 753882</t>
  </si>
  <si>
    <t>Set sterilní pro močovou katetrizaci+ aqua permanent 4 Mediset 753882</t>
  </si>
  <si>
    <t>ZB598</t>
  </si>
  <si>
    <t>Spojka symetrická přímá 7 x 7 mm 60.23.00 (120 430)</t>
  </si>
  <si>
    <t>ZA787</t>
  </si>
  <si>
    <t>StĹ™Ă­kaÄŤka injekÄŤnĂ­ 2-dĂ­lnĂˇ 10 ml L Inject Solo 4606108V - nahrazuje ZR397</t>
  </si>
  <si>
    <t>ZA788</t>
  </si>
  <si>
    <t>StĹ™Ă­kaÄŤka injekÄŤnĂ­ 2-dĂ­lnĂˇ 20 ml L Inject Solo 4606205V - nahrazuje ZR398</t>
  </si>
  <si>
    <t>ZA790</t>
  </si>
  <si>
    <t>StĹ™Ă­kaÄŤka injekÄŤnĂ­ 2-dĂ­lnĂˇ 5 ml L Inject Solo4606051V - nahrazuje ZR396</t>
  </si>
  <si>
    <t>ZA746</t>
  </si>
  <si>
    <t>StĹ™Ă­kaÄŤka injekÄŤnĂ­ 3-dĂ­lnĂˇ 1 ml L tuberculin Omnifix Solo 9161406V</t>
  </si>
  <si>
    <t>ZA964</t>
  </si>
  <si>
    <t>StĹ™Ă­kaÄŤka janett 3-dĂ­lnĂˇ 60 ml sterilnĂ­ vyplachovacĂ­ 050ML3CZ-CEW (MRG564)</t>
  </si>
  <si>
    <t>Stříkačka injekční 2-dílná 10 ml L Inject Solo 4606108V</t>
  </si>
  <si>
    <t>ZA789</t>
  </si>
  <si>
    <t>Stříkačka injekční 2-dílná 2 ml L Inject Solo 4606027V</t>
  </si>
  <si>
    <t>Stříkačka injekční 2-dílná 20 ml L Inject Solo 4606205V</t>
  </si>
  <si>
    <t>Stříkačka injekční 2-dílná 5 ml L Inject Solo4606051V</t>
  </si>
  <si>
    <t>Stříkačka injekční 3-dílná 1 ml L tuberculin Omnifix Solo 9161406V</t>
  </si>
  <si>
    <t>ZH491</t>
  </si>
  <si>
    <t>Stříkačka injekční 3-dílná 50 - 60 ml LL MRG00711</t>
  </si>
  <si>
    <t>ZQ967</t>
  </si>
  <si>
    <t>Stříkačka inzulínová 0,5 ml s jehlou 29 G sterilní bal. á 100 ks IS0529G</t>
  </si>
  <si>
    <t>ZP300</t>
  </si>
  <si>
    <t>Škrtidlo se sponou pro dospělé bez latexu modré délka 400 mm 09820-B</t>
  </si>
  <si>
    <t>ZP357</t>
  </si>
  <si>
    <t>Tyčinka vatová zvlhčující glycerín + citron bal. á 75 ks FTL-LS-15 - firma již nedodává</t>
  </si>
  <si>
    <t>ZA812</t>
  </si>
  <si>
    <t>UzĂˇvÄ›r do katetrĹŻ 4435001</t>
  </si>
  <si>
    <t>ZK798</t>
  </si>
  <si>
    <t>ZĂˇtka combi modrĂˇ 4495152</t>
  </si>
  <si>
    <t>Zátka combi modrá 4495152</t>
  </si>
  <si>
    <t>ZP077</t>
  </si>
  <si>
    <t>Zkumavka 15 ml PP 101/16,5 mm bĂ­lĂ˝ ĹˇroubovĂ˝ uzĂˇvÄ›r sterilnĂ­ jednotlivÄ› balenĂˇ, tekutĂ˝ materiĂˇl na bakteriolog. vyĹˇetĹ™enĂ­ 10362/MO/SG/CS</t>
  </si>
  <si>
    <t>ZB756</t>
  </si>
  <si>
    <t>Zkumavka 3 ml K3 edta fialová 454086</t>
  </si>
  <si>
    <t>Zkumavka 3 ml K3 edta fialovĂˇ 454086</t>
  </si>
  <si>
    <t>ZB757</t>
  </si>
  <si>
    <t>Zkumavka 6 ml K3 edta fialová 456036</t>
  </si>
  <si>
    <t>ZB774</t>
  </si>
  <si>
    <t>Zkumavka ÄŤervenĂˇ 5 ml gel 456071</t>
  </si>
  <si>
    <t>Zkumavka červená 5 ml gel 456071</t>
  </si>
  <si>
    <t>ZB759</t>
  </si>
  <si>
    <t>Zkumavka červená 8 ml gel 455071</t>
  </si>
  <si>
    <t>ZB763</t>
  </si>
  <si>
    <t>Zkumavka červená 9 ml 455092</t>
  </si>
  <si>
    <t>ZB775</t>
  </si>
  <si>
    <t>Zkumavka koagulace modrá Quick 4 ml modrá 454329</t>
  </si>
  <si>
    <t>ZI182</t>
  </si>
  <si>
    <t>Zkumavka moÄŤovĂˇ + aplikĂˇtor s chem.stabilizĂˇtorem UriSwab ĹľlutĂˇ 802CE.A</t>
  </si>
  <si>
    <t>ZB985</t>
  </si>
  <si>
    <t>Zkumavka moÄŤovĂˇ urin-monovette s pĂ­stem 10 ml sterilnĂ­ bal. Ăˇ 100 ks 10.252.020</t>
  </si>
  <si>
    <t>Zkumavka močová + aplikátor s chem.stabilizátorem UriSwab žlutá 802CE.A</t>
  </si>
  <si>
    <t>Zkumavka močová urin-monovette s pístem 10 ml sterilní bal. á 100 ks 10.252.020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</si>
  <si>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</si>
  <si>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</si>
  <si>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</si>
  <si>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50115063</t>
  </si>
  <si>
    <t>ZPr - vaky, sety (Z528)</t>
  </si>
  <si>
    <t>ZA715</t>
  </si>
  <si>
    <t>Set infuznĂ­ intrafix primeline classic 150 cm 4062957</t>
  </si>
  <si>
    <t>Set infuzní intrafix primeline classic 150 cm 4062957</t>
  </si>
  <si>
    <t>ZE079</t>
  </si>
  <si>
    <t>Set transfúzní non PVC s odvzdušněním a bakteriálním filtrem ZAR-I-TS</t>
  </si>
  <si>
    <t>50115065</t>
  </si>
  <si>
    <t>ZPr - vpichovací materiál (Z530)</t>
  </si>
  <si>
    <t>ZA999</t>
  </si>
  <si>
    <t>Jehla injekÄŤnĂ­ 0,5 x 16 mm oranĹľovĂˇ 4657853</t>
  </si>
  <si>
    <t>ZA834</t>
  </si>
  <si>
    <t>Jehla injekÄŤnĂ­ 0,7 x 40 mm ÄŤernĂˇ 4660021</t>
  </si>
  <si>
    <t>ZB556</t>
  </si>
  <si>
    <t>Jehla injekÄŤnĂ­ 1,2 x 40 mm rĹŻĹľovĂˇ 4665120</t>
  </si>
  <si>
    <t>Jehla injekční 0,5 x 16 mm oranžová 4657853</t>
  </si>
  <si>
    <t>Jehla injekční 0,7 x 40 mm černá 4660021</t>
  </si>
  <si>
    <t>ZA832</t>
  </si>
  <si>
    <t>Jehla injekční 0,9 x 40 mm žlutá 4657519</t>
  </si>
  <si>
    <t>Jehla injekční 1,2 x 40 mm růžová 4665120</t>
  </si>
  <si>
    <t>ZB767</t>
  </si>
  <si>
    <t>Jehla vakuová 226/38 mm černá 450075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</si>
  <si>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</si>
  <si>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</si>
  <si>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</si>
  <si>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</si>
  <si>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</si>
  <si>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</si>
  <si>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vyšetřovací nitril basic bez pudru modré L bal. á 200 ks 44752</t>
  </si>
  <si>
    <t>Rukavice vyšetřovací nitril basic bez pudru modré M bal. á 200 ks 44751</t>
  </si>
  <si>
    <t>50115070</t>
  </si>
  <si>
    <t>ZPr - katetry ostatní (Z513)</t>
  </si>
  <si>
    <t>ZE027</t>
  </si>
  <si>
    <t>Katetr CVC 1 lumen 5 Fr x 30 cm certofix mono ECO 330 bal. á 10 ks 4160282E</t>
  </si>
  <si>
    <t>50115079</t>
  </si>
  <si>
    <t>ZPr - internzivní péče (Z542)</t>
  </si>
  <si>
    <t>ZB751</t>
  </si>
  <si>
    <t>Hadice PVC 8/12 Ăˇ 30 m P00468</t>
  </si>
  <si>
    <t>ZG708</t>
  </si>
  <si>
    <t>Bandáž evelína pod sádru 1321303123</t>
  </si>
  <si>
    <t>ZQ732</t>
  </si>
  <si>
    <t>Bandáž trakční Tensoplast STK Adhesive dětská 6 x 2,7 cm bal. á 12 ks 66000457</t>
  </si>
  <si>
    <t>ZD668</t>
  </si>
  <si>
    <t>Kompresa gĂˇza 10 x 10 cm/5 ks sterilnĂ­ 1325019275</t>
  </si>
  <si>
    <t>ZA557</t>
  </si>
  <si>
    <t>Kompresa gĂˇza 10 x 20 cm/5 ks sterilnĂ­ 26013</t>
  </si>
  <si>
    <t>ZD740</t>
  </si>
  <si>
    <t>Kompresa gĂˇza sterilkompres 7,5 x 7,5 cm/5 ks, 100% bavlna, sterilnĂ­ 1325019265(1230119225)</t>
  </si>
  <si>
    <t>Kompresa gáza 10 x 10 cm/5 ks sterilní 1325019275</t>
  </si>
  <si>
    <t>Kompresa gáza 10 x 20 cm/5 ks sterilní 26013</t>
  </si>
  <si>
    <t>Kompresa gáza sterilkompres 7,5 x 7,5 cm/5 ks, 100% bavlna, sterilní 1325019265(1230119225)</t>
  </si>
  <si>
    <t>ZE396</t>
  </si>
  <si>
    <t>KrytĂ­ mastnĂ˝ tyl grassolind 7,5 x 10 cm bal. Ăˇ 10 ks 499313</t>
  </si>
  <si>
    <t>ZA645</t>
  </si>
  <si>
    <t>Krytí s mastí atrauman 5 x 5 cm bal. á 10 ks 499571</t>
  </si>
  <si>
    <t>ZB404</t>
  </si>
  <si>
    <t>Náplast cosmos 8 cm x 1 m 5403353</t>
  </si>
  <si>
    <t>ZN476</t>
  </si>
  <si>
    <t>Obinadlo elastickĂ© universal 15 cm x 5 m 1323100315</t>
  </si>
  <si>
    <t>ZN475</t>
  </si>
  <si>
    <t>Obinadlo elastické universal   8 cm x 5 m 1323100312</t>
  </si>
  <si>
    <t>ZN478</t>
  </si>
  <si>
    <t>Obinadlo elastické universal 10 cm x 5 m 1323100313</t>
  </si>
  <si>
    <t>ZN477</t>
  </si>
  <si>
    <t>Obinadlo elastické universal 12 cm x 5 m 1323100314</t>
  </si>
  <si>
    <t>Obinadlo elastické universal 15 cm x 5 m 1323100315</t>
  </si>
  <si>
    <t>ZF715</t>
  </si>
  <si>
    <t>Obinadlo fixační peha-haft 4cm á 4m 932441</t>
  </si>
  <si>
    <t>ZA426</t>
  </si>
  <si>
    <t>Obinadlo hydrofilnĂ­ 16 cm x 10 m 13014</t>
  </si>
  <si>
    <t>ZL997</t>
  </si>
  <si>
    <t>Obinadlo hyrofilní sterilní 10 cm x 5 m  004310174</t>
  </si>
  <si>
    <t>ZA430</t>
  </si>
  <si>
    <t>Obinadlo sĂˇdrovĂ© gipsan 10 cm x 3 m bal. Ăˇ 60 ks 1321701103</t>
  </si>
  <si>
    <t>ZA538</t>
  </si>
  <si>
    <t>Obinadlo sĂˇdrovĂ© gipsan 12 cm x 3 m bal. Ăˇ 48 ks 1321701104</t>
  </si>
  <si>
    <t>ZA555</t>
  </si>
  <si>
    <t>Obinadlo sĂˇdrovĂ© gipsan 14 cm x 3 m bal. Ăˇ 40 ks 1321701105</t>
  </si>
  <si>
    <t>Obinadlo sádrové gipsan 10 cm x 3 m bal. á 60 ks 1321701103</t>
  </si>
  <si>
    <t>Obinadlo sádrové gipsan 12 cm x 3 m bal. á 48 ks 1321701104</t>
  </si>
  <si>
    <t>Obinadlo sádrové gipsan 14 cm x 3 m bal. á 40 ks 1321701105</t>
  </si>
  <si>
    <t>ZP221</t>
  </si>
  <si>
    <t>Obvaz elastický síťový pruban Tg-fix vel. D větší hlava, slabší trup 25 m 24253</t>
  </si>
  <si>
    <t>ZC848</t>
  </si>
  <si>
    <t>Obvaz ortho-pad 10 cm x 3 m pod sĂˇdru Ăˇ 6 ks karton Ăˇ 120 ks 1320105004</t>
  </si>
  <si>
    <t>Obvaz ortho-pad 10 cm x 3 m pod sádru á 6 ks karton á 120 ks 1320105004</t>
  </si>
  <si>
    <t>ZC725</t>
  </si>
  <si>
    <t>Obvaz ortho-pad 15 cm x 3 m pod sádru á 6 ks 1320105005</t>
  </si>
  <si>
    <t>ZA556</t>
  </si>
  <si>
    <t>Obvaz sĂˇdrovĂ˝ safix plus 10 cm x 3 m bal. Ăˇ 24 ks 3327410</t>
  </si>
  <si>
    <t>ZA432</t>
  </si>
  <si>
    <t>Obvaz sĂˇdrovĂ˝ safix plus 14 cm x 3 m bal. Ăˇ 20 ks 3327430</t>
  </si>
  <si>
    <t>ZA590</t>
  </si>
  <si>
    <t>Obvaz sádrový safix plus   6 cm x 2 m bal.á 56 ks 3327300</t>
  </si>
  <si>
    <t>ZA592</t>
  </si>
  <si>
    <t>Obvaz sádrový safix plus   8 cm x 3 m bal. á 30 ks 3327400</t>
  </si>
  <si>
    <t>Obvaz sádrový safix plus 10 cm x 3 m bal. á 24 ks 3327410</t>
  </si>
  <si>
    <t>ZA431</t>
  </si>
  <si>
    <t>Obvaz sádrový safix plus 12 cm x 3 m bal. á 20 ks 3327420</t>
  </si>
  <si>
    <t>Obvaz sádrový safix plus 14 cm x 3 m bal. á 20 ks 3327430</t>
  </si>
  <si>
    <t>ZA527</t>
  </si>
  <si>
    <t>Set sterilní pro malé chir.výkony Mediset bal. á 27 ks 4709673</t>
  </si>
  <si>
    <t>ZA441</t>
  </si>
  <si>
    <t>Steh nĂˇplasĹĄovĂ˝ Steri-strip 6 x 38 mm bal. Ăˇ 50 ks R1542</t>
  </si>
  <si>
    <t>ZC752</t>
  </si>
  <si>
    <t>Čepelka skalpelová 15 BB515</t>
  </si>
  <si>
    <t>ZB749</t>
  </si>
  <si>
    <t>Dlaha (sada) pro fixaci prstů-A1 1220000501</t>
  </si>
  <si>
    <t>ZA168</t>
  </si>
  <si>
    <t>Dlaha (sada) pro fixaci prstů-A2 1220000502</t>
  </si>
  <si>
    <t>ZA169</t>
  </si>
  <si>
    <t>Dlaha (sada) pro fixaci prstů-A3 1220000503</t>
  </si>
  <si>
    <t>ZL105</t>
  </si>
  <si>
    <t>Nástavec pro odběr moče ke zkumavce vacuete 450251</t>
  </si>
  <si>
    <t>ZA897</t>
  </si>
  <si>
    <t>Nůž na stehy sterilní  krátký bal. á 100 ks 11.000.00.010</t>
  </si>
  <si>
    <t>ZI879</t>
  </si>
  <si>
    <t>Odstraňovač kožních svorek Leukosan bal. á 20 ks 72615</t>
  </si>
  <si>
    <t>Zkumavka ÄŤervenĂˇ 8 ml gel 455071</t>
  </si>
  <si>
    <t>Zkumavka ÄŤervenĂˇ 9 ml 455092</t>
  </si>
  <si>
    <t>Zkumavka koagulace modrĂˇ Quick 4 ml modrĂˇ 454329</t>
  </si>
  <si>
    <t>ZG515</t>
  </si>
  <si>
    <t>Zkumavka močová vacuette 10,5 ml bal. á 50 ks 455007</t>
  </si>
  <si>
    <t>50115064</t>
  </si>
  <si>
    <t>ZPr - šicí materiál (Z529)</t>
  </si>
  <si>
    <t>ZB979</t>
  </si>
  <si>
    <t>Ĺ itĂ­ dafilon modrĂ˝ 4/0 (1.5) bal. Ăˇ 36 ks C0932205</t>
  </si>
  <si>
    <t>ZC017</t>
  </si>
  <si>
    <t>Ĺ itĂ­ dafilon modrĂ˝ 5/0 (1) bal. Ăˇ 36 ks C0932078</t>
  </si>
  <si>
    <t>ZB217</t>
  </si>
  <si>
    <t>Šití dafilon modrý 3/0 (2) bal. á 36 ks C0932353</t>
  </si>
  <si>
    <t>Šití dafilon modrý 4/0 (1.5) bal. á 36 ks C0932205</t>
  </si>
  <si>
    <t>ZA975</t>
  </si>
  <si>
    <t>Šití safil fialový 4/0 (1.5) bal. á 36 ks C1048220</t>
  </si>
  <si>
    <t>ZN108</t>
  </si>
  <si>
    <t>Rukavice operaÄŤnĂ­ latex bez pudru sterilnĂ­  PF ansell gammex vel. 8,0 330048080</t>
  </si>
  <si>
    <t>ZN126</t>
  </si>
  <si>
    <t>Rukavice operační latex bez pudru sterilní  PF ansell gammex vel. 7,0 330048070</t>
  </si>
  <si>
    <t>Rukavice operační latex bez pudru sterilní  PF ansell gammex vel. 8,0 330048080</t>
  </si>
  <si>
    <t>ZN125</t>
  </si>
  <si>
    <t>Rukavice operační latex bez pudru sterilní  PF ansell gammex vel.7,5 330048075</t>
  </si>
  <si>
    <t>ZP946</t>
  </si>
  <si>
    <t>Rukavice vyĹˇetĹ™ovacĂ­ nitril basic bez pudru modrĂ© S bal. Ăˇ 200 ks 44750</t>
  </si>
  <si>
    <t>Rukavice vyšetřovací nitril basic bez pudru modré S bal. á 200 ks 44750</t>
  </si>
  <si>
    <t>ZA454</t>
  </si>
  <si>
    <t>Kompresa AB 10 x 10 cm/1 ks sterilní NT savá (1230114011) 1327114011</t>
  </si>
  <si>
    <t>ZA563</t>
  </si>
  <si>
    <t>Kompresa AB 20 x 20 cm/1 ks sterilní NT savá (1230114041) 1327114041</t>
  </si>
  <si>
    <t>ZC506</t>
  </si>
  <si>
    <t>Kompresa NT 10 x 10 cm/5 ks sterilní 1325020275</t>
  </si>
  <si>
    <t>ZC845</t>
  </si>
  <si>
    <t>Kompresa NT 10 x 20 cm/5 ks sterilní 26621</t>
  </si>
  <si>
    <t>ZL410</t>
  </si>
  <si>
    <t>Krytí gelové Hemagel 100 g A2681147</t>
  </si>
  <si>
    <t>ZA664</t>
  </si>
  <si>
    <t>Krytí gelové hydrokoloidní Flamigel 250 ml FLAM250</t>
  </si>
  <si>
    <t>ZC702</t>
  </si>
  <si>
    <t>Krytí tegaderm   6,0 cm x  7,0 cm bal. á 100 ks 1624W</t>
  </si>
  <si>
    <t>Náplast poinjekční elastická tkaná jednotl. baleno 19 mm x 72 mm P-CURE1972ELAST</t>
  </si>
  <si>
    <t>Obinadlo elastickĂ© universal 10 cm x 5 m 1323100313</t>
  </si>
  <si>
    <t>ZN468</t>
  </si>
  <si>
    <t>Obvaz elastický síťový pruban č. 3 chodidlo, holeň, loket 1323300230</t>
  </si>
  <si>
    <t>PÄ›na renasys-F stĹ™ednĂ­ set (M) pro podtlakovou terapii 66800795</t>
  </si>
  <si>
    <t>ZF308</t>
  </si>
  <si>
    <t>Čidlo saturační ušní pro dospělé - 300 cm ALSD-PHP-U</t>
  </si>
  <si>
    <t>ZQ490</t>
  </si>
  <si>
    <t>Elektroda EKG pěnová pr. 48 mm pro dospělé (ES GS48) H-108003</t>
  </si>
  <si>
    <t>ZD980</t>
  </si>
  <si>
    <t>Kanyla vasofix 18G zelená safety 4269136S-01</t>
  </si>
  <si>
    <t>Kanyla vasofix 18G zelenĂˇ safety 4269136S-01</t>
  </si>
  <si>
    <t>Kohout trojcestný discofix modrý 4095111</t>
  </si>
  <si>
    <t>ZO372</t>
  </si>
  <si>
    <t>Konektor bezjehlovĂ˝ OptiSyte JIM:JSM4001</t>
  </si>
  <si>
    <t>ZB671</t>
  </si>
  <si>
    <t>Láhev zvlhčovače 0,25 l autoklávovatelný P00442</t>
  </si>
  <si>
    <t>ZA713</t>
  </si>
  <si>
    <t>MÄ›Ĺ™iÄŤ ĹľilnĂ­ho tlaku 01 646992</t>
  </si>
  <si>
    <t>Měřič žilního tlaku 01 646992</t>
  </si>
  <si>
    <t>ZI161</t>
  </si>
  <si>
    <t>Podložka antidekubitní banán 35 x 70 x 20 cm Viktorie 8 210-V8oc-V</t>
  </si>
  <si>
    <t>ZI157</t>
  </si>
  <si>
    <t>Podložka antidekubitní had 20 x 200 cm Viktorie 3 210-V3oc-V</t>
  </si>
  <si>
    <t>ZI159</t>
  </si>
  <si>
    <t>Podložka antidekubitní kruh s vnitřním otvorem 15 cm,vnější průměr 40 cm, výška 10 cm Viktorie 6 210-V6oc-V</t>
  </si>
  <si>
    <t>ZA691</t>
  </si>
  <si>
    <t>Rampa 3 kohouty discofix 16600C/4085434/</t>
  </si>
  <si>
    <t>ZD748</t>
  </si>
  <si>
    <t>Set sterilní pro žilní katetrizaci a rouškování bal. á 10 ks Kit CVK (2SVAS1AP1159)</t>
  </si>
  <si>
    <t>ZM600</t>
  </si>
  <si>
    <t>Spojka flovac žlutá 000-036-102</t>
  </si>
  <si>
    <t>StĹ™Ă­kaÄŤka inzulĂ­novĂˇ 0,5 ml s jehlou 29 G sterilnĂ­ bal. Ăˇ 100 ks IS0529G</t>
  </si>
  <si>
    <t>ZO543</t>
  </si>
  <si>
    <t>Stříkačka injekční předplněná 0,9% NaCl 10 ml BD PosiFlush SP EMA bal. á 30 ks 306585</t>
  </si>
  <si>
    <t>ZO765</t>
  </si>
  <si>
    <t>Stříkačka injekční předplněná 0,9% NaCl 10 ml Omniflush bal. á 100 ks EM3513576</t>
  </si>
  <si>
    <t>ZB041</t>
  </si>
  <si>
    <t>Systém hrudní drenáže atrium 1 cestný 3600-100</t>
  </si>
  <si>
    <t>ZR290</t>
  </si>
  <si>
    <t>Tyčinka vatová zvlhčující na hygienu dutiny ústní 10 cm dlouhá bal. á 75 ks 32.000.00.020</t>
  </si>
  <si>
    <t>Uzávěr do katetrů 4435001</t>
  </si>
  <si>
    <t>ZB777</t>
  </si>
  <si>
    <t>Zkumavka červená 3,5 ml gel 454071</t>
  </si>
  <si>
    <t>ZG139</t>
  </si>
  <si>
    <t>Set infuznĂ­ VL ST 00 PVC, silikon 285 cm mod standard bal. Ăˇ 30 ks k Agilii  M46441000S</t>
  </si>
  <si>
    <t>Set infuzní VL ST 00 PVC, silikon 285 cm mod standard bal. á 70 ks k Agilii  M46441000S</t>
  </si>
  <si>
    <t>Set transfĂşznĂ­ non PVC s odvzduĹˇnÄ›nĂ­m a bakteriĂˇlnĂ­m filtrem ZAR-I-TS</t>
  </si>
  <si>
    <t>ZA833</t>
  </si>
  <si>
    <t>Jehla injekÄŤnĂ­ 0,8 x 40 mm zelenĂˇ 4657527</t>
  </si>
  <si>
    <t>Jehla injekÄŤnĂ­ 0,9 x 40 mm ĹľlutĂˇ 4657519</t>
  </si>
  <si>
    <t>Jehla injekční 0,8 x 40 mm zelená 4657527</t>
  </si>
  <si>
    <t>ZB768</t>
  </si>
  <si>
    <t>Jehla vakuová 216/38 mm zelená 450076</t>
  </si>
  <si>
    <t>ZD909</t>
  </si>
  <si>
    <t>Katetr CVC 2 lumen 7 Fr x 20 cm certofix duo ECO 720 á 10 ks 4162200E</t>
  </si>
  <si>
    <t>Katetr CVC 2 lumen 7 Fr x 20 cm certofix duo ECO 720 Ăˇ 10 ks 4162200E</t>
  </si>
  <si>
    <t>ZD881</t>
  </si>
  <si>
    <t>Katetr CVC 3 lumen 7 Fr x 30 cm certofix trio SB730 bal. á 10 ks 4163303E</t>
  </si>
  <si>
    <t>Hadice PVC 8/12 á 30 m P00468</t>
  </si>
  <si>
    <t>50115003</t>
  </si>
  <si>
    <t>TEP (Z518)</t>
  </si>
  <si>
    <t>ZO156</t>
  </si>
  <si>
    <t>Dřík evolve 7,5 mm + 2 496S275</t>
  </si>
  <si>
    <t>ZR012</t>
  </si>
  <si>
    <t>Dřík k TEP hlavičky rádia 7,5 mm STANDART 496S075</t>
  </si>
  <si>
    <t>ZQ209</t>
  </si>
  <si>
    <t>Dřík k TEP hlavičky rádia 8,5 mm + 2 496S285</t>
  </si>
  <si>
    <t>ZR015</t>
  </si>
  <si>
    <t>Dřík k TEP hlavičky rádia 8,5 mm + 4 496S485</t>
  </si>
  <si>
    <t>ZO155</t>
  </si>
  <si>
    <t>Hlava evolve 22 mm 496H022</t>
  </si>
  <si>
    <t>ZQ208</t>
  </si>
  <si>
    <t>Náhrada hlavičky rádia Evolve 22 mm 496H020</t>
  </si>
  <si>
    <t>ZO407</t>
  </si>
  <si>
    <t>Náhrada kloubu lokte hlavička rádia +2 22 mm 496H222</t>
  </si>
  <si>
    <t>ZN430</t>
  </si>
  <si>
    <t>Náhrada kloubu lokte hlavička rádia +2 26 mm Evolve 496H226</t>
  </si>
  <si>
    <t>KK759</t>
  </si>
  <si>
    <t>náhrada loketního kloubu Coonrad/Morrey komponenta humerální 4" S 32-8105-025-04</t>
  </si>
  <si>
    <t>KL546</t>
  </si>
  <si>
    <t>náhrada loketního kloubu Coonrad/Morrey komponenta ulnární REG levá 32-8105-063-01</t>
  </si>
  <si>
    <t>KJ207</t>
  </si>
  <si>
    <t>náhrada ramenního kloubu  dřík cementový prům 14 mm délka 80 mm Ti6A/4V 1306.15.200</t>
  </si>
  <si>
    <t>KI706</t>
  </si>
  <si>
    <t>náhrada ramenního kloubu  dřík cementový prům 18 mm délka 80 mm Ti6A/4V 1306.15.180</t>
  </si>
  <si>
    <t>KI363</t>
  </si>
  <si>
    <t>náhrada ramenního kloubu adaptér neutrální 0 mm standard Ti6A/4V 1330.15.270</t>
  </si>
  <si>
    <t>KI225</t>
  </si>
  <si>
    <t>náhrada ramenního kloubu dřík konický cementovaný prům. 16 mm délka 80 mm Ti6A/4V 1306.15.160</t>
  </si>
  <si>
    <t>KJ210</t>
  </si>
  <si>
    <t>náhrada ramenního kloubu hlavice humerální prům 48 mm CoCrMo  1322.09.480</t>
  </si>
  <si>
    <t>KI228</t>
  </si>
  <si>
    <t>náhrada ramenního kloubu hlavice humerální prům. 44 mm CoCrMo 1322.09.440</t>
  </si>
  <si>
    <t>KI268</t>
  </si>
  <si>
    <t>náhrada ramenního kloubu hlavice humerální průměr 46 mm CoCrMo 1322.09.460</t>
  </si>
  <si>
    <t>KI227</t>
  </si>
  <si>
    <t>náhrada ramenního kloubu trauma tělo humerální s blokačním šroubem long Ti6A/4V 1350.15.030</t>
  </si>
  <si>
    <t>KI269</t>
  </si>
  <si>
    <t>náhrada ramenního kloubu trauma tělo humerální s blokačním šroubem TI6A/4V 1350.15.010</t>
  </si>
  <si>
    <t>KL548</t>
  </si>
  <si>
    <t>nástavec pro aplikaci cementu kostního  SLIM NOZZLE 5PK 4154</t>
  </si>
  <si>
    <t>KL547</t>
  </si>
  <si>
    <t>systém pro míchání cementu OPTIVAC S vakuový 4161</t>
  </si>
  <si>
    <t>50115004</t>
  </si>
  <si>
    <t>IUTN - kovové (Z506)</t>
  </si>
  <si>
    <t>ZG251</t>
  </si>
  <si>
    <t>Čep zajišťovací 3.9 mm L34 258.340</t>
  </si>
  <si>
    <t>ZR100</t>
  </si>
  <si>
    <t>Čepel spirální pro Expert hřeb RAFN 75 mm 04.013.047</t>
  </si>
  <si>
    <t>ZA026</t>
  </si>
  <si>
    <t>Dlaha adaptaÄŤnĂ­ rovnĂˇ 1,5 mm 12 otv. 02.114.005</t>
  </si>
  <si>
    <t>Dlaha adaptační rovná 1,5 mm 12 otv. 02.114.005</t>
  </si>
  <si>
    <t>ZD921</t>
  </si>
  <si>
    <t>Dlaha anatomická DVR ext DVRAXL</t>
  </si>
  <si>
    <t>ZD943</t>
  </si>
  <si>
    <t>Dlaha anatomická DVR ext DVRAXR</t>
  </si>
  <si>
    <t>ZD450</t>
  </si>
  <si>
    <t>Dlaha anatomická DVR narw DVRANL</t>
  </si>
  <si>
    <t>ZD513</t>
  </si>
  <si>
    <t>Dlaha anatomická DVR narw DVRANR</t>
  </si>
  <si>
    <t>ZD595</t>
  </si>
  <si>
    <t>Dlaha anatomická DVR short DVRASL</t>
  </si>
  <si>
    <t>ZD274</t>
  </si>
  <si>
    <t>Dlaha anatomická DVR short DVRASR</t>
  </si>
  <si>
    <t>ZD265</t>
  </si>
  <si>
    <t>Dlaha anatomická DVR standard DVRAL</t>
  </si>
  <si>
    <t>ZA745</t>
  </si>
  <si>
    <t>Dlaha anatomická DVR wide DVRAWL</t>
  </si>
  <si>
    <t>ZD398</t>
  </si>
  <si>
    <t>Dlaha anatomická DVR wide DVRAWR</t>
  </si>
  <si>
    <t>Dlaha anatomickĂˇ DVR ext DVRAXL</t>
  </si>
  <si>
    <t>Dlaha anatomickĂˇ DVR narw DVRANL</t>
  </si>
  <si>
    <t>Dlaha anatomickĂˇ DVR short DVRASL</t>
  </si>
  <si>
    <t>Dlaha anatomickĂˇ DVR short DVRASR</t>
  </si>
  <si>
    <t>ZD402</t>
  </si>
  <si>
    <t>Dlaha anatomickĂˇ DVR standard DVRAR</t>
  </si>
  <si>
    <t>Dlaha anatomickĂˇ DVR wide DVRAWL</t>
  </si>
  <si>
    <t>Dlaha anatomickĂˇ DVR wide DVRAWR</t>
  </si>
  <si>
    <t>KG483</t>
  </si>
  <si>
    <t>dlaha DHP 2,7/3,5 dorso-lat levá 3 otv. 441.263</t>
  </si>
  <si>
    <t>KG485</t>
  </si>
  <si>
    <t>dlaha DHP 2,7/3,5 dorso-lat levá 5 otv. 441.265</t>
  </si>
  <si>
    <t>KG482</t>
  </si>
  <si>
    <t>dlaha DHP 2,7/3,5 dorso-lat pravá 3 otv. 441.262</t>
  </si>
  <si>
    <t>KG484</t>
  </si>
  <si>
    <t>dlaha DHP 2,7/3,5 dorso-lat pravá 5 otv. 441.264</t>
  </si>
  <si>
    <t>dlaha DHP 2,7/3,5 dorso-lat pravĂˇ 3 otv. 441.262</t>
  </si>
  <si>
    <t>KG491</t>
  </si>
  <si>
    <t>dlaha DHP 2,7/3,5 dorso-lat s/laterální 441.273</t>
  </si>
  <si>
    <t>KG492</t>
  </si>
  <si>
    <t>dlaha DHP 2,7/3,5 dorso-lat s/laterální 441.274</t>
  </si>
  <si>
    <t>KG494</t>
  </si>
  <si>
    <t>dlaha DHP 2,7/3,5 dorso-lat s/laterální 441.276</t>
  </si>
  <si>
    <t>KG498</t>
  </si>
  <si>
    <t>dlaha DHP 2,7/3,5 mediĂˇlnĂ­ pravĂˇ 3 otv T 441.282</t>
  </si>
  <si>
    <t>KG501</t>
  </si>
  <si>
    <t>dlaha DHP 2,7/3,5 mediální levá 5 otv T 441.285</t>
  </si>
  <si>
    <t>KG500</t>
  </si>
  <si>
    <t>dlaha DHP 2,7/3,5 mediální pravá 5 otv T 441.284</t>
  </si>
  <si>
    <t>ZI621</t>
  </si>
  <si>
    <t>Dlaha DHS 135Â° 2 otv. KO402S</t>
  </si>
  <si>
    <t>ZR296</t>
  </si>
  <si>
    <t>Dlaha distální humerální Vortex dorzolaterální, pravá 5 otvorů 280302205</t>
  </si>
  <si>
    <t>ZR297</t>
  </si>
  <si>
    <t>Dlaha distální humerální Vortex mediální pravá 7 otvorů 280302407</t>
  </si>
  <si>
    <t>ZM172</t>
  </si>
  <si>
    <t>Dlaha extra artikulární levá A-4750.71</t>
  </si>
  <si>
    <t>ZI867</t>
  </si>
  <si>
    <t>Dlaha hĂˇÄŤkovĂˇ LCP 3,5 mm na klĂ­ÄŤnĂ­ kost 5 otvorĹŻ 441.084</t>
  </si>
  <si>
    <t>ZM347</t>
  </si>
  <si>
    <t>Dlaha háčková LCP 3,5 mm na klíční kost 5 otvorů 441.087</t>
  </si>
  <si>
    <t>KI840</t>
  </si>
  <si>
    <t>dlaha humerální distální LCP extraartikulární levá 8otv. 04.104.028</t>
  </si>
  <si>
    <t>KJ204</t>
  </si>
  <si>
    <t>dlaha humerální distální LCP extraartikulární pravá 6 otv. délka 158 mm, titan 04.104.006</t>
  </si>
  <si>
    <t>KG525</t>
  </si>
  <si>
    <t>dlaha LCP 2,4 tvaru L dorz-n/dist 442.502</t>
  </si>
  <si>
    <t>KG529</t>
  </si>
  <si>
    <t>dlaha LCP 2,4 tvaru L dorz-n/dist 442.506</t>
  </si>
  <si>
    <t>KG517</t>
  </si>
  <si>
    <t>dlaha LCP 2,4 vol n/dist-rad juxt 442.491</t>
  </si>
  <si>
    <t>ZH689</t>
  </si>
  <si>
    <t>Dlaha LCP 2,7 / 3,5 mm na laterální distální fibulu 04.112.136</t>
  </si>
  <si>
    <t>ZH694</t>
  </si>
  <si>
    <t>Dlaha LCP 2,7 / 3,5 mm na laterální distální fibulu 04.112.141</t>
  </si>
  <si>
    <t>ZH696</t>
  </si>
  <si>
    <t>Dlaha LCP 2,7 / 3,5 mm na laterální distální fibulu 04.112.143</t>
  </si>
  <si>
    <t>ZG836</t>
  </si>
  <si>
    <t>Dlaha LCP 2,7 / 3,5 mm na přední horní část klavikuly s bočním prodloužením 04.112.011</t>
  </si>
  <si>
    <t>KG476</t>
  </si>
  <si>
    <t>dlaha LCP 3,5 na olekranon levá 4 otv. D 436.505</t>
  </si>
  <si>
    <t>dlaha LCP 3,5 na olekranon levĂˇ 4 otv. D 436.505</t>
  </si>
  <si>
    <t>KG477</t>
  </si>
  <si>
    <t>dlaha LCP 3,5 na olekranon pravá 8 otv. D 436.508</t>
  </si>
  <si>
    <t>KG475</t>
  </si>
  <si>
    <t>dlaha LCP 3,5 na olekranon pravĂˇ 4 otv. D 436.504</t>
  </si>
  <si>
    <t>dlaha LCP 3,5 na olekranon pravĂˇ 8 otv. D 436.508</t>
  </si>
  <si>
    <t>ZD319</t>
  </si>
  <si>
    <t>Dlaha LCP 4.5 / 5.0 mm 226.601</t>
  </si>
  <si>
    <t>ZK058</t>
  </si>
  <si>
    <t>Dlaha LCP 4.5 / 5.0 mm 226.621</t>
  </si>
  <si>
    <t>ZI704</t>
  </si>
  <si>
    <t>Dlaha LCP distĂˇlnĂ­ tibie 3.5 mm mediĂˇlnĂ­ bez vĂ˝bÄ›Ĺľku 02.112.519</t>
  </si>
  <si>
    <t>ZF867</t>
  </si>
  <si>
    <t>Dlaha LCP distální tibie 241.445</t>
  </si>
  <si>
    <t>ZI850</t>
  </si>
  <si>
    <t>Dlaha LCP distální tibie 3.5 mm mediální bez výběžku 02.112.514</t>
  </si>
  <si>
    <t>ZK392</t>
  </si>
  <si>
    <t>Dlaha LCP distální tibie 3.5 mm mediální bez výběžku 02.112.515</t>
  </si>
  <si>
    <t>ZI417</t>
  </si>
  <si>
    <t>Dlaha LCP distální tibie 3.5 mm mediální bez výběžku 02.112.518</t>
  </si>
  <si>
    <t>ZG783</t>
  </si>
  <si>
    <t>Dlaha LCP distální tibie 3.5 mm mediální bez výběžku 02.112.531</t>
  </si>
  <si>
    <t>ZK686</t>
  </si>
  <si>
    <t>Dlaha LCP metafyzĂˇlnĂ­ distĂˇlnĂ­ bĂ©rec 3,5 / 4,5 / 5,0 mm 224.814</t>
  </si>
  <si>
    <t>ZR007</t>
  </si>
  <si>
    <t>Dlaha LCP metafyzální 3,5 / 4,5 / 5,0 mm oboustranná 5 + 13 otvorů 224.763</t>
  </si>
  <si>
    <t>ZK496</t>
  </si>
  <si>
    <t>Dlaha LCP metafyzální 3,5 / 4,5 / 5,0 mm oboustranná 5 + 15 otvorů 224.765</t>
  </si>
  <si>
    <t>ZD659</t>
  </si>
  <si>
    <t>Dlaha LCP metafyzální distální bérec 3,5 / 4,0 / 5,0 mm 224.771</t>
  </si>
  <si>
    <t>ZL792</t>
  </si>
  <si>
    <t>Dlaha LCP metafyzální distální bérec 3,5 / 4,0 / 5,0 mm 224.811</t>
  </si>
  <si>
    <t>ZB744</t>
  </si>
  <si>
    <t>Dlaha LCP metafyzální distální bérec 3,5 / 4,0 / 5,0 mm 224.812</t>
  </si>
  <si>
    <t>ZK688</t>
  </si>
  <si>
    <t>Dlaha LCP metafyzální distální bérec 3,5 / 4,5 / 5,0 mm 224.774</t>
  </si>
  <si>
    <t>ZK689</t>
  </si>
  <si>
    <t>Dlaha LCP metafyzální distální bérec 3,5 / 4,5 / 5,0 mm 224.776</t>
  </si>
  <si>
    <t>ZH693</t>
  </si>
  <si>
    <t>Dlaha LCP na laterĂˇlnĂ­ distĂˇlnĂ­ fibulu 04.112.140</t>
  </si>
  <si>
    <t>ZH692</t>
  </si>
  <si>
    <t>Dlaha LCP na laterální distální fibulu 04.112.139</t>
  </si>
  <si>
    <t>Dlaha LCP na laterální distální fibulu 04.112.140</t>
  </si>
  <si>
    <t>ZI286</t>
  </si>
  <si>
    <t>Dlaha LCP pro artrodézu zápěstí 2,7/3,5 04.110.150</t>
  </si>
  <si>
    <t>ZJ010</t>
  </si>
  <si>
    <t>Dlaha LCP pro artrodézu zápěstí 2,7/3,5 04.110.151</t>
  </si>
  <si>
    <t>ZI561</t>
  </si>
  <si>
    <t>Dlaha LCP pro artrodézu zápěstí 2,7/3,5 04.110.152</t>
  </si>
  <si>
    <t>ZE443</t>
  </si>
  <si>
    <t>Dlaha LCP proximĂˇlnĂ­ tibie 4.5 239.997</t>
  </si>
  <si>
    <t>ZG064</t>
  </si>
  <si>
    <t>Dlaha LCP proximĂˇlnĂ­ tibie mediĂˇlnĂ­ 4.5 mm 239.996</t>
  </si>
  <si>
    <t>Dlaha LCP proximální tibie 4.5 239.997</t>
  </si>
  <si>
    <t>ZC288</t>
  </si>
  <si>
    <t>Dlaha LCP proximální tibie 4.5/5.0 240.047</t>
  </si>
  <si>
    <t>ZO034</t>
  </si>
  <si>
    <t>Dlaha LCP tibie proximální dorzální mediální 3,5 mm 02.120.701</t>
  </si>
  <si>
    <t>ZO035</t>
  </si>
  <si>
    <t>Dlaha LCP tibie proximální dorzální mediální 3,5 mm 02.120.702</t>
  </si>
  <si>
    <t>ZP016</t>
  </si>
  <si>
    <t>Dlaha LCP tibie proximální posteromediální tibiální 3,5 mm 02.120.704</t>
  </si>
  <si>
    <t>ZF287</t>
  </si>
  <si>
    <t>Dlaha LCP tvaru tĹ™etiny vĂˇlce 3.5 mm 241.371</t>
  </si>
  <si>
    <t>ZF288</t>
  </si>
  <si>
    <t>Dlaha LCP tvaru třetiny válce 3.5 mm 241.361</t>
  </si>
  <si>
    <t>Dlaha LCP tvaru třetiny válce 3.5 mm 241.371</t>
  </si>
  <si>
    <t>ZN838</t>
  </si>
  <si>
    <t>Dlaha LCP tvaru třetiny válce 3.5 mm 241.381</t>
  </si>
  <si>
    <t>ZP417</t>
  </si>
  <si>
    <t>Dlaha LCP tvaru třetiny válce 5 otvorů 241.351</t>
  </si>
  <si>
    <t>ZJ175</t>
  </si>
  <si>
    <t>Dlaha LCP-DF 4.5/5.0 mm 222.253</t>
  </si>
  <si>
    <t>ZD376</t>
  </si>
  <si>
    <t>Dlaha LCP-DF 4.5/5.0 mm 222.254</t>
  </si>
  <si>
    <t>ZF503</t>
  </si>
  <si>
    <t>Dlaha LCP-DF 4.5/5.0 mm 222.255</t>
  </si>
  <si>
    <t>ZE756</t>
  </si>
  <si>
    <t>Dlaha LCP-DF 4.5/5.0 mm 222.258</t>
  </si>
  <si>
    <t>ZE757</t>
  </si>
  <si>
    <t>Dlaha LCP-DF 4.5/5.0 mm 222.259</t>
  </si>
  <si>
    <t>ZJ595</t>
  </si>
  <si>
    <t>Dlaha LCP-PLT 4.5/5.0 mm 222.221</t>
  </si>
  <si>
    <t>ZH632</t>
  </si>
  <si>
    <t>Dlaha LCP-PLT 4.5/5.0 mm 222.224</t>
  </si>
  <si>
    <t>ZO574</t>
  </si>
  <si>
    <t>Dlaha metakarpĂˇlnĂ­ a falangeĂˇlnĂ­ linos ti, anatomickĂˇ, variabilnĂ­ Ăşhel, 2/5 otv., Y-tvar, tl. 1,2 mm, d. 36,5 mm 26-112-05-09</t>
  </si>
  <si>
    <t>ZO563</t>
  </si>
  <si>
    <t>Dlaha metakarpální a falangeální linos ti, anatomická, variabilní úhel, 2/4 otv. mřížkový tvar, tl. 0,8 mm, d. 20,5 mm 26-108-17-09</t>
  </si>
  <si>
    <t>ZO577</t>
  </si>
  <si>
    <t>Dlaha metakarpální a falangeální linos ti, anatomická, variabilní úhel, 2/5 otv., T-tvar, tl. 1,2 mm, d. 38,5 mm 26-112-08-09</t>
  </si>
  <si>
    <t>Dlaha metakarpální a falangeální linos ti, anatomická, variabilní úhel, 2/5 otv., Y-tvar, tl. 1,2 mm, d. 36,5 mm 26-112-05-09</t>
  </si>
  <si>
    <t>ZO555</t>
  </si>
  <si>
    <t>Dlaha metakarpální a falangeální linos ti, anatomická, variabilní úhel, 3/3 otv. T-tvar, tl. 0,8 mm, d. 19,5 mm 26-108-09-09</t>
  </si>
  <si>
    <t>ZO596</t>
  </si>
  <si>
    <t>Dlaha metakarpální a falangeální linos ti, anatomická, variabilní úhel, 7 otv., rovná, tl. 1,2 mm, d. 45 mm 26-112-27-09</t>
  </si>
  <si>
    <t>ZL391</t>
  </si>
  <si>
    <t>Dlaha na distální ulnu 2.5 mm Y 2/5 otvorů A-4750.91</t>
  </si>
  <si>
    <t>ZI217</t>
  </si>
  <si>
    <t>Dlaha na distální ulnu Y 2/8 otvorů A-4750.92</t>
  </si>
  <si>
    <t>ZI219</t>
  </si>
  <si>
    <t>Dlaha na hlavičku rádia 2,0 s límcem A-4656.68</t>
  </si>
  <si>
    <t>ZP392</t>
  </si>
  <si>
    <t>Dlaha na KO Recos úhlově stabilní pravá 26-166-40-09</t>
  </si>
  <si>
    <t>ZG943</t>
  </si>
  <si>
    <t>Dlaha na olekranon   8 otv. 730-155-004-008</t>
  </si>
  <si>
    <t>ZH628</t>
  </si>
  <si>
    <t>Dlaha na prsty 6 otv. 730-155-008-006</t>
  </si>
  <si>
    <t>ZE773</t>
  </si>
  <si>
    <t>Dlaha na symfýzu 3,5 mm s koaxiálními kombi otvory 02.100.004</t>
  </si>
  <si>
    <t>ZN381</t>
  </si>
  <si>
    <t>Dlaha na symfýzu 3,5 s koaxiálními kombi otvory a 2 DCP 02.100.016</t>
  </si>
  <si>
    <t>KG535</t>
  </si>
  <si>
    <t>dlaha na ulnu distální 2,0 s/h 442.531</t>
  </si>
  <si>
    <t>ZJ501</t>
  </si>
  <si>
    <t>Dlaha pĂˇnevnĂ­ pĹ™edpruĹľenĂˇ 3,5 02.100.302</t>
  </si>
  <si>
    <t>ZJ502</t>
  </si>
  <si>
    <t>Dlaha pánevní předpružená 3,5 02.100.303</t>
  </si>
  <si>
    <t>ZA063</t>
  </si>
  <si>
    <t>Dlaha philos proximĂˇlnĂ­ humerus 3,5 3 otv. 241.901</t>
  </si>
  <si>
    <t>Dlaha philos proximální humerus 3,5 3 otv. 241.901</t>
  </si>
  <si>
    <t>ZI499</t>
  </si>
  <si>
    <t>Dlaha pĹ™Ă­mĂˇ LCP 3,5 mm 10 otvorĹŻ 223.601 jiĹľ se nedodĂˇvĂˇ</t>
  </si>
  <si>
    <t>ZI505</t>
  </si>
  <si>
    <t>Dlaha pĹ™Ă­mĂˇ LCP 3,5 mm 7 otvorĹŻ 223.571 jiĹľ se nedodĂˇvĂˇ</t>
  </si>
  <si>
    <t>ZH539</t>
  </si>
  <si>
    <t>Dlaha pĹ™Ă­mĂˇ LCP 3,5 mm 8 otvorĹŻ 223.581</t>
  </si>
  <si>
    <t>ZG700</t>
  </si>
  <si>
    <t>Dlaha pro fibulu   9 otv. s hĂˇÄŤkem LA09 798-110-101-009</t>
  </si>
  <si>
    <t>Dlaha pro fibulu   9 otv. s háčkem LA09 798-110-101-009</t>
  </si>
  <si>
    <t>Dlaha přímá LCP 3,5 mm 10 otvorů 223.601 již se nedodává</t>
  </si>
  <si>
    <t>ZI702</t>
  </si>
  <si>
    <t>Dlaha přímá LCP 3,5 mm 12 otvorů 223.621</t>
  </si>
  <si>
    <t>ZI653</t>
  </si>
  <si>
    <t>Dlaha přímá LCP 3,5 mm 6 otovrů 223.561</t>
  </si>
  <si>
    <t>Dlaha přímá LCP 3,5 mm 7 otvorů 223.571 již se nedodává</t>
  </si>
  <si>
    <t>Dlaha přímá LCP 3,5 mm 8 otvorů 223.581</t>
  </si>
  <si>
    <t>ZI498</t>
  </si>
  <si>
    <t>Dlaha přímá LCP 3,5 mm 9 otvorů 223.591</t>
  </si>
  <si>
    <t>ZG188</t>
  </si>
  <si>
    <t>Dlaha radiální hofer standard 11 otv. hlava 3 otvory taft 775-110-000-003</t>
  </si>
  <si>
    <t>ZC855</t>
  </si>
  <si>
    <t>Dlaha radiální IXOS DL4 26-914-40-09</t>
  </si>
  <si>
    <t>ZK885</t>
  </si>
  <si>
    <t>Dlaha radiální IXOS P2 úhlově stabilní 26-912-10-09</t>
  </si>
  <si>
    <t>ZK984</t>
  </si>
  <si>
    <t>Dlaha radiální IXOS P2 úhlově stabilní 26-912-13-09</t>
  </si>
  <si>
    <t>ZK990</t>
  </si>
  <si>
    <t>Dlaha radiální IXOS P4 úhlově stabilní 26-914-11-09</t>
  </si>
  <si>
    <t>ZL008</t>
  </si>
  <si>
    <t>Dlaha radiální IXOS P4 úhlově stabilní 26-914-13-09</t>
  </si>
  <si>
    <t>ZL048</t>
  </si>
  <si>
    <t>Dlaha radiální IXOS P4 wave 26-914-23-09</t>
  </si>
  <si>
    <t>ZM846</t>
  </si>
  <si>
    <t>Dlaha radiální korekční Recos TI uhl.stabilní 26-166-42-09</t>
  </si>
  <si>
    <t>ZM847</t>
  </si>
  <si>
    <t>Dlaha radiální korekční Recos TI uhl.stabilní 26-166-43-09</t>
  </si>
  <si>
    <t>ZG093</t>
  </si>
  <si>
    <t>Dlaha rekonstrukÄŤnĂ­ LCP 3,5 rovnĂˇ s kombinovanĂ˝m otvorem 5 otv. 245.051</t>
  </si>
  <si>
    <t>ZG354</t>
  </si>
  <si>
    <t>Dlaha rekonstrukÄŤnĂ­ LCP 3,5 rovnĂˇ s kombinovanĂ˝m otvorem 9 otv. 245.091</t>
  </si>
  <si>
    <t>ZE421</t>
  </si>
  <si>
    <t>Dlaha rekonstrukční 3,5 s nízkým profilem 245.912</t>
  </si>
  <si>
    <t>ZE404</t>
  </si>
  <si>
    <t>Dlaha rekonstrukční 4,5 rovná 229.330</t>
  </si>
  <si>
    <t>ZJ307</t>
  </si>
  <si>
    <t>Dlaha rekonstrukční 4,5 rovná 229.340</t>
  </si>
  <si>
    <t>ZR001</t>
  </si>
  <si>
    <t>Dlaha rekonstrukční J 3,5 s nízkým profilem levá 12 otv. 02.100.363</t>
  </si>
  <si>
    <t>ZQ994</t>
  </si>
  <si>
    <t>Dlaha rekonstrukční J 3,5 s nízkým profilem pravá 14 otv. 02.100.364</t>
  </si>
  <si>
    <t>ZA062</t>
  </si>
  <si>
    <t>Dlaha rekonstrukční LCP 3,5 rovná s kombinovaným otvorem 10 otv. 245.101</t>
  </si>
  <si>
    <t>ZH019</t>
  </si>
  <si>
    <t>Dlaha rekonstrukční LCP 3,5 rovná s kombinovaným otvorem 8 otv. 245.081</t>
  </si>
  <si>
    <t>Dlaha rekonstrukční LCP 3,5 rovná s kombinovaným otvorem 9 otv. 245.091</t>
  </si>
  <si>
    <t>ZJ226</t>
  </si>
  <si>
    <t>Dlaha targon FN dlaha 130° KO802T</t>
  </si>
  <si>
    <t>ZF291</t>
  </si>
  <si>
    <t>Dlaha tibiĂˇlnĂ­ proximĂˇlnĂ­ LCP 4.5/5.0 mm 240.039</t>
  </si>
  <si>
    <t>ZR380</t>
  </si>
  <si>
    <t>Dlaha tibiĂˇlnĂ­ proximĂˇlnĂ­ mediĂˇlnĂ­ LCP 4,5 dĂ©lka 10 otv. levĂˇ 239.991</t>
  </si>
  <si>
    <t>ZR379</t>
  </si>
  <si>
    <t>Dlaha tibiĂˇlnĂ­ proximĂˇlnĂ­ mediĂˇlnĂ­ LCP 4,5 dĂ©lka 10 otv. pravĂˇ 239.990</t>
  </si>
  <si>
    <t>ZR382</t>
  </si>
  <si>
    <t>Dlaha tibiĂˇlnĂ­ proximĂˇlnĂ­ mediĂˇlnĂ­ LCP 4,5 dĂ©lka 12 otv. levĂˇ 239.993</t>
  </si>
  <si>
    <t>ZR381</t>
  </si>
  <si>
    <t>Dlaha tibiĂˇlnĂ­ proximĂˇlnĂ­ mediĂˇlnĂ­ LCP 4,5 dĂ©lka 12 otv. pravĂˇ 239.992</t>
  </si>
  <si>
    <t>ZR384</t>
  </si>
  <si>
    <t>Dlaha tibiĂˇlnĂ­ proximĂˇlnĂ­ mediĂˇlnĂ­ LCP 4,5 dĂ©lka 14 otv. levĂˇ 239.995</t>
  </si>
  <si>
    <t>ZR383</t>
  </si>
  <si>
    <t>Dlaha tibiĂˇlnĂ­ proximĂˇlnĂ­ mediĂˇlnĂ­ LCP 4,5 dĂ©lka 14 otv. pravĂˇ 239.994</t>
  </si>
  <si>
    <t>ZR374</t>
  </si>
  <si>
    <t>Dlaha tibiĂˇlnĂ­ proximĂˇlnĂ­ mediĂˇlnĂ­ LCP 4,5 dĂ©lka 4 otv. levĂˇ 239.985</t>
  </si>
  <si>
    <t>ZR373</t>
  </si>
  <si>
    <t>Dlaha tibiĂˇlnĂ­ proximĂˇlnĂ­ mediĂˇlnĂ­ LCP 4,5 dĂ©lka 4 otv. pravĂˇ 239.984</t>
  </si>
  <si>
    <t>ZR376</t>
  </si>
  <si>
    <t>Dlaha tibiĂˇlnĂ­ proximĂˇlnĂ­ mediĂˇlnĂ­ LCP 4,5 dĂ©lka 6 otv. levĂˇ 239.987</t>
  </si>
  <si>
    <t>ZR375</t>
  </si>
  <si>
    <t>Dlaha tibiĂˇlnĂ­ proximĂˇlnĂ­ mediĂˇlnĂ­ LCP 4,5 dĂ©lka 6 otv. pravĂˇ 239.986</t>
  </si>
  <si>
    <t>ZR378</t>
  </si>
  <si>
    <t>Dlaha tibiĂˇlnĂ­ proximĂˇlnĂ­ mediĂˇlnĂ­ LCP 4,5 dĂ©lka 8 otv. levĂˇ 239.989</t>
  </si>
  <si>
    <t>ZR377</t>
  </si>
  <si>
    <t>Dlaha tibiĂˇlnĂ­ proximĂˇlnĂ­ mediĂˇlnĂ­ LCP 4,5 dĂ©lka 8 otv. pravĂˇ 239.988</t>
  </si>
  <si>
    <t>ZI329</t>
  </si>
  <si>
    <t>Dlaha tibiální proximální LCP 4.5/5.0 mm 240.037</t>
  </si>
  <si>
    <t>ZA001</t>
  </si>
  <si>
    <t>Dlaha tibiální proximální LCP 4.5/5.0 mm 240.038</t>
  </si>
  <si>
    <t>ZQ831</t>
  </si>
  <si>
    <t>Dlaha tibiální proximální mediální LCP 3,5 délka 301 mm levá 239.958</t>
  </si>
  <si>
    <t>ZC908</t>
  </si>
  <si>
    <t>Dlaha tibie proximální LCP laterální 4.5/5.0 240.042</t>
  </si>
  <si>
    <t>ZF265</t>
  </si>
  <si>
    <t>Dlaha tibie proximální LCP laterální 4.5/5.0 8 otv. 240.040</t>
  </si>
  <si>
    <t>ZC286</t>
  </si>
  <si>
    <t>Dlaha tibie proximální LCP laterální 4.5/5.0 8 otv. 240.041</t>
  </si>
  <si>
    <t>ZR098</t>
  </si>
  <si>
    <t>Dlaha ulnární HF pravý 131217100</t>
  </si>
  <si>
    <t>ZA151</t>
  </si>
  <si>
    <t>Dlaha uzamykatelná 3.5 mm patní kost 241.622</t>
  </si>
  <si>
    <t>ZD339</t>
  </si>
  <si>
    <t>Dlaha uzamykatelná 3.5 mm patní kost 241.623</t>
  </si>
  <si>
    <t>ZR307</t>
  </si>
  <si>
    <t>Dlaha uzamykatelná T 1,5, dřík 8 otv, hlava 4 otv. 02.114.007</t>
  </si>
  <si>
    <t>ZR170</t>
  </si>
  <si>
    <t>Dlaha uzamykatelná T 1.5, dřík 8 otvorů,hlava 3 otvory, nerezová ocel 02.114.006</t>
  </si>
  <si>
    <t>ZR287</t>
  </si>
  <si>
    <t>Dlaha uzamykatelná Y 1.5, dřík 8 otvorů,hlava 3 otvory, nerezová ocel 02.114.013</t>
  </si>
  <si>
    <t>Dlaha uzamykatelnĂˇ 3.5 mm patnĂ­ kost 241.622</t>
  </si>
  <si>
    <t>Dlaha uzamykatelnĂˇ 3.5 mm patnĂ­ kost 241.623</t>
  </si>
  <si>
    <t>Dlaha uzamykatelnĂˇ T 1.5, dĹ™Ă­k 8 otvorĹŻ,hlava 3 otvory, nerezovĂˇ ocel 02.114.006</t>
  </si>
  <si>
    <t>Dlaha uzamykatelnĂˇ Y 1.5, dĹ™Ă­k 8 otvorĹŻ,hlava 3 otvory, nerezovĂˇ ocel 02.114.013</t>
  </si>
  <si>
    <t>KG276</t>
  </si>
  <si>
    <t>Dlaha VA-LCP 2,4 mm dvoupilĂ­Ĺ™ovĂˇ na distĂˇlnĂ­ rĂˇdius 04.111.630</t>
  </si>
  <si>
    <t>Dlaha VA-LCP 2,4 mm dvoupilířová na distální rádius 04.111.630</t>
  </si>
  <si>
    <t>KG277</t>
  </si>
  <si>
    <t>Dlaha VA-LCP 2,4 mm dvoupilířová na distální rádius 04.111.631</t>
  </si>
  <si>
    <t>KG279</t>
  </si>
  <si>
    <t>dlaha VA-LCP 2,4 mm dvoupilířová na distální rádius 04.111.641</t>
  </si>
  <si>
    <t>KG280</t>
  </si>
  <si>
    <t>dlaha VA-LCP 2,4 mm dvoupilířová na distální rádius 04.111.730</t>
  </si>
  <si>
    <t>KG281</t>
  </si>
  <si>
    <t>Dlaha VA-LCP 2,4 mm dvouplilĂ­Ĺ™ovĂˇ na distĂˇlnĂ­ radius 04.111.731</t>
  </si>
  <si>
    <t>KL550</t>
  </si>
  <si>
    <t>dlaha VA-LCP 2.4/2,7 mm dvoupilířová na distální rádius, extra dlouhá 04.111.670S</t>
  </si>
  <si>
    <t>ZI301</t>
  </si>
  <si>
    <t>Dlaha volĂˇrnĂ­ na distĂˇlnĂ­ radius 2.5 korekÄŤnĂ­  A-4750.18</t>
  </si>
  <si>
    <t>ZH784</t>
  </si>
  <si>
    <t>Dlaha volární 2.5 mm adaptivní A-4750.61</t>
  </si>
  <si>
    <t>ZI393</t>
  </si>
  <si>
    <t>Dlaha volární 2.5 mm adaptivní A-4750.62</t>
  </si>
  <si>
    <t>ZI816</t>
  </si>
  <si>
    <t>Dlaha volární 2.5 mm adaptivní A-4750.64</t>
  </si>
  <si>
    <t>ZR011</t>
  </si>
  <si>
    <t>Dlaha volární korekční dlouhá XL levá A-4750.75</t>
  </si>
  <si>
    <t>ZP351</t>
  </si>
  <si>
    <t>Dlaha volární korekční dlouhá XL pravá A-4750.76</t>
  </si>
  <si>
    <t>ZK573</t>
  </si>
  <si>
    <t>Dlaha volární na distální radius 2.5 korekční  A-4750.17</t>
  </si>
  <si>
    <t>Dlaha volární na distální radius 2.5 korekční  A-4750.18</t>
  </si>
  <si>
    <t>ZK791</t>
  </si>
  <si>
    <t>Dlaha volární na distální radius 2.5 korekční A-4750.11</t>
  </si>
  <si>
    <t>ZI689</t>
  </si>
  <si>
    <t>Dlaha volární na distální radius 2.5 korekční A-4750.19</t>
  </si>
  <si>
    <t>ZP414</t>
  </si>
  <si>
    <t>Dlaha Vortex distální humerální DL right 3H vzorek 280302203</t>
  </si>
  <si>
    <t>ZP499</t>
  </si>
  <si>
    <t>Dlaha Vortex distální humerální dorzolaterální levá 3H 280302103</t>
  </si>
  <si>
    <t>ZP415</t>
  </si>
  <si>
    <t>Dlaha Vortex distální humerální M right 5H vzorek 280302405</t>
  </si>
  <si>
    <t>ZQ784</t>
  </si>
  <si>
    <t>Dlaha Vortex na olecranon levá 5 otv. 280220305</t>
  </si>
  <si>
    <t>ZP416</t>
  </si>
  <si>
    <t>Dlaha Vortex olecranon levá 3H 280220303</t>
  </si>
  <si>
    <t>ZM852</t>
  </si>
  <si>
    <t>DrĂˇt K Medin 1,2 x 160 mm bal. Ăˇ 10 ks 397129092470</t>
  </si>
  <si>
    <t>ZM853</t>
  </si>
  <si>
    <t>DrĂˇt K Medin 1,5 x 160 mm bal. Ăˇ 10 ks 397129092480</t>
  </si>
  <si>
    <t>ZG063</t>
  </si>
  <si>
    <t>DrĂˇt KirschnerĹŻv 1.25 mm Ăˇ 10 ks 292.120.10</t>
  </si>
  <si>
    <t>ZG307</t>
  </si>
  <si>
    <t>DrĂˇt KirschnerĹŻv 1.60 mm Ăˇ 10 ks 292.160.10</t>
  </si>
  <si>
    <t>ZF529</t>
  </si>
  <si>
    <t>DrĂˇt K-Wire 1.80 mm Ăˇ 10 ks 292.170.10</t>
  </si>
  <si>
    <t>ZA288</t>
  </si>
  <si>
    <t>DrĂˇt repoziÄŤnĂ­ 2,0 mm se ĹˇpiÄŤkou 292.410</t>
  </si>
  <si>
    <t>ZD050</t>
  </si>
  <si>
    <t>DrĂˇt vodĂ­cĂ­ 3.20 mm 357.399</t>
  </si>
  <si>
    <t>ZA147</t>
  </si>
  <si>
    <t>DrĂˇt vodĂ­cĂ­ vrtacĂ­ 1,00 mm bal. Ăˇ 10 ks 26-351-00-05</t>
  </si>
  <si>
    <t>ZN460</t>
  </si>
  <si>
    <t>Drát K 1,5 mm L230 mm originální ke KIT ULTIMA EVO 4,5 BR150</t>
  </si>
  <si>
    <t>Drát K Medin 1,2 x 160 mm bal. á 10 ks 397129092470</t>
  </si>
  <si>
    <t>Drát K Medin 1,5 x 160 mm bal. á 10 ks 397129092480</t>
  </si>
  <si>
    <t>ZM855</t>
  </si>
  <si>
    <t>Drát K Medin 2,0 x 160 mm bal. á 10 ks 397129092500</t>
  </si>
  <si>
    <t>ZO252</t>
  </si>
  <si>
    <t>Drát K se závitovou špičkou 1,6 mm délka 150 mm 292.720</t>
  </si>
  <si>
    <t>ZA491</t>
  </si>
  <si>
    <t>Drát Kirschnerův 1.00 mm á 10 ks 292.100.10</t>
  </si>
  <si>
    <t>Drát Kirschnerův 1.60 mm á 10 ks 292.160.10</t>
  </si>
  <si>
    <t>ZF851</t>
  </si>
  <si>
    <t>Drát Kirschnerův 2.00 mm á 10 ks 292.210.10</t>
  </si>
  <si>
    <t>ZF850</t>
  </si>
  <si>
    <t>Drát K-Wire 1.80 mm á 10 ks 292.190.10</t>
  </si>
  <si>
    <t>ZF852</t>
  </si>
  <si>
    <t>Drát K-Wire 2.50 mm á 10 ks 292.260.10</t>
  </si>
  <si>
    <t>ZR053</t>
  </si>
  <si>
    <t>Drát repoziční 1.80 mm s kopinatou špičkou a olivkou 292.390</t>
  </si>
  <si>
    <t>Drát repoziční 2,0 mm se špičkou 292.410</t>
  </si>
  <si>
    <t>ZA393</t>
  </si>
  <si>
    <t>Drát vodící 1,60 mm bal. á 10 ks 26-451-00-07</t>
  </si>
  <si>
    <t>ZD401</t>
  </si>
  <si>
    <t>Drát vodící 3,00 mm Targon KH365R</t>
  </si>
  <si>
    <t>ZR102</t>
  </si>
  <si>
    <t>Drát vodící pr. 3,2 délka 290 mm 03.010.115</t>
  </si>
  <si>
    <t>ZQ983</t>
  </si>
  <si>
    <t>Drát vodící pro FN targon KT234S</t>
  </si>
  <si>
    <t>ZI993</t>
  </si>
  <si>
    <t>Dřík pro náhradu hlavičky rádia 7 mm x 26 mm 11-210062</t>
  </si>
  <si>
    <t>ZI857</t>
  </si>
  <si>
    <t>Hlava expert zaslepovacĂ­ 12.0 mm 04.003.000</t>
  </si>
  <si>
    <t>ZK802</t>
  </si>
  <si>
    <t>Hlava expert zaslepovacĂ­ 12.0 mm 04.003.002</t>
  </si>
  <si>
    <t>Hlava expert zaslepovací 12.0 mm 04.003.000</t>
  </si>
  <si>
    <t>ZI861</t>
  </si>
  <si>
    <t>Hlava expert zaslepovací 12.0 mm 04.003.001</t>
  </si>
  <si>
    <t>Hlava expert zaslepovací 12.0 mm 04.003.002</t>
  </si>
  <si>
    <t>ZI941</t>
  </si>
  <si>
    <t>Hlava expert zaslepovací 12.0 mm 04.003.004</t>
  </si>
  <si>
    <t>ZA155</t>
  </si>
  <si>
    <t>Hlava zaslepovacĂ­ expert pro hĹ™eby tibiĂˇlnĂ­   5 mm 04.004.000</t>
  </si>
  <si>
    <t>ZA157</t>
  </si>
  <si>
    <t>Hlava zaslepovacĂ­ expert pro hĹ™eby tibiĂˇlnĂ­ 10 mm 04.004.002</t>
  </si>
  <si>
    <t>Hlava zaslepovací expert pro hřeby tibiální   5 mm 04.004.000</t>
  </si>
  <si>
    <t>ZA156</t>
  </si>
  <si>
    <t>Hlava zaslepovací expert pro hřeby tibiální   5 mm 04.004.001</t>
  </si>
  <si>
    <t>Hlava zaslepovací expert pro hřeby tibiální 10 mm 04.004.002</t>
  </si>
  <si>
    <t>ZA158</t>
  </si>
  <si>
    <t>Hlava zaslepovací expert pro hřeby tibiální 15 mm 04.004.003</t>
  </si>
  <si>
    <t>ZR101</t>
  </si>
  <si>
    <t>Hlava zaslepovací Expert pro spirální čepel 0 mm 04.013.000</t>
  </si>
  <si>
    <t>ZO768</t>
  </si>
  <si>
    <t>Hlava zaslepovací pro Targon PH a H KB615T</t>
  </si>
  <si>
    <t>ZI414</t>
  </si>
  <si>
    <t>Hlavička na rádius 11-210042</t>
  </si>
  <si>
    <t>ZI940</t>
  </si>
  <si>
    <t>HĹ™eb expert femorĂˇlnĂ­ laterĂˇlnĂ­ 10.0 mm 04.003.352</t>
  </si>
  <si>
    <t>ZN595</t>
  </si>
  <si>
    <t>HĹ™eb expert femorĂˇlnĂ­ laterĂˇlnĂ­ 10.0 mm 04.003.369</t>
  </si>
  <si>
    <t>ZL926</t>
  </si>
  <si>
    <t>HĹ™eb expert femorĂˇlnĂ­ laterĂˇlnĂ­ 9.0 mm 04.003.265</t>
  </si>
  <si>
    <t>ZA164</t>
  </si>
  <si>
    <t>HĹ™eb expert tibiĂˇlnĂ­ 8.0 mm 04.024.246</t>
  </si>
  <si>
    <t>ZH310</t>
  </si>
  <si>
    <t>HĹ™eb expert tibiĂˇlnĂ­ 8.0 mm 04.024.252</t>
  </si>
  <si>
    <t>ZC711</t>
  </si>
  <si>
    <t>HĹ™eb expert tibiĂˇlnĂ­ 9.0 mm 04.024.355</t>
  </si>
  <si>
    <t>ZK684</t>
  </si>
  <si>
    <t>HĹ™eb expert TN femorĂˇlnĂ­ laterĂˇlnĂ­ 12.0 mm 04.003.564</t>
  </si>
  <si>
    <t>KK895</t>
  </si>
  <si>
    <t>hĹ™eb PFNA femorĂˇlnĂ­ pr.11 mm dĂ©lka 240 mm slitina titanu 472.266s</t>
  </si>
  <si>
    <t>ZC209</t>
  </si>
  <si>
    <t>HĹ™eb PH nagel 10/8 Targon KE004T</t>
  </si>
  <si>
    <t>ZD514</t>
  </si>
  <si>
    <t>HĹ™eb se zĂˇvity zamykatelnĂ˝ 2,5 x 16 mm TP16000</t>
  </si>
  <si>
    <t>ZD535</t>
  </si>
  <si>
    <t>HĹ™eb se zĂˇvity zamykatelnĂ˝ 2,5 x 18 mm TP18000</t>
  </si>
  <si>
    <t>ZD305</t>
  </si>
  <si>
    <t>HĹ™eb se zĂˇvity zamykatelnĂ˝ 2,5 x 20 mm TP20000</t>
  </si>
  <si>
    <t>ZD269</t>
  </si>
  <si>
    <t>HĹ™eb se zĂˇvity zamykatelnĂ˝ 2,5 x 22 mm TP22000</t>
  </si>
  <si>
    <t>ZD297</t>
  </si>
  <si>
    <t>HĹ™eb se zĂˇvity zamykatelnĂ˝ 2,5 x 24 mm TP24000</t>
  </si>
  <si>
    <t>ZB938</t>
  </si>
  <si>
    <t>HĹ™eb se zĂˇvity zamykatelnĂ˝ 2,5 x 26 mm TP26000</t>
  </si>
  <si>
    <t>ZI779</t>
  </si>
  <si>
    <t>HĹ™eb targon PF 14 x 180 mm 130Â° KD043T</t>
  </si>
  <si>
    <t>ZC996</t>
  </si>
  <si>
    <t>HĹ™eb targon PF nagel 10 x 180 mm 135Â° KD004T</t>
  </si>
  <si>
    <t>ZQ222</t>
  </si>
  <si>
    <t>HĹ™eb targon PF nagel 12 x 180 mm 130Â° KD023T</t>
  </si>
  <si>
    <t>ZA297</t>
  </si>
  <si>
    <t>HĹ™eb targon PF nagel 12 x 180 mm 135Â° KD024T</t>
  </si>
  <si>
    <t>ZC707</t>
  </si>
  <si>
    <t>HĹ™eb targon PF nagel 14 x 180 mm 135Â° KD044T</t>
  </si>
  <si>
    <t>ZH629</t>
  </si>
  <si>
    <t>Hřeb do klíční kosti HCPS pin statický  2.8 x 200 zelený 705-170-028-200</t>
  </si>
  <si>
    <t>ZE507</t>
  </si>
  <si>
    <t>Hřeb expert femorální laterální 10.0 mm 04.003.365</t>
  </si>
  <si>
    <t>ZM580</t>
  </si>
  <si>
    <t>Hřeb expert femorální laterální 11.0 mm 04.003.457</t>
  </si>
  <si>
    <t>ZO314</t>
  </si>
  <si>
    <t>Hřeb expert femorální laterální 11.0 mm 04.003.464</t>
  </si>
  <si>
    <t>ZM866</t>
  </si>
  <si>
    <t>Hřeb expert femorální laterální 9.0 mm 04.003.252</t>
  </si>
  <si>
    <t>ZK724</t>
  </si>
  <si>
    <t>Hřeb expert femorální laterální 9.0 mm 04.003.253</t>
  </si>
  <si>
    <t>ZI999</t>
  </si>
  <si>
    <t>Hřeb expert femorální laterální 9.0 mm 04.003.260</t>
  </si>
  <si>
    <t>ZI854</t>
  </si>
  <si>
    <t>Hřeb expert femorální laterální 9.0 mm 04.003.264</t>
  </si>
  <si>
    <t>ZR305</t>
  </si>
  <si>
    <t>Hřeb expert femorální laterální pr. 12, levý, délka 440 mm 04.003.569</t>
  </si>
  <si>
    <t>ZR099</t>
  </si>
  <si>
    <t>Hřeb expert femorální retrográdní / antegrádní pr. 11, délka 320 mm 04.013.544</t>
  </si>
  <si>
    <t>ZR180</t>
  </si>
  <si>
    <t>Hřeb expert femorální retrográdní / antegrádní pr.11, délka 360 mm 04.013.552</t>
  </si>
  <si>
    <t>Hřeb expert tibiální 8.0 mm 04.024.246</t>
  </si>
  <si>
    <t>ZC910</t>
  </si>
  <si>
    <t>Hřeb expert tibiální 8.0 mm 04.024.249</t>
  </si>
  <si>
    <t>Hřeb expert tibiální 8.0 mm 04.024.252</t>
  </si>
  <si>
    <t>ZD165</t>
  </si>
  <si>
    <t>Hřeb expert tibiální 9.0 mm 04.024.349</t>
  </si>
  <si>
    <t>ZA772</t>
  </si>
  <si>
    <t>Hřeb expert tibiální 9.0 mm 04.024.352</t>
  </si>
  <si>
    <t>Hřeb expert tibiální 9.0 mm 04.024.355</t>
  </si>
  <si>
    <t>ZL449</t>
  </si>
  <si>
    <t>Hřeb expert TN femorální laterální 12.0 mm 04.003.565</t>
  </si>
  <si>
    <t>KG236</t>
  </si>
  <si>
    <t>hřeb expert TN pr. 10 kanylovaný D330 TAN 04.004.446</t>
  </si>
  <si>
    <t>KG238</t>
  </si>
  <si>
    <t>hřeb expert TN pr. 10 kanylovaný D360 TAN 04.004.452</t>
  </si>
  <si>
    <t>ZR333</t>
  </si>
  <si>
    <t>Hřeb femorální kanylovaný 12 mm x 240 mm 04.013.628</t>
  </si>
  <si>
    <t>ZQ771</t>
  </si>
  <si>
    <t>Hřeb femorální laterální 11 mm x 400 mm 04.003.461</t>
  </si>
  <si>
    <t>ZQ740</t>
  </si>
  <si>
    <t>Hřeb humerální H 7 mm délka 320 mm KE212T</t>
  </si>
  <si>
    <t>ZO418</t>
  </si>
  <si>
    <t>Hřeb humerální H 8 mm 240 mm KE312T</t>
  </si>
  <si>
    <t>ZP832</t>
  </si>
  <si>
    <t>Hřeb humerální H 8 mm délka 220 mm KE310T</t>
  </si>
  <si>
    <t>ZP809</t>
  </si>
  <si>
    <t>Hřeb humerální H 8 mm délka 260 mm KE314T</t>
  </si>
  <si>
    <t>ZQ247</t>
  </si>
  <si>
    <t>Hřeb PF 10 x 180 mm 130° KD003T</t>
  </si>
  <si>
    <t>ZQ710</t>
  </si>
  <si>
    <t>Hřeb PF 10 x 300 mm 130° levý KD083T</t>
  </si>
  <si>
    <t>KK966</t>
  </si>
  <si>
    <t>hřeb PFNA femorální proximální pr.10 mm 130° délka 240 mm 472.265s</t>
  </si>
  <si>
    <t>KL453</t>
  </si>
  <si>
    <t>hřeb PFNA femorální proximální pr.12 délka 200 mm 125° sterilní 472.372S</t>
  </si>
  <si>
    <t>ZF105</t>
  </si>
  <si>
    <t>Hřeb PH nagel 10/7 Targon KE023T</t>
  </si>
  <si>
    <t>ZC266</t>
  </si>
  <si>
    <t>Hřeb PH nagel 10/7 Targon KE024T</t>
  </si>
  <si>
    <t>ZE105</t>
  </si>
  <si>
    <t>Hřeb PH nagel 10/7 Targon KE026T</t>
  </si>
  <si>
    <t>Hřeb PH nagel 10/8 Targon KE004T</t>
  </si>
  <si>
    <t>ZC224</t>
  </si>
  <si>
    <t>Hřeb PH nagel 10/8 Targon KE054T</t>
  </si>
  <si>
    <t>Hřeb se závity zamykatelný 2,5 x 16 mm TP16000</t>
  </si>
  <si>
    <t>Hřeb se závity zamykatelný 2,5 x 18 mm TP18000</t>
  </si>
  <si>
    <t>Hřeb se závity zamykatelný 2,5 x 20 mm TP20000</t>
  </si>
  <si>
    <t>Hřeb se závity zamykatelný 2,5 x 22 mm TP22000</t>
  </si>
  <si>
    <t>Hřeb se závity zamykatelný 2,5 x 24 mm TP24000</t>
  </si>
  <si>
    <t>Hřeb se závity zamykatelný 2,5 x 26 mm TP26000</t>
  </si>
  <si>
    <t>ZD298</t>
  </si>
  <si>
    <t>Hřeb se závity zamykatelný 2,5 x 28 mm TP28000</t>
  </si>
  <si>
    <t>ZA296</t>
  </si>
  <si>
    <t>Hřeb targon PF 12 x 220 mm 135° KD034T</t>
  </si>
  <si>
    <t>Hřeb targon PF 14 x 180 mm 130° KD043T</t>
  </si>
  <si>
    <t>Hřeb targon PF nagel 10 x 180 mm 135° KD004T</t>
  </si>
  <si>
    <t>Hřeb targon PF nagel 12 x 180 mm 130° KD023T</t>
  </si>
  <si>
    <t>Hřeb targon PF nagel 12 x 180 mm 135° KD024T</t>
  </si>
  <si>
    <t>Hřeb targon PF nagel 14 x 180 mm 135° KD044T</t>
  </si>
  <si>
    <t>ZH846</t>
  </si>
  <si>
    <t>Hřeb targon PF-L 10 x 420 mm 130° KD089T</t>
  </si>
  <si>
    <t>ZI231</t>
  </si>
  <si>
    <t>Hřeb targon PF-P 10 x 340 mm 130° KD065T</t>
  </si>
  <si>
    <t>ZD571</t>
  </si>
  <si>
    <t>Hřeb targon PF-P 10 x 380 mm 130° KD067T</t>
  </si>
  <si>
    <t>ZF030</t>
  </si>
  <si>
    <t>Hřeb targon PF-P 10 x 420 mm 130° KD069T</t>
  </si>
  <si>
    <t>ZQ309</t>
  </si>
  <si>
    <t>Hřeb tibiální TX 10 x 345 tin. KE762T</t>
  </si>
  <si>
    <t>ZR181</t>
  </si>
  <si>
    <t>Hřeb tibiální TX Targon 9 x 390 mm KE667T</t>
  </si>
  <si>
    <t>ZQ801</t>
  </si>
  <si>
    <t>Hřeb tibiální TX Targon pr. 9 délka 330 mm KE661T</t>
  </si>
  <si>
    <t>ZQ711</t>
  </si>
  <si>
    <t>Hřeb tibiální TX Targon pr. 9 délka 405 mm KE668T</t>
  </si>
  <si>
    <t>KG260</t>
  </si>
  <si>
    <t>hřeb TN pr. 9 masivní D315 TAN 04.024.343</t>
  </si>
  <si>
    <t>KG261</t>
  </si>
  <si>
    <t>hřeb TN pr. 9 masivní D330 TAN 04.024.346</t>
  </si>
  <si>
    <t>KG265</t>
  </si>
  <si>
    <t>hřeb TN pr. 9 masivní D390 TAN 04.024.358</t>
  </si>
  <si>
    <t>ZF572</t>
  </si>
  <si>
    <t>Kotouč s cerklážním drátem 1,00 mm L10 291.050</t>
  </si>
  <si>
    <t>ZB189</t>
  </si>
  <si>
    <t>Kotva lupine loop+ancho 210709</t>
  </si>
  <si>
    <t>ZA115</t>
  </si>
  <si>
    <t>KotviÄŤka mitek easy s nĂˇvlekem GII 212450</t>
  </si>
  <si>
    <t>ZD555</t>
  </si>
  <si>
    <t>KotviÄŤka mitek mini 2/0 TMplus 212033</t>
  </si>
  <si>
    <t>ZH227</t>
  </si>
  <si>
    <t>KotviÄŤka zavrtĂˇvacĂ­ vstĹ™ebatelnĂˇ 5,5 mm 222233</t>
  </si>
  <si>
    <t>Kotvička mitek easy s návlekem GII 212450</t>
  </si>
  <si>
    <t>Kotvička mitek mini 2/0 TMplus 212033</t>
  </si>
  <si>
    <t>ZE780</t>
  </si>
  <si>
    <t>Kotvička mitek mini 4/0 212866</t>
  </si>
  <si>
    <t>Kotvička zavrtávací vstřebatelná 5,5 mm 222233</t>
  </si>
  <si>
    <t>ZC182</t>
  </si>
  <si>
    <t>Ĺ roub antirotaÄŤnĂ­ Targon KD207T</t>
  </si>
  <si>
    <t>ZC171</t>
  </si>
  <si>
    <t>Ĺ roub antirotaÄŤnĂ­ Targon KD208T</t>
  </si>
  <si>
    <t>ZD197</t>
  </si>
  <si>
    <t>Ĺ roub antirotaÄŤnĂ­ Targon KD209T</t>
  </si>
  <si>
    <t>ZC709</t>
  </si>
  <si>
    <t>Ĺ roub antirotaÄŤnĂ­ Targon KD210T</t>
  </si>
  <si>
    <t>ZI608</t>
  </si>
  <si>
    <t>Ĺ roub DHS 22 mm Targon KO595S</t>
  </si>
  <si>
    <t>ZH224</t>
  </si>
  <si>
    <t>Ĺ roub fixaÄŤnĂ­ 4,5 mm KB088T</t>
  </si>
  <si>
    <t>ZC268</t>
  </si>
  <si>
    <t>Ĺ roub fixaÄŤnĂ­ PH 4,5 mm Targon KB086T</t>
  </si>
  <si>
    <t>ZA092</t>
  </si>
  <si>
    <t>Ĺ roub kanylovanĂ˝ 3.5 mm 205.030</t>
  </si>
  <si>
    <t>ZF885</t>
  </si>
  <si>
    <t>Ĺ roub kanylovanĂ˝ 3.5 mm 205.032</t>
  </si>
  <si>
    <t>ZC116</t>
  </si>
  <si>
    <t>Ĺ roub kanylovanĂ˝ 3.5 mm 205.036</t>
  </si>
  <si>
    <t>ZA770</t>
  </si>
  <si>
    <t>Ĺ roub kanylovanĂ˝ 3.5 mm 205.038</t>
  </si>
  <si>
    <t>ZC115</t>
  </si>
  <si>
    <t>Ĺ roub kanylovanĂ˝ 3.5 mm 205.040</t>
  </si>
  <si>
    <t>ZA386</t>
  </si>
  <si>
    <t>Ĺ roub kanylovanĂ˝ 3.5 x 36 mm 26-433-36-09</t>
  </si>
  <si>
    <t>ZF720</t>
  </si>
  <si>
    <t>Ĺ roub kanylovanĂ˝ 3.5 x 40 mm 26-433-40-09</t>
  </si>
  <si>
    <t>ZA389</t>
  </si>
  <si>
    <t>Ĺ roub kanylovanĂ˝ 3.5 x 42 mm 26-433-42-09</t>
  </si>
  <si>
    <t>ZA390</t>
  </si>
  <si>
    <t>Ĺ roub kanylovanĂ˝ 3.5 x 44 mm 26-433-44-09</t>
  </si>
  <si>
    <t>ZO803</t>
  </si>
  <si>
    <t>Ĺ roub kanylovanĂ˝ 6.5 mm L80 408.472</t>
  </si>
  <si>
    <t>ZO805</t>
  </si>
  <si>
    <t>Ĺ roub kanylovanĂ˝ 6.5 mm L90 408.474</t>
  </si>
  <si>
    <t>ZE095</t>
  </si>
  <si>
    <t>Ĺ roub kanylovanĂ˝ canos 3,5 x 26 mm 26-433-26-09</t>
  </si>
  <si>
    <t>ZA383</t>
  </si>
  <si>
    <t>Ĺ roub kanylovanĂ˝ canos 3,5 x 30 mm 26-433-30-09</t>
  </si>
  <si>
    <t>ZA384</t>
  </si>
  <si>
    <t>Ĺ roub kanylovanĂ˝ canos 3,5 x 32 mm 26-433-32-09</t>
  </si>
  <si>
    <t>ZA385</t>
  </si>
  <si>
    <t>Ĺ roub kanylovanĂ˝ canos 3,5 x 34 mm 26-433-34-09</t>
  </si>
  <si>
    <t>ZA300</t>
  </si>
  <si>
    <t>Ĺ roub kompresnĂ­ KO535S</t>
  </si>
  <si>
    <t>ZG383</t>
  </si>
  <si>
    <t>Ĺ roub kortikĂˇlnĂ­ 1.3 mm 200.688</t>
  </si>
  <si>
    <t>ZG359</t>
  </si>
  <si>
    <t>Ĺ roub kortikĂˇlnĂ­ 1.3 mm 200.696</t>
  </si>
  <si>
    <t>ZC271</t>
  </si>
  <si>
    <t>Ĺ roub kortikĂˇlnĂ­ 1.5 mm 200.807</t>
  </si>
  <si>
    <t>ZA015</t>
  </si>
  <si>
    <t>Ĺ roub kortikĂˇlnĂ­ 1.5 mm 200.808</t>
  </si>
  <si>
    <t>ZA011</t>
  </si>
  <si>
    <t>Ĺ roub kortikĂˇlnĂ­ 1.5 mm 200.809</t>
  </si>
  <si>
    <t>ZA012</t>
  </si>
  <si>
    <t>Ĺ roub kortikĂˇlnĂ­ 1.5 mm 200.810</t>
  </si>
  <si>
    <t>ZC208</t>
  </si>
  <si>
    <t>Ĺ roub kortikĂˇlnĂ­ 1.5 mm 200.811</t>
  </si>
  <si>
    <t>ZA016</t>
  </si>
  <si>
    <t>Ĺ roub kortikĂˇlnĂ­ 1.5 mm 200.812</t>
  </si>
  <si>
    <t>ZC207</t>
  </si>
  <si>
    <t>Ĺ roub kortikĂˇlnĂ­ 1.5 mm 200.813</t>
  </si>
  <si>
    <t>ZC270</t>
  </si>
  <si>
    <t>Ĺ roub kortikĂˇlnĂ­ 1.5 mm 200.814</t>
  </si>
  <si>
    <t>ZE333</t>
  </si>
  <si>
    <t>Ĺ roub kortikĂˇlnĂ­ 3 mm/14 mm stabilnĂ­ 716-110-030-014</t>
  </si>
  <si>
    <t>ZE297</t>
  </si>
  <si>
    <t>Ĺ roub kortikĂˇlnĂ­ 3 mm/16 mm stabilnĂ­ 716-110-030-016</t>
  </si>
  <si>
    <t>ZE296</t>
  </si>
  <si>
    <t>Ĺ roub kortikĂˇlnĂ­ 3 mm/18 mm stabilnĂ­ 716-110-030-018</t>
  </si>
  <si>
    <t>ZG606</t>
  </si>
  <si>
    <t>Ĺ roub kortikĂˇlnĂ­ 3 mm/22 mm nestabilnĂ­ 716-115-030-022</t>
  </si>
  <si>
    <t>ZE298</t>
  </si>
  <si>
    <t>Ĺ roub kortikĂˇlnĂ­ 3 mm/22 mm stabilnĂ­ 716-110-030-022</t>
  </si>
  <si>
    <t>ZG105</t>
  </si>
  <si>
    <t>Ĺ roub kortikĂˇlnĂ­ 3,5 mm 204.700</t>
  </si>
  <si>
    <t>ZF573</t>
  </si>
  <si>
    <t>Ĺ roub kortikĂˇlnĂ­ 3,5 mm 404.840</t>
  </si>
  <si>
    <t>ZD609</t>
  </si>
  <si>
    <t>Ĺ roub kortikĂˇlnĂ­ 3,5 mm 404.845</t>
  </si>
  <si>
    <t>ZD327</t>
  </si>
  <si>
    <t>Ĺ roub kortikĂˇlnĂ­ 3,5 x 12 mm CS12000</t>
  </si>
  <si>
    <t>ZD266</t>
  </si>
  <si>
    <t>Ĺ roub kortikĂˇlnĂ­ 3,5 x 14 mm CS14000</t>
  </si>
  <si>
    <t>ZD267</t>
  </si>
  <si>
    <t>Ĺ roub kortikĂˇlnĂ­ 3,5 x 16 mm CS16000</t>
  </si>
  <si>
    <t>ZE299</t>
  </si>
  <si>
    <t>Ĺ roub kortikĂˇlnĂ­ 3.0 mm/16 mm nestabilnĂ­ 716-115-030-016</t>
  </si>
  <si>
    <t>ZB887</t>
  </si>
  <si>
    <t>Ĺ roub kortikĂˇlnĂ­ 3.5 mm 204.812</t>
  </si>
  <si>
    <t>ZA732</t>
  </si>
  <si>
    <t>Ĺ roub kortikĂˇlnĂ­ 3.5 mm 204.814</t>
  </si>
  <si>
    <t>ZB397</t>
  </si>
  <si>
    <t>Ĺ roub kortikĂˇlnĂ­ 3.5 mm 204.816</t>
  </si>
  <si>
    <t>ZB375</t>
  </si>
  <si>
    <t>Ĺ roub kortikĂˇlnĂ­ 3.5 mm 204.818</t>
  </si>
  <si>
    <t>ZC421</t>
  </si>
  <si>
    <t>Ĺ roub kortikĂˇlnĂ­ 3.5 mm 204.820</t>
  </si>
  <si>
    <t>ZC437</t>
  </si>
  <si>
    <t>Ĺ roub kortikĂˇlnĂ­ 3.5 mm 204.822</t>
  </si>
  <si>
    <t>ZF645</t>
  </si>
  <si>
    <t>Ĺ roub kortikĂˇlnĂ­ 3.5 mm 204.824</t>
  </si>
  <si>
    <t>ZC349</t>
  </si>
  <si>
    <t>Ĺ roub kortikĂˇlnĂ­ 3.5 mm 204.826</t>
  </si>
  <si>
    <t>ZC420</t>
  </si>
  <si>
    <t>Ĺ roub kortikĂˇlnĂ­ 3.5 mm 204.830</t>
  </si>
  <si>
    <t>ZA984</t>
  </si>
  <si>
    <t>Ĺ roub kortikĂˇlnĂ­ 3.5 mm 204.832</t>
  </si>
  <si>
    <t>ZF870</t>
  </si>
  <si>
    <t>Ĺ roub kortikĂˇlnĂ­ 3.5 mm 204.834</t>
  </si>
  <si>
    <t>ZB716</t>
  </si>
  <si>
    <t>Ĺ roub kortikĂˇlnĂ­ 3.5 mm 204.836</t>
  </si>
  <si>
    <t>ZF281</t>
  </si>
  <si>
    <t>Ĺ roub kortikĂˇlnĂ­ 3.5 mm 204.838</t>
  </si>
  <si>
    <t>ZF268</t>
  </si>
  <si>
    <t>Ĺ roub kortikĂˇlnĂ­ 3.5 mm 204.840</t>
  </si>
  <si>
    <t>ZC503</t>
  </si>
  <si>
    <t>Ĺ roub kortikĂˇlnĂ­ 3.5 mm 204.845</t>
  </si>
  <si>
    <t>ZF282</t>
  </si>
  <si>
    <t>Ĺ roub kortikĂˇlnĂ­ 3.5 mm 204.850</t>
  </si>
  <si>
    <t>ZC505</t>
  </si>
  <si>
    <t>Ĺ roub kortikĂˇlnĂ­ 3.5 mm 204.855</t>
  </si>
  <si>
    <t>ZF519</t>
  </si>
  <si>
    <t>Ĺ roub kortikĂˇlnĂ­ 3.5 mm 204.860</t>
  </si>
  <si>
    <t>ZG875</t>
  </si>
  <si>
    <t>Ĺ roub kortikĂˇlnĂ­ 3.5 mm 404.814</t>
  </si>
  <si>
    <t>ZA266</t>
  </si>
  <si>
    <t>Ĺ roub kortikĂˇlnĂ­ 3.5 mm 404.816</t>
  </si>
  <si>
    <t>ZH180</t>
  </si>
  <si>
    <t>Ĺ roub kortikĂˇlnĂ­ 4.5 mm 214.832</t>
  </si>
  <si>
    <t>ZG238</t>
  </si>
  <si>
    <t>Ĺ roub kortikĂˇlnĂ­ 4.5 mm 214.834</t>
  </si>
  <si>
    <t>ZB262</t>
  </si>
  <si>
    <t>Ĺ roub kortikĂˇlnĂ­ 4.5 mm 214.838</t>
  </si>
  <si>
    <t>ZB814</t>
  </si>
  <si>
    <t>Ĺ roub kortikĂˇlnĂ­ 4.5 mm 214.840</t>
  </si>
  <si>
    <t>ZH415</t>
  </si>
  <si>
    <t>Ĺ roub kortikĂˇlnĂ­ 4.5 mm 214.842</t>
  </si>
  <si>
    <t>ZC071</t>
  </si>
  <si>
    <t>Ĺ roub kortikĂˇlnĂ­ 4.5 mm 214.846</t>
  </si>
  <si>
    <t>ZI778</t>
  </si>
  <si>
    <t>Ĺ roub kortikĂˇlnĂ­ 4.5 mm 214.872</t>
  </si>
  <si>
    <t>ZI062</t>
  </si>
  <si>
    <t>Ĺ roub kortikĂˇlnĂ­ PENNIG 80 x 35 mm pr.4 mm 35101</t>
  </si>
  <si>
    <t>ZG379</t>
  </si>
  <si>
    <t>Ĺ roub kortikĂˇlnĂ­ samoĹ™eznĂ˝ HA 3,5 x 40 mm 397129795361</t>
  </si>
  <si>
    <t>ZI804</t>
  </si>
  <si>
    <t>Ĺ roub kortikĂˇlnĂ­ schanzĹŻv  70/30 mm R37101</t>
  </si>
  <si>
    <t>ZO648</t>
  </si>
  <si>
    <t>Ĺ roub kortikĂˇlnĂ­ ti smart - drive dvouzĂˇvitovĂ˝ 2,0 x 16 mm standard, samoĹ™eznĂ˝ 26-020-16-91</t>
  </si>
  <si>
    <t>ZO679</t>
  </si>
  <si>
    <t>Ĺ roub kortikĂˇlnĂ­ ti smart - drive dvouzĂˇvitovĂ˝ 2,3 x 11 mm standard, samoĹ™eznĂ˝ 26-023-11-91</t>
  </si>
  <si>
    <t>ZO680</t>
  </si>
  <si>
    <t>Ĺ roub kortikĂˇlnĂ­ ti smart - drive dvouzĂˇvitovĂ˝ 2,3 x 12 mm standard, samoĹ™eznĂ˝ 26-023-12-91</t>
  </si>
  <si>
    <t>ZO685</t>
  </si>
  <si>
    <t>Ĺ roub kortikĂˇlnĂ­ ti smart - drive dvouzĂˇvitovĂ˝ 2,3 x 17 mm standard, samoĹ™eznĂ˝ 26-023-17-91</t>
  </si>
  <si>
    <t>ZO628</t>
  </si>
  <si>
    <t>Ĺ roub kortikĂˇlnĂ­ uzamykatelnĂ˝ ti smart - drive dvouzĂˇvitovĂ˝ 1,5 x 14 mm multismÄ›rovĂ˝ do 15Â°, samoĹ™eznĂ˝ 26-014-14-91</t>
  </si>
  <si>
    <t>ZO709</t>
  </si>
  <si>
    <t>Ĺ roub kortikĂˇlnĂ­ uzamykatelnĂ˝ ti smart - drive dvouzĂˇvitovĂ˝ 2,3 x 16 mm multismÄ›rovĂ˝ do 15Â°, samoĹ™eznĂ˝ 26-022-16-91</t>
  </si>
  <si>
    <t>ZI856</t>
  </si>
  <si>
    <t>Ĺ roub kyÄŤelnĂ­ stardrive pr. 6.5 mm pro Expert LFN 100 mm 04.003.030</t>
  </si>
  <si>
    <t>ZN698</t>
  </si>
  <si>
    <t>Ĺ roub kyÄŤelnĂ­ stardrive pr. 6.5 mm pro Expert LFN 105 mm 04.003.031</t>
  </si>
  <si>
    <t>ZR360</t>
  </si>
  <si>
    <t>Ĺ roub kyÄŤelnĂ­ stardrive pr. 6.5 mm pro Expert LFN 120 mm 04.003.033</t>
  </si>
  <si>
    <t>ZF552</t>
  </si>
  <si>
    <t>Ĺ roub kyÄŤelnĂ­ stardrive pr. 6.5 mm pro Expert LFN 90 mm 04.003.028</t>
  </si>
  <si>
    <t>ZI855</t>
  </si>
  <si>
    <t>Ĺ roub kyÄŤelnĂ­ stardrive pr. 6.5 mm pro Expert LFN 95 mm 04.003.029</t>
  </si>
  <si>
    <t>ZR425</t>
  </si>
  <si>
    <t>Ĺ roub MAGNEZIX CS kompresnĂ­ kanylovanĂ˝ pro osteosyntĂ©zu vstĹ™ebatelnĂ˝ 2,0 x 14 mm 1020.014</t>
  </si>
  <si>
    <t>ZQ833</t>
  </si>
  <si>
    <t>Ĺ roub MAGNEZIX CS kompresnĂ­ kanylovanĂ˝ pro osteosyntĂ©zu vstĹ™ebatelnĂ˝ 2,7 x 20 mm 1027.020</t>
  </si>
  <si>
    <t>ZR021</t>
  </si>
  <si>
    <t>Ĺ roub MAGNEZIX CS kompresnĂ­ kanylovanĂ˝ pro osteosyntĂ©zu vstĹ™ebatelnĂ˝ 2,7 x 22 mm 1027.022</t>
  </si>
  <si>
    <t>ZR017</t>
  </si>
  <si>
    <t>Ĺ roub MAGNEZIX CS kompresnĂ­ kanylovanĂ˝ pro osteosyntĂ©zu vstĹ™ebatelnĂ˝ 2,7 x 26 mm 1027.026</t>
  </si>
  <si>
    <t>ZR020</t>
  </si>
  <si>
    <t>Ĺ roub MAGNEZIX CS kompresnĂ­ kanylovanĂ˝ pro osteosyntĂ©zu vstĹ™ebatelnĂ˝ 2,7 x 28 mm 1027.028</t>
  </si>
  <si>
    <t>ZR019</t>
  </si>
  <si>
    <t>Ĺ roub MAGNEZIX CS kompresnĂ­ kanylovanĂ˝ pro osteosyntĂ©zu vstĹ™ebatelnĂ˝ 2,7 x 30 mm 1027.030</t>
  </si>
  <si>
    <t>ZA291</t>
  </si>
  <si>
    <t>Ĺ roub schanzĹŻv 5.0 mm L150/50 294.540</t>
  </si>
  <si>
    <t>ZA293</t>
  </si>
  <si>
    <t>Ĺ roub schanzĹŻv 5.0 mm L200/50 294.560</t>
  </si>
  <si>
    <t>ZH346</t>
  </si>
  <si>
    <t>Ĺ roub schanzĹŻv seldrill 4.0/3.0 mm 294.772</t>
  </si>
  <si>
    <t>ZG039</t>
  </si>
  <si>
    <t>Ĺ roub schanzĹŻv seldrill 5.0 mm 294.784</t>
  </si>
  <si>
    <t>ZE818</t>
  </si>
  <si>
    <t>Ĺ roub schanzĹŻv seldrill 5.0 mm 294.785</t>
  </si>
  <si>
    <t>ZE819</t>
  </si>
  <si>
    <t>Ĺ roub schanzĹŻv seldrill 5.0 mm 294.786</t>
  </si>
  <si>
    <t>ZC173</t>
  </si>
  <si>
    <t>Ĺ roub skluznĂ˝ PF 10,5 x 70 mm Targon KD115T</t>
  </si>
  <si>
    <t>ZF828</t>
  </si>
  <si>
    <t>Ĺ roub spongiĂłznĂ­ 3 mm/16 mm stabilnĂ­ 716-100-030-016</t>
  </si>
  <si>
    <t>ZG603</t>
  </si>
  <si>
    <t>Ĺ roub spongiĂłznĂ­ 3 mm/18 mm stabilnĂ­ 716-100-030-018</t>
  </si>
  <si>
    <t>ZG580</t>
  </si>
  <si>
    <t>Ĺ roub spongiĂłznĂ­ 4.0 mm 207.014</t>
  </si>
  <si>
    <t>ZG118</t>
  </si>
  <si>
    <t>Ĺ roub spongiĂłznĂ­ 4.0 mm 207.016</t>
  </si>
  <si>
    <t>ZG119</t>
  </si>
  <si>
    <t>Ĺ roub spongiĂłznĂ­ 4.0 mm 207.018</t>
  </si>
  <si>
    <t>ZP402</t>
  </si>
  <si>
    <t>Ĺ roub Vortex nekanylovanĂ˝ 2,7 x 26 mm hlava 4 mm vzorek 260827126</t>
  </si>
  <si>
    <t>ZR359</t>
  </si>
  <si>
    <t>Ĺ roub Vortex zĂˇmkovĂ˝ 2,7 x 42 mm 260827142</t>
  </si>
  <si>
    <t>ZQ741</t>
  </si>
  <si>
    <t>Ĺ roub Vortex zĂˇmkovĂ˝ 2,7 x 44 mm zamykatelnĂ˝ 260827144</t>
  </si>
  <si>
    <t>ZC215</t>
  </si>
  <si>
    <t>Ĺ roub zajiĹˇĹĄovacĂ­ 3,5 mm Targon KB524T</t>
  </si>
  <si>
    <t>ZA298</t>
  </si>
  <si>
    <t>Ĺ roub zajiĹˇĹĄovacĂ­ 4,5 mm Targon KB328T</t>
  </si>
  <si>
    <t>ZC240</t>
  </si>
  <si>
    <t>Ĺ roub zajiĹˇĹĄovacĂ­ 4,5 mm Targon KB336T</t>
  </si>
  <si>
    <t>ZK916</t>
  </si>
  <si>
    <t>Ĺ roub zajiĹˇĹĄovacĂ­ 5.0 mm 02.221.508</t>
  </si>
  <si>
    <t>ZH163</t>
  </si>
  <si>
    <t>Ĺ roub zajiĹˇĹĄovacĂ­ sponginĂłznĂ­ 5.0 mm 04.015.550</t>
  </si>
  <si>
    <t>ZA163</t>
  </si>
  <si>
    <t>Ĺ roub zajiĹˇĹĄovacĂ­ sponginĂłznĂ­ 5.0 mm 04.015.555</t>
  </si>
  <si>
    <t>ZE459</t>
  </si>
  <si>
    <t>Ĺ roub zajiĹˇĹĄovacĂ­ sponginĂłznĂ­ 5.0 mm 04.015.560</t>
  </si>
  <si>
    <t>ZD646</t>
  </si>
  <si>
    <t>Ĺ roub zajiĹˇĹĄovacĂ­ stardrive 2.7 mm 402.214</t>
  </si>
  <si>
    <t>ZD379</t>
  </si>
  <si>
    <t>Ĺ roub zajiĹˇĹĄovacĂ­ stardrive 2.7 mm 402.216</t>
  </si>
  <si>
    <t>ZD648</t>
  </si>
  <si>
    <t>Ĺ roub zajiĹˇĹĄovacĂ­ stardrive 3,5 mm 412.102</t>
  </si>
  <si>
    <t>ZD628</t>
  </si>
  <si>
    <t>Ĺ roub zajiĹˇĹĄovacĂ­ stardrive 3,5 mm 412.103</t>
  </si>
  <si>
    <t>ZC807</t>
  </si>
  <si>
    <t>Ĺ roub zajiĹˇĹĄovacĂ­ stardrive 4.0 mm 04.005.426</t>
  </si>
  <si>
    <t>ZC139</t>
  </si>
  <si>
    <t>Ĺ roub zajiĹˇĹĄovacĂ­ stardrive 4.0 mm 04.005.430</t>
  </si>
  <si>
    <t>ZC909</t>
  </si>
  <si>
    <t>Ĺ roub zajiĹˇĹĄovacĂ­ stardrive 4.0 mm 04.005.432</t>
  </si>
  <si>
    <t>ZA127</t>
  </si>
  <si>
    <t>Ĺ roub zajiĹˇĹĄovacĂ­ stardrive 5.0 mm 212.203</t>
  </si>
  <si>
    <t>ZA053</t>
  </si>
  <si>
    <t>Ĺ roub zajiĹˇĹĄovacĂ­ stardrive 5.0 mm 212.204</t>
  </si>
  <si>
    <t>ZA130</t>
  </si>
  <si>
    <t>Ĺ roub zajiĹˇĹĄovacĂ­ stardrive 5.0 mm 212.207</t>
  </si>
  <si>
    <t>ZA131</t>
  </si>
  <si>
    <t>Ĺ roub zajiĹˇĹĄovacĂ­ stardrive 5.0 mm 212.208</t>
  </si>
  <si>
    <t>ZA054</t>
  </si>
  <si>
    <t>Ĺ roub zajiĹˇĹĄovacĂ­ stardrive 5.0 mm 212.209</t>
  </si>
  <si>
    <t>ZA132</t>
  </si>
  <si>
    <t>Ĺ roub zajiĹˇĹĄovacĂ­ stardrive 5.0 mm 212.210</t>
  </si>
  <si>
    <t>ZA133</t>
  </si>
  <si>
    <t>Ĺ roub zajiĹˇĹĄovacĂ­ stardrive 5.0 mm 212.211</t>
  </si>
  <si>
    <t>ZA135</t>
  </si>
  <si>
    <t>Ĺ roub zajiĹˇĹĄovacĂ­ stardrive 5.0 mm 212.213</t>
  </si>
  <si>
    <t>ZA136</t>
  </si>
  <si>
    <t>Ĺ roub zajiĹˇĹĄovacĂ­ stardrive 5.0 mm 212.214</t>
  </si>
  <si>
    <t>ZF252</t>
  </si>
  <si>
    <t>Ĺ roub zajiĹˇĹĄovacĂ­ stardrive 5.0 mm 212.217</t>
  </si>
  <si>
    <t>ZA056</t>
  </si>
  <si>
    <t>Ĺ roub zajiĹˇĹĄovacĂ­ stardrive 5.0 mm 212.221</t>
  </si>
  <si>
    <t>ZA057</t>
  </si>
  <si>
    <t>Ĺ roub zajiĹˇĹĄovacĂ­ stardrive 5.0 mm 212.222</t>
  </si>
  <si>
    <t>ZA139</t>
  </si>
  <si>
    <t>Ĺ roub zajiĹˇĹĄovacĂ­ stardrive 5.0 mm 212.223</t>
  </si>
  <si>
    <t>ZA140</t>
  </si>
  <si>
    <t>Ĺ roub zajiĹˇĹĄovacĂ­ stardrive 5.0 mm 212.224</t>
  </si>
  <si>
    <t>ZA141</t>
  </si>
  <si>
    <t>Ĺ roub zajiĹˇĹĄovacĂ­ stardrive 5.0 mm 212.225</t>
  </si>
  <si>
    <t>ZA142</t>
  </si>
  <si>
    <t>Ĺ roub zajiĹˇĹĄovacĂ­ stardrive 5.0 mm 212.226</t>
  </si>
  <si>
    <t>ZA143</t>
  </si>
  <si>
    <t>Ĺ roub zajiĹˇĹĄovacĂ­ stardrive 5.0 mm 212.227</t>
  </si>
  <si>
    <t>ZA040</t>
  </si>
  <si>
    <t>Ĺ roub zajiĹˇĹĄovacĂ­ VA stardrive 3.5 mm 213.012</t>
  </si>
  <si>
    <t>ZC269</t>
  </si>
  <si>
    <t>Ĺ roub zajiĹˇĹĄovacĂ­ VA stardrive 3.5 mm 213.014</t>
  </si>
  <si>
    <t>ZA041</t>
  </si>
  <si>
    <t>Ĺ roub zajiĹˇĹĄovacĂ­ VA stardrive 3.5 mm 213.016</t>
  </si>
  <si>
    <t>ZA042</t>
  </si>
  <si>
    <t>Ĺ roub zajiĹˇĹĄovacĂ­ VA stardrive 3.5 mm 213.018</t>
  </si>
  <si>
    <t>ZA043</t>
  </si>
  <si>
    <t>Ĺ roub zajiĹˇĹĄovacĂ­ VA stardrive 3.5 mm 213.020</t>
  </si>
  <si>
    <t>ZA044</t>
  </si>
  <si>
    <t>Ĺ roub zajiĹˇĹĄovacĂ­ VA stardrive 3.5 mm 213.022</t>
  </si>
  <si>
    <t>ZA045</t>
  </si>
  <si>
    <t>Ĺ roub zajiĹˇĹĄovacĂ­ VA stardrive 3.5 mm 213.026</t>
  </si>
  <si>
    <t>ZA046</t>
  </si>
  <si>
    <t>Ĺ roub zajiĹˇĹĄovacĂ­ VA stardrive 3.5 mm 213.028</t>
  </si>
  <si>
    <t>ZD025</t>
  </si>
  <si>
    <t>Ĺ roub zajiĹˇĹĄovacĂ­ VA stardrive 3.5 mm 213.030</t>
  </si>
  <si>
    <t>ZD372</t>
  </si>
  <si>
    <t>Ĺ roub zajiĹˇĹĄovacĂ­ VA stardrive 3.5 mm 213.032</t>
  </si>
  <si>
    <t>ZD074</t>
  </si>
  <si>
    <t>Ĺ roub zajiĹˇĹĄovacĂ­ VA stardrive 3.5 mm 213.035</t>
  </si>
  <si>
    <t>ZA048</t>
  </si>
  <si>
    <t>Ĺ roub zajiĹˇĹĄovacĂ­ VA stardrive 3.5 mm 213.038</t>
  </si>
  <si>
    <t>ZA049</t>
  </si>
  <si>
    <t>Ĺ roub zajiĹˇĹĄovacĂ­ VA stardrive 3.5 mm 213.040</t>
  </si>
  <si>
    <t>ZD024</t>
  </si>
  <si>
    <t>Ĺ roub zajiĹˇĹĄovacĂ­ VA stardrive 3.5 mm 213.042</t>
  </si>
  <si>
    <t>ZA050</t>
  </si>
  <si>
    <t>Ĺ roub zajiĹˇĹĄovacĂ­ VA stardrive 3.5 mm 213.045</t>
  </si>
  <si>
    <t>ZA295</t>
  </si>
  <si>
    <t>Ĺ roub zajiĹˇtovacĂ­ 4,5 mm Targon KB332T</t>
  </si>
  <si>
    <t>ZA294</t>
  </si>
  <si>
    <t>Ĺ roub zaslepovacĂ­ Targon KB200T</t>
  </si>
  <si>
    <t>KG364</t>
  </si>
  <si>
    <t>Ĺˇroub kortikĂˇlnĂ­ pr 2,4 samoĹ™eznĂ˝ D16 TAN 401.766</t>
  </si>
  <si>
    <t>KG365</t>
  </si>
  <si>
    <t>Ĺˇroub kortikĂˇlnĂ­ pr 2,4 samoĹ™eznĂ˝ D18 TAN 401.768</t>
  </si>
  <si>
    <t>KG366</t>
  </si>
  <si>
    <t>Ĺˇroub kortikĂˇlnĂ­ pr 2,4 samoĹ™eznĂ˝ D20 TAN 401.770</t>
  </si>
  <si>
    <t>KG428</t>
  </si>
  <si>
    <t>Ĺˇroub kortikĂˇlnĂ­ pr 3,5 samoĹ™eznĂ˝ D16 TI 404.816</t>
  </si>
  <si>
    <t>KG429</t>
  </si>
  <si>
    <t>Ĺˇroub kortikĂˇlnĂ­ pr 3,5 samoĹ™eznĂ˝ D18 TI 404.818</t>
  </si>
  <si>
    <t>KG430</t>
  </si>
  <si>
    <t>Ĺˇroub kortikĂˇlnĂ­ pr 3,5 samoĹ™eznĂ˝ D20 TI 404.820</t>
  </si>
  <si>
    <t>KG431</t>
  </si>
  <si>
    <t>Ĺˇroub kortikĂˇlnĂ­ pr 3,5 samoĹ™eznĂ˝ D22 TI 404.822</t>
  </si>
  <si>
    <t>KG435</t>
  </si>
  <si>
    <t>Ĺˇroub kortikĂˇlnĂ­ pr 3,5 samoĹ™eznĂ˝ D30 TI 404.830</t>
  </si>
  <si>
    <t>KG436</t>
  </si>
  <si>
    <t>Ĺˇroub kortikĂˇlnĂ­ pr 3,5 samoĹ™eznĂ˝ D34 TI 404.834</t>
  </si>
  <si>
    <t>KG418</t>
  </si>
  <si>
    <t>Ĺˇroub kortikĂˇlnĂ­ stardrive 2,7 mm, dĂ©lka 12 402.872</t>
  </si>
  <si>
    <t>KG419</t>
  </si>
  <si>
    <t>Ĺˇroub kortikĂˇlnĂ­ stardrive 2,7 mm, dĂ©lka 14 402.874</t>
  </si>
  <si>
    <t>KG420</t>
  </si>
  <si>
    <t>Ĺˇroub kortikĂˇlnĂ­ stardrive 2,7 mm, dĂ©lka 16 402.876</t>
  </si>
  <si>
    <t>KK897</t>
  </si>
  <si>
    <t>Ĺˇroub PFNA spirĂˇlnĂ­ perforovanĂ˝ dĂ©lka 110 mm proximĂˇlnĂ­ femur slitina titanu 04.027.037s</t>
  </si>
  <si>
    <t>KG464</t>
  </si>
  <si>
    <t>Ĺˇroub zajiĹˇĹĄovacĂ­ pr 2,4 samoĹ™eznĂ˝ D11 412.811</t>
  </si>
  <si>
    <t>KG467</t>
  </si>
  <si>
    <t>Ĺˇroub zajiĹˇĹĄovacĂ­ pr 2,4 samoĹ™eznĂ˝ D16 412.816</t>
  </si>
  <si>
    <t>KG468</t>
  </si>
  <si>
    <t>Ĺˇroub zajiĹˇĹĄovacĂ­ pr 2,4 samoĹ™eznĂ˝ D18 412.818</t>
  </si>
  <si>
    <t>KG469</t>
  </si>
  <si>
    <t>Ĺˇroub zajiĹˇĹĄovacĂ­ pr 2,4 samoĹ™eznĂ˝ D20 412.820</t>
  </si>
  <si>
    <t>KG470</t>
  </si>
  <si>
    <t>Ĺˇroub zajiĹˇĹĄovacĂ­ pr 2,4 samoĹ™eznĂ˝ D22 412.822</t>
  </si>
  <si>
    <t>KG471</t>
  </si>
  <si>
    <t>Ĺˇroub zajiĹˇĹĄovacĂ­ pr 2,4 samoĹ™eznĂ˝ D24 412.824</t>
  </si>
  <si>
    <t>KG446</t>
  </si>
  <si>
    <t>Ĺˇroub zajiĹˇĹĄovacĂ­ pr 3,5 samoĹ™eznĂ˝ D18 412.105</t>
  </si>
  <si>
    <t>KG447</t>
  </si>
  <si>
    <t>Ĺˇroub zajiĹˇĹĄovacĂ­ pr 3,5 samoĹ™eznĂ˝ D20 412.106</t>
  </si>
  <si>
    <t>KG448</t>
  </si>
  <si>
    <t>Ĺˇroub zajiĹˇĹĄovacĂ­ pr 3,5 samoĹ™eznĂ˝ D22 412.107</t>
  </si>
  <si>
    <t>KG449</t>
  </si>
  <si>
    <t>Ĺˇroub zajiĹˇĹĄovacĂ­ pr 3,5 samoĹ™eznĂ˝ D24 412.108</t>
  </si>
  <si>
    <t>KG450</t>
  </si>
  <si>
    <t>Ĺˇroub zajiĹˇĹĄovacĂ­ pr 3,5 samoĹ™eznĂ˝ D26 412.109</t>
  </si>
  <si>
    <t>KG451</t>
  </si>
  <si>
    <t>Ĺˇroub zajiĹˇĹĄovacĂ­ pr 3,5 samoĹ™eznĂ˝ D28 412.110</t>
  </si>
  <si>
    <t>KG452</t>
  </si>
  <si>
    <t>Ĺˇroub zajiĹˇĹĄovacĂ­ pr 3,5 samoĹ™eznĂ˝ D30 412.111</t>
  </si>
  <si>
    <t>KG453</t>
  </si>
  <si>
    <t>Ĺˇroub zajiĹˇĹĄovacĂ­ pr 3,5 samoĹ™eznĂ˝ D35 412.114</t>
  </si>
  <si>
    <t>KG455</t>
  </si>
  <si>
    <t>Ĺˇroub zajiĹˇĹĄovacĂ­ pr 3,5 samoĹ™eznĂ˝ D45 412.119</t>
  </si>
  <si>
    <t>KG397</t>
  </si>
  <si>
    <t>Ĺˇroub zajiĹˇĹĄovacĂ­ stardrive 2,7 mm ( hlava LCP 2.4), dĂ©lka 16 402.216</t>
  </si>
  <si>
    <t>KG402</t>
  </si>
  <si>
    <t>Ĺˇroub zajiĹˇĹĄovacĂ­ stardrive 2,7 mm ( hlava LCP 2.4), dĂ©lka 26 402.226</t>
  </si>
  <si>
    <t>KG406</t>
  </si>
  <si>
    <t>Ĺˇroub zajiĹˇĹĄovacĂ­ stardrive 2,7 mm ( hlava LCP 2.4), dĂ©lka 34 402.234</t>
  </si>
  <si>
    <t>ZE705</t>
  </si>
  <si>
    <t>Ĺˇroub zajiĹˇĹĄovacĂ­ stardrive PFNA pr. 5,0 mm 04.005.528</t>
  </si>
  <si>
    <t>ZG587</t>
  </si>
  <si>
    <t>Ĺˇroub zajiĹˇĹĄovacĂ­ stardrive PFNA pr. 5,0 mm 04.005.530</t>
  </si>
  <si>
    <t>ZG588</t>
  </si>
  <si>
    <t>Ĺˇroub zajiĹˇĹĄovacĂ­ stardrive PFNA pr. 5,0 mm 04.005.532</t>
  </si>
  <si>
    <t>ZI595</t>
  </si>
  <si>
    <t>Ĺˇroub zajiĹˇĹĄovacĂ­ stardrive PFNA pr. 5,0 mm 04.005.538</t>
  </si>
  <si>
    <t>ZH042</t>
  </si>
  <si>
    <t>Ĺˇroub zajiĹˇĹĄovacĂ­ stardrive PFNA pr. 5,0 mm 04.005.540</t>
  </si>
  <si>
    <t>ZH006</t>
  </si>
  <si>
    <t>Ĺˇroub zajiĹˇĹĄovacĂ­ stardrive PFNA pr. 5,0 mm 04.005.542</t>
  </si>
  <si>
    <t>ZH016</t>
  </si>
  <si>
    <t>Ĺˇroub zajiĹˇĹĄovacĂ­ stardrive PFNA pr. 5,0 mm 04.005.548</t>
  </si>
  <si>
    <t>ZH043</t>
  </si>
  <si>
    <t>Ĺˇroub zajiĹˇĹĄovacĂ­ stardrive PFNA pr. 5,0 mm 04.005.550</t>
  </si>
  <si>
    <t>ZJ000</t>
  </si>
  <si>
    <t>Ĺˇroub zajiĹˇĹĄovacĂ­ stardrive PFNA pr. 5,0 mm 04.005.554</t>
  </si>
  <si>
    <t>KK898</t>
  </si>
  <si>
    <t>Ĺˇroub zajiĹˇĹĄovacĂ­ Stardrive PFNA pr. 5,0 mm dĂ©lka 38 mm pro hĹ™eby nitrodĹ™eĹovĂ© slitina titanu (TAN) svÄ›tle zelenĂ˝ 04.005.528</t>
  </si>
  <si>
    <t>KG285</t>
  </si>
  <si>
    <t>Ĺˇroub zajiĹˇĹĄovacĂ­ VA pr. 2,4 samoĹ™eznĂ˝ D14 04.210.114</t>
  </si>
  <si>
    <t>KG288</t>
  </si>
  <si>
    <t>Ĺˇroub zajiĹˇĹĄovacĂ­ VA pr. 2,4 samoĹ™eznĂ˝ D20 04.210.120</t>
  </si>
  <si>
    <t>ZD649</t>
  </si>
  <si>
    <t>Pásek cerklážní + plomba 1,8 x 24 173928000</t>
  </si>
  <si>
    <t>ZG338</t>
  </si>
  <si>
    <t>PodloĹľka 13.0/6.6 mm pro Ĺˇrouby 4.5 - 7.3 mm 419.990</t>
  </si>
  <si>
    <t>ZC221</t>
  </si>
  <si>
    <t>PodloĹľka 7.0/3.6 mm pro Ĺˇrouby 2.7-4.0 mm 219.980</t>
  </si>
  <si>
    <t>ZD793</t>
  </si>
  <si>
    <t>PodloĹľka TI 3,5 mm 26-435-99-09</t>
  </si>
  <si>
    <t>ZA091</t>
  </si>
  <si>
    <t>Podložka 10.0/4.6 mm pro šrouby 4.5 mm 219.910</t>
  </si>
  <si>
    <t>ZF547</t>
  </si>
  <si>
    <t>Podložka 13.0/6.6 mm pro šrouby 4,5 - 7,3 mm 219.990</t>
  </si>
  <si>
    <t>Podložka 13.0/6.6 mm pro šrouby 4.5 - 7.3 mm 419.990</t>
  </si>
  <si>
    <t>Podložka 7.0/3.6 mm pro šrouby 2.7-4.0 mm 219.980</t>
  </si>
  <si>
    <t>ZJ739</t>
  </si>
  <si>
    <t>Podložka pod kanylovaný šroub Canos pr. 2.3/2.7 mm 26-423-99-09</t>
  </si>
  <si>
    <t>Podložka TI 3,5 mm 26-435-99-09</t>
  </si>
  <si>
    <t>ZC283</t>
  </si>
  <si>
    <t>Pouzdro skluznĂ© PF Targon KD184T</t>
  </si>
  <si>
    <t>ZC160</t>
  </si>
  <si>
    <t>Pouzdro skluznĂ© PF Targon KD185T</t>
  </si>
  <si>
    <t>ZC170</t>
  </si>
  <si>
    <t>Pouzdro skluznĂ© PF Targon KD186T</t>
  </si>
  <si>
    <t>ZC172</t>
  </si>
  <si>
    <t>Pouzdro skluznĂ© PF Targon KD187T</t>
  </si>
  <si>
    <t>ZC281</t>
  </si>
  <si>
    <t>Pouzdro skluzné PF Targon KD182T</t>
  </si>
  <si>
    <t>ZC168</t>
  </si>
  <si>
    <t>Pouzdro skluzné PF Targon KD183T</t>
  </si>
  <si>
    <t>Pouzdro skluzné PF Targon KD184T</t>
  </si>
  <si>
    <t>Pouzdro skluzné PF Targon KD185T</t>
  </si>
  <si>
    <t>Pouzdro skluzné PF Targon KD186T</t>
  </si>
  <si>
    <t>Pouzdro skluzné PF Targon KD187T</t>
  </si>
  <si>
    <t>ZC874</t>
  </si>
  <si>
    <t>Pouzdro skluzné PF Targon KD188T</t>
  </si>
  <si>
    <t>ZC708</t>
  </si>
  <si>
    <t>Pouzdro skluzné PF Targon KD189T</t>
  </si>
  <si>
    <t>KG538</t>
  </si>
  <si>
    <t>prut prevotovĂ˝ ten pr 2,5 D440 TAN rĹŻĹľovĂ˝ 475.925</t>
  </si>
  <si>
    <t>KG539</t>
  </si>
  <si>
    <t>prut prevotovĂ˝ ten pr 3,0 D440 TAN zlatĂ˝ 475.930</t>
  </si>
  <si>
    <t>KG537</t>
  </si>
  <si>
    <t>prut prevotový ten pr 2,0 D440 TAN zelený 475.920</t>
  </si>
  <si>
    <t>prut prevotový ten pr 2,5 D440 TAN růžový 475.925</t>
  </si>
  <si>
    <t>prut prevotový ten pr 3,0 D440 TAN zlatý 475.930</t>
  </si>
  <si>
    <t>KJ734</t>
  </si>
  <si>
    <t>systĂ©m kotvĂ­cĂ­ pro rameno ZIP Tight fixation device (smyÄŤka + knoflĂ­ÄŤek) 904834</t>
  </si>
  <si>
    <t>ZN968</t>
  </si>
  <si>
    <t>Systém kotvící pro koleno ACL TIGHTROPE RT AR-1588RT</t>
  </si>
  <si>
    <t>ZA308</t>
  </si>
  <si>
    <t>Systém kotvící pro koleno RIGIDFIX 210133</t>
  </si>
  <si>
    <t>KJ736</t>
  </si>
  <si>
    <t>systém kotvící pro koleno TOOGGLELOC ZIPLoop nastavitelná smyčka 904755</t>
  </si>
  <si>
    <t>systém kotvící pro rameno ZIP Tight fixation device (smyčka + knoflíček) 904834</t>
  </si>
  <si>
    <t>ZP412</t>
  </si>
  <si>
    <t>Šroub  kortikální TX nekanylovaný 3,5 x 20 mm vzorek 267535020</t>
  </si>
  <si>
    <t>ZC187</t>
  </si>
  <si>
    <t>Šroub antirotační Targon KD205T</t>
  </si>
  <si>
    <t>ZC282</t>
  </si>
  <si>
    <t>Šroub antirotační Targon KD206T</t>
  </si>
  <si>
    <t>Šroub antirotační Targon KD207T</t>
  </si>
  <si>
    <t>Šroub antirotační Targon KD208T</t>
  </si>
  <si>
    <t>Šroub antirotační Targon KD209T</t>
  </si>
  <si>
    <t>Šroub antirotační Targon KD210T</t>
  </si>
  <si>
    <t>ZC211</t>
  </si>
  <si>
    <t>Šroub fixační PH 4,5 mm Targon KB070T</t>
  </si>
  <si>
    <t>ZC213</t>
  </si>
  <si>
    <t>Šroub fixační PH 4,5 mm Targon KB074T</t>
  </si>
  <si>
    <t>ZC229</t>
  </si>
  <si>
    <t>Šroub fixační PH 4,5 mm Targon KB076T</t>
  </si>
  <si>
    <t>ZC223</t>
  </si>
  <si>
    <t>Šroub fixační PH 4,5 mm Targon KB078T</t>
  </si>
  <si>
    <t>ZC230</t>
  </si>
  <si>
    <t>Šroub fixační PH 4,5 mm Targon KB080T</t>
  </si>
  <si>
    <t>ZC231</t>
  </si>
  <si>
    <t>Šroub fixační PH 4,5 mm Targon KB082T</t>
  </si>
  <si>
    <t>ZC226</t>
  </si>
  <si>
    <t>Šroub fixační PH 4,5 mm Targon KB084T</t>
  </si>
  <si>
    <t>Šroub fixační PH 4,5 mm Targon KB086T</t>
  </si>
  <si>
    <t>ZD563</t>
  </si>
  <si>
    <t>Šroub kanylovaný 3.5 mm 205.028</t>
  </si>
  <si>
    <t>Šroub kanylovaný 3.5 mm 205.038</t>
  </si>
  <si>
    <t>Šroub kanylovaný 3.5 mm 205.040</t>
  </si>
  <si>
    <t>ZC123</t>
  </si>
  <si>
    <t>Šroub kanylovaný 3.5 mm 205.042</t>
  </si>
  <si>
    <t>ZC205</t>
  </si>
  <si>
    <t>Šroub kanylovaný 3.5 mm 205.044</t>
  </si>
  <si>
    <t>ZC261</t>
  </si>
  <si>
    <t>Šroub kanylovaný 3.5 mm 205.046</t>
  </si>
  <si>
    <t>ZF859</t>
  </si>
  <si>
    <t>Šroub kanylovaný 3.5 mm 205.048</t>
  </si>
  <si>
    <t>ZA093</t>
  </si>
  <si>
    <t>Šroub kanylovaný 3.5 mm 205.050</t>
  </si>
  <si>
    <t>Šroub kanylovaný 3.5 x 36 mm 26-433-36-09</t>
  </si>
  <si>
    <t>ZA387</t>
  </si>
  <si>
    <t>Šroub kanylovaný 3.5 x 38 mm 26-433-38-09</t>
  </si>
  <si>
    <t>Šroub kanylovaný 3.5 x 40 mm 26-433-40-09</t>
  </si>
  <si>
    <t>Šroub kanylovaný 3.5 x 42 mm 26-433-42-09</t>
  </si>
  <si>
    <t>Šroub kanylovaný 3.5 x 44 mm 26-433-44-09</t>
  </si>
  <si>
    <t>ZH724</t>
  </si>
  <si>
    <t>Šroub kanylovaný 3.5 x 46 mm 26-433-46-09</t>
  </si>
  <si>
    <t>ZA391</t>
  </si>
  <si>
    <t>Šroub kanylovaný 3.5 x 48 mm 26-433-48-09</t>
  </si>
  <si>
    <t>ZA392</t>
  </si>
  <si>
    <t>Šroub kanylovaný 3.5 x 50 mm 26-433-50-09</t>
  </si>
  <si>
    <t>ZR257</t>
  </si>
  <si>
    <t>Šroub kanylovaný 4.5 mm 214.420</t>
  </si>
  <si>
    <t>ZR256</t>
  </si>
  <si>
    <t>Šroub kanylovaný 4.5 mm 214.422</t>
  </si>
  <si>
    <t>ZR255</t>
  </si>
  <si>
    <t>Šroub kanylovaný 4.5 mm 214.424</t>
  </si>
  <si>
    <t>ZR254</t>
  </si>
  <si>
    <t>Šroub kanylovaný 4.5 mm 214.426</t>
  </si>
  <si>
    <t>ZR253</t>
  </si>
  <si>
    <t>Šroub kanylovaný 4.5 mm 214.428</t>
  </si>
  <si>
    <t>ZR252</t>
  </si>
  <si>
    <t>Šroub kanylovaný 4.5 mm 214.430</t>
  </si>
  <si>
    <t>ZR251</t>
  </si>
  <si>
    <t>Šroub kanylovaný 4.5 mm 214.432</t>
  </si>
  <si>
    <t>ZR250</t>
  </si>
  <si>
    <t>Šroub kanylovaný 4.5 mm 214.434</t>
  </si>
  <si>
    <t>ZR249</t>
  </si>
  <si>
    <t>Šroub kanylovaný 4.5 mm 214.436</t>
  </si>
  <si>
    <t>ZR248</t>
  </si>
  <si>
    <t>Šroub kanylovaný 4.5 mm 214.438</t>
  </si>
  <si>
    <t>ZR247</t>
  </si>
  <si>
    <t>Šroub kanylovaný 4.5 mm 214.440</t>
  </si>
  <si>
    <t>ZR246</t>
  </si>
  <si>
    <t>Šroub kanylovaný 4.5 mm 214.442</t>
  </si>
  <si>
    <t>ZR245</t>
  </si>
  <si>
    <t>Šroub kanylovaný 4.5 mm 214.444</t>
  </si>
  <si>
    <t>ZD018</t>
  </si>
  <si>
    <t>Šroub kanylovaný 4.5 mm 214.450</t>
  </si>
  <si>
    <t>ZK576</t>
  </si>
  <si>
    <t>Šroub kanylovaný 4.5 mm 214.452</t>
  </si>
  <si>
    <t>ZH505</t>
  </si>
  <si>
    <t>Šroub kanylovaný 4.5 mm 214.456</t>
  </si>
  <si>
    <t>ZD017</t>
  </si>
  <si>
    <t>Šroub kanylovaný 4.5 mm 214.460</t>
  </si>
  <si>
    <t>ZE057</t>
  </si>
  <si>
    <t>Šroub kanylovaný 4.5 mm 214.472</t>
  </si>
  <si>
    <t>ZO861</t>
  </si>
  <si>
    <t>Šroub kanylovaný 6.5 mm L100 408.476</t>
  </si>
  <si>
    <t>ZH430</t>
  </si>
  <si>
    <t>Šroub kanylovaný 6.5 mm L100/16 408.415</t>
  </si>
  <si>
    <t>ZO862</t>
  </si>
  <si>
    <t>Šroub kanylovaný 6.5 mm L105 408.477</t>
  </si>
  <si>
    <t>ZF595</t>
  </si>
  <si>
    <t>Šroub kanylovaný 6.5 mm L110/16 408.417</t>
  </si>
  <si>
    <t>ZI136</t>
  </si>
  <si>
    <t>Šroub kanylovaný 6.5 mm L110/32 408.444</t>
  </si>
  <si>
    <t>ZH861</t>
  </si>
  <si>
    <t>Šroub kanylovaný 6.5 mm L70/32 408.436</t>
  </si>
  <si>
    <t>ZG575</t>
  </si>
  <si>
    <t>Šroub kanylovaný 6.5 mm L75/16 408.410</t>
  </si>
  <si>
    <t>ZG910</t>
  </si>
  <si>
    <t>Šroub kanylovaný 6.5 mm L75/32 408.437</t>
  </si>
  <si>
    <t>Šroub kanylovaný 6.5 mm L80 408.472</t>
  </si>
  <si>
    <t>ZH177</t>
  </si>
  <si>
    <t>Šroub kanylovaný 6.5 mm L80/32 408.438</t>
  </si>
  <si>
    <t>ZO804</t>
  </si>
  <si>
    <t>Šroub kanylovaný 6.5 mm L85 408.4723</t>
  </si>
  <si>
    <t>ZG337</t>
  </si>
  <si>
    <t>Šroub kanylovaný 6.5 mm L85/16 408.412</t>
  </si>
  <si>
    <t>ZG704</t>
  </si>
  <si>
    <t>Šroub kanylovaný 6.5 mm L85/32 408.439</t>
  </si>
  <si>
    <t>Šroub kanylovaný 6.5 mm L90 408.474</t>
  </si>
  <si>
    <t>ZH414</t>
  </si>
  <si>
    <t>Šroub kanylovaný 6.5 mm L90/32 408.440</t>
  </si>
  <si>
    <t>ZO860</t>
  </si>
  <si>
    <t>Šroub kanylovaný 6.5 mm L95 408.475</t>
  </si>
  <si>
    <t>ZI061</t>
  </si>
  <si>
    <t>Šroub kanylovaný 6.5 mm L95/16 408.414</t>
  </si>
  <si>
    <t>ZI135</t>
  </si>
  <si>
    <t>Šroub kanylovaný 6.5 mm L95/32 408.441</t>
  </si>
  <si>
    <t>ZN307</t>
  </si>
  <si>
    <t>Šroub kanylovaný canos 2.7 x 24 mm 26-427-24-09</t>
  </si>
  <si>
    <t>ZG312</t>
  </si>
  <si>
    <t>Šroub kanylovaný canos 2.7 x 30 mm 26-427-30-09</t>
  </si>
  <si>
    <t>ZF094</t>
  </si>
  <si>
    <t>Šroub kanylovaný canos 3,5 x 20 mm 26-433-20-09</t>
  </si>
  <si>
    <t>ZE094</t>
  </si>
  <si>
    <t>Šroub kanylovaný canos 3,5 x 22 mm 26-433-22-09</t>
  </si>
  <si>
    <t>ZF095</t>
  </si>
  <si>
    <t>Šroub kanylovaný canos 3,5 x 24 mm 26-433-24-09</t>
  </si>
  <si>
    <t>Šroub kanylovaný canos 3,5 x 26 mm 26-433-26-09</t>
  </si>
  <si>
    <t>ZA382</t>
  </si>
  <si>
    <t>Šroub kanylovaný canos 3,5 x 28 mm 26-433-28-09</t>
  </si>
  <si>
    <t>Šroub kanylovaný canos 3,5 x 30 mm 26-433-30-09</t>
  </si>
  <si>
    <t>Šroub kanylovaný canos 3,5 x 32 mm 26-433-32-09</t>
  </si>
  <si>
    <t>Šroub kanylovaný canos 3,5 x 34 mm 26-433-34-09</t>
  </si>
  <si>
    <t>ZK878</t>
  </si>
  <si>
    <t>Šroub kompresní HBS2 midi 17 mm 26-800-17-09</t>
  </si>
  <si>
    <t>ZK879</t>
  </si>
  <si>
    <t>Šroub kompresní HBS2 midi 18 mm 26-800-18-09</t>
  </si>
  <si>
    <t>ZK881</t>
  </si>
  <si>
    <t>Šroub kompresní HBS2 midi 20 mm 26-800-20-09</t>
  </si>
  <si>
    <t>ZK935</t>
  </si>
  <si>
    <t>Šroub kompresní HBS2 midi 20 mm 26-810-20-09</t>
  </si>
  <si>
    <t>ZK882</t>
  </si>
  <si>
    <t>Šroub kompresní HBS2 midi 21 mm 26-800-21-09</t>
  </si>
  <si>
    <t>ZK904</t>
  </si>
  <si>
    <t>Šroub kompresní HBS2 midi 22 mm 26-800-22-09</t>
  </si>
  <si>
    <t>ZK905</t>
  </si>
  <si>
    <t>Šroub kompresní HBS2 midi 23 mm 26-800-23-09</t>
  </si>
  <si>
    <t>ZK906</t>
  </si>
  <si>
    <t>Šroub kompresní HBS2 midi 24 mm 26-800-24-09</t>
  </si>
  <si>
    <t>ZK924</t>
  </si>
  <si>
    <t>Šroub kompresní HBS2 midi 24 mm 26-810-24-09</t>
  </si>
  <si>
    <t>ZK907</t>
  </si>
  <si>
    <t>Šroub kompresní HBS2 midi 25 mm 26-800-25-09</t>
  </si>
  <si>
    <t>ZK987</t>
  </si>
  <si>
    <t>Šroub kompresní HBS2 midi 26 mm 26-810-26-09</t>
  </si>
  <si>
    <t>ZK932</t>
  </si>
  <si>
    <t>Šroub kompresní HBS2 midi 28 mm 26-800-28-09</t>
  </si>
  <si>
    <t>ZK934</t>
  </si>
  <si>
    <t>Šroub kompresní HBS2 midi 30 mm 26-800-30-09</t>
  </si>
  <si>
    <t>ZK989</t>
  </si>
  <si>
    <t>Šroub kompresní HBS2 midi 30 mm 26-810-30-09</t>
  </si>
  <si>
    <t>ZM303</t>
  </si>
  <si>
    <t>Šroub kompresní HBS2 mini 18 mm 26-820-18-09</t>
  </si>
  <si>
    <t>ZF877</t>
  </si>
  <si>
    <t>Šroub kompresní HBS2 mini 20 mm 26-820-20-09</t>
  </si>
  <si>
    <t>ZH494</t>
  </si>
  <si>
    <t>Šroub kompresní HBS2 mini 20 mm 26-830-20-09</t>
  </si>
  <si>
    <t>ZF887</t>
  </si>
  <si>
    <t>Šroub kompresní HBS2 mini 22 mm 26-820-22-09</t>
  </si>
  <si>
    <t>ZL050</t>
  </si>
  <si>
    <t>Šroub kompresní HBS2 mini 24 mm 26-820-24-09</t>
  </si>
  <si>
    <t>ZB630</t>
  </si>
  <si>
    <t>Šroub kompresní HBS2 mini 24 mm 26-830-24-09</t>
  </si>
  <si>
    <t>ZL051</t>
  </si>
  <si>
    <t>Šroub kompresní HBS2 mini 25 mm 26-820-25-09</t>
  </si>
  <si>
    <t>ZL052</t>
  </si>
  <si>
    <t>Šroub kompresní HBS2 mini 26 mm 26-820-26-09</t>
  </si>
  <si>
    <t>ZL054</t>
  </si>
  <si>
    <t>Šroub kompresní HBS2 mini 28 mm 26-820-28-09</t>
  </si>
  <si>
    <t>ZH000</t>
  </si>
  <si>
    <t>Šroub kompresní HBS2 mini 30 mm 26-820-30-09</t>
  </si>
  <si>
    <t>ZP334</t>
  </si>
  <si>
    <t>Šroub kompresní Charlotte 7,0 mm 65 mm x 16 mm 44176516</t>
  </si>
  <si>
    <t>ZQ894</t>
  </si>
  <si>
    <t>Šroub kompresní Charlotte 7,0 mm 90 mm x 32 mm 4417016</t>
  </si>
  <si>
    <t>ZA401</t>
  </si>
  <si>
    <t>Šroub kompresní KIT UNIMA EVO 4,5 x 50 mm krátký závit AA45AG050</t>
  </si>
  <si>
    <t>ZR054</t>
  </si>
  <si>
    <t>Šroub kompresní Unima Evo Kit 4,5 mm x 32 mm AA45AG032</t>
  </si>
  <si>
    <t>ZQ789</t>
  </si>
  <si>
    <t>Šroub kompresní Unima Evo Kit 4,5 mm x 34 mm AA45AG034</t>
  </si>
  <si>
    <t>ZQ241</t>
  </si>
  <si>
    <t>Šroub kompresní zavírací titanový TARGON TX 0 mm KB206T</t>
  </si>
  <si>
    <t>ZQ033</t>
  </si>
  <si>
    <t>Šroub kompresní zavírací titanový TARGON TX 10 mm KB208T</t>
  </si>
  <si>
    <t>ZH026</t>
  </si>
  <si>
    <t>Šroub kortikální 1.0 mm 200.530</t>
  </si>
  <si>
    <t>Šroub kortikální 1.3 mm 200.688</t>
  </si>
  <si>
    <t>ZC099</t>
  </si>
  <si>
    <t>Šroub kortikální 1.3 mm 200.691</t>
  </si>
  <si>
    <t>ZF540</t>
  </si>
  <si>
    <t>Šroub kortikální 1.3 mm 200.692</t>
  </si>
  <si>
    <t>ZA014</t>
  </si>
  <si>
    <t>Šroub kortikální 1.5 mm 200.806</t>
  </si>
  <si>
    <t>Šroub kortikální 1.5 mm 200.808</t>
  </si>
  <si>
    <t>Šroub kortikální 1.5 mm 200.809</t>
  </si>
  <si>
    <t>Šroub kortikální 1.5 mm 200.810</t>
  </si>
  <si>
    <t>Šroub kortikální 1.5 mm 200.811</t>
  </si>
  <si>
    <t>Šroub kortikální 1.5 mm 200.812</t>
  </si>
  <si>
    <t>Šroub kortikální 1.5 mm 200.813</t>
  </si>
  <si>
    <t>Šroub kortikální 1.5 mm 200.814</t>
  </si>
  <si>
    <t>ZA017</t>
  </si>
  <si>
    <t>Šroub kortikální 1.5 mm 200.816</t>
  </si>
  <si>
    <t>ZA018</t>
  </si>
  <si>
    <t>Šroub kortikální 1.5 mm 200.818</t>
  </si>
  <si>
    <t>ZH022</t>
  </si>
  <si>
    <t>Šroub kortikální 2,0 mm 201.806</t>
  </si>
  <si>
    <t>ZC145</t>
  </si>
  <si>
    <t>Šroub kortikální 2,0 mm 201.814</t>
  </si>
  <si>
    <t>ZC684</t>
  </si>
  <si>
    <t>Šroub kortikální 2,0 mm 201.816</t>
  </si>
  <si>
    <t>ZC146</t>
  </si>
  <si>
    <t>Šroub kortikální 2,0 mm 201.820</t>
  </si>
  <si>
    <t>ZF551</t>
  </si>
  <si>
    <t>Šroub kortikální 2,0 mm 201.830</t>
  </si>
  <si>
    <t>ZD592</t>
  </si>
  <si>
    <t>Šroub kortikální 2,0 mm 201.838</t>
  </si>
  <si>
    <t>ZA021</t>
  </si>
  <si>
    <t>Šroub kortikální 2.0 mm 201.822</t>
  </si>
  <si>
    <t>ZE406</t>
  </si>
  <si>
    <t>Šroub kortikální 3 mm/12 mm nestabilní 716-115-030-012</t>
  </si>
  <si>
    <t>ZE440</t>
  </si>
  <si>
    <t>Šroub kortikální 3 mm/12 mm stabilní 716-110-030-012</t>
  </si>
  <si>
    <t>ZE441</t>
  </si>
  <si>
    <t>Šroub kortikální 3 mm/14 mm nestabilní 716-115-030-014</t>
  </si>
  <si>
    <t>Šroub kortikální 3 mm/14 mm stabilní 716-110-030-014</t>
  </si>
  <si>
    <t>Šroub kortikální 3 mm/16 mm stabilní 716-110-030-016</t>
  </si>
  <si>
    <t>ZE300</t>
  </si>
  <si>
    <t>Šroub kortikální 3 mm/18 mm nestabilní 716-115-030-018</t>
  </si>
  <si>
    <t>Šroub kortikální 3 mm/18 mm stabilní 716-110-030-018</t>
  </si>
  <si>
    <t>ZE425</t>
  </si>
  <si>
    <t>Šroub kortikální 3 mm/20 mm stabilní 716-110-030-020</t>
  </si>
  <si>
    <t>ZE701</t>
  </si>
  <si>
    <t>Šroub kortikální 3 mm/24 mm stabilní 716-110-030-024</t>
  </si>
  <si>
    <t>ZG252</t>
  </si>
  <si>
    <t>Šroub kortikální 3 mm/30 mm nestabilní 716-115-030-030</t>
  </si>
  <si>
    <t>ZH247</t>
  </si>
  <si>
    <t>Šroub kortikální 3 mm/36 mm nestabilní 716-115-030-036</t>
  </si>
  <si>
    <t>ZH018</t>
  </si>
  <si>
    <t>Šroub kortikální 3,5 mm 204.665</t>
  </si>
  <si>
    <t>ZH641</t>
  </si>
  <si>
    <t>Šroub kortikální 3,5 mm 204.680</t>
  </si>
  <si>
    <t>KG838</t>
  </si>
  <si>
    <t>šroub kortikální 3,5 mm 404.836</t>
  </si>
  <si>
    <t>ZH429</t>
  </si>
  <si>
    <t>Šroub kortikální 3,5 mm 404.850</t>
  </si>
  <si>
    <t>ZD348</t>
  </si>
  <si>
    <t>Šroub kortikální 3,5 mm 404.860</t>
  </si>
  <si>
    <t>ZH020</t>
  </si>
  <si>
    <t>Šroub kortikální 3,5 mm pánevní 204.670</t>
  </si>
  <si>
    <t>ZI741</t>
  </si>
  <si>
    <t>Šroub kortikální 3,5 mm pánevní 204.675</t>
  </si>
  <si>
    <t>ZD451</t>
  </si>
  <si>
    <t>Šroub kortikální 3,5 x 10 mm CS10000</t>
  </si>
  <si>
    <t>Šroub kortikální 3,5 x 12 mm CS12000</t>
  </si>
  <si>
    <t>Šroub kortikální 3,5 x 14 mm CS14000</t>
  </si>
  <si>
    <t>Šroub kortikální 3,5 x 16 mm CS16000</t>
  </si>
  <si>
    <t>ZD304</t>
  </si>
  <si>
    <t>Šroub kortikální 3,5 x 18 mm CS18000</t>
  </si>
  <si>
    <t>ZQ236</t>
  </si>
  <si>
    <t>Šroub kortikální 3,5 x 44 mm 397129795441</t>
  </si>
  <si>
    <t>Šroub kortikální 3.0 mm/16 mm nestabilní 716-115-030-016</t>
  </si>
  <si>
    <t>ZE807</t>
  </si>
  <si>
    <t>Šroub kortikální 3.0 mm/26 mm nestabilní 716-115-030-026</t>
  </si>
  <si>
    <t>ZE808</t>
  </si>
  <si>
    <t>Šroub kortikální 3.0 mm/28 mm nestabilní 716-115-030-028</t>
  </si>
  <si>
    <t>Šroub kortikální 3.5 mm 204.812</t>
  </si>
  <si>
    <t>Šroub kortikální 3.5 mm 204.814</t>
  </si>
  <si>
    <t>Šroub kortikální 3.5 mm 204.816</t>
  </si>
  <si>
    <t>Šroub kortikální 3.5 mm 204.818</t>
  </si>
  <si>
    <t>Šroub kortikální 3.5 mm 204.820</t>
  </si>
  <si>
    <t>Šroub kortikální 3.5 mm 204.822</t>
  </si>
  <si>
    <t>Šroub kortikální 3.5 mm 204.824</t>
  </si>
  <si>
    <t>Šroub kortikální 3.5 mm 204.826</t>
  </si>
  <si>
    <t>ZC007</t>
  </si>
  <si>
    <t>Šroub kortikální 3.5 mm 204.828</t>
  </si>
  <si>
    <t>Šroub kortikální 3.5 mm 204.830</t>
  </si>
  <si>
    <t>Šroub kortikální 3.5 mm 204.832</t>
  </si>
  <si>
    <t>Šroub kortikální 3.5 mm 204.834</t>
  </si>
  <si>
    <t>Šroub kortikální 3.5 mm 204.836</t>
  </si>
  <si>
    <t>Šroub kortikální 3.5 mm 204.838</t>
  </si>
  <si>
    <t>Šroub kortikální 3.5 mm 204.840</t>
  </si>
  <si>
    <t>ZC504</t>
  </si>
  <si>
    <t>Šroub kortikální 3.5 mm 204.842</t>
  </si>
  <si>
    <t>Šroub kortikální 3.5 mm 204.845</t>
  </si>
  <si>
    <t>ZF871</t>
  </si>
  <si>
    <t>Šroub kortikální 3.5 mm 204.848</t>
  </si>
  <si>
    <t>Šroub kortikální 3.5 mm 204.850</t>
  </si>
  <si>
    <t>Šroub kortikální 3.5 mm 204.855</t>
  </si>
  <si>
    <t>Šroub kortikální 3.5 mm 204.860</t>
  </si>
  <si>
    <t>ZK660</t>
  </si>
  <si>
    <t>Šroub kortikální 3.5 mm 204.865</t>
  </si>
  <si>
    <t>Šroub kortikální 3.5 mm 404.814</t>
  </si>
  <si>
    <t>Šroub kortikální 3.5 mm 404.816</t>
  </si>
  <si>
    <t>ZA267</t>
  </si>
  <si>
    <t>Šroub kortikální 3.5 mm 404.818</t>
  </si>
  <si>
    <t>ZH352</t>
  </si>
  <si>
    <t>Šroub kortikální 3.5 mm 404.824</t>
  </si>
  <si>
    <t>ZG244</t>
  </si>
  <si>
    <t>Šroub kortikální 4.5 mm 214.824</t>
  </si>
  <si>
    <t>ZH179</t>
  </si>
  <si>
    <t>Šroub kortikální 4.5 mm 214.828</t>
  </si>
  <si>
    <t>ZH034</t>
  </si>
  <si>
    <t>Šroub kortikální 4.5 mm 214.830</t>
  </si>
  <si>
    <t>Šroub kortikální 4.5 mm 214.832</t>
  </si>
  <si>
    <t>Šroub kortikální 4.5 mm 214.834</t>
  </si>
  <si>
    <t>ZF410</t>
  </si>
  <si>
    <t>Šroub kortikální 4.5 mm 214.836</t>
  </si>
  <si>
    <t>Šroub kortikální 4.5 mm 214.838</t>
  </si>
  <si>
    <t>Šroub kortikální 4.5 mm 214.840</t>
  </si>
  <si>
    <t>Šroub kortikální 4.5 mm 214.842</t>
  </si>
  <si>
    <t>ZB962</t>
  </si>
  <si>
    <t>Šroub kortikální 4.5 mm 214.844</t>
  </si>
  <si>
    <t>Šroub kortikální 4.5 mm 214.846</t>
  </si>
  <si>
    <t>ZG257</t>
  </si>
  <si>
    <t>Šroub kortikální 4.5 mm 214.848</t>
  </si>
  <si>
    <t>ZG240</t>
  </si>
  <si>
    <t>Šroub kortikální 4.5 mm 214.852</t>
  </si>
  <si>
    <t>ZF711</t>
  </si>
  <si>
    <t>Šroub kortikální 4.5 mm 214.856</t>
  </si>
  <si>
    <t>ZF712</t>
  </si>
  <si>
    <t>Šroub kortikální 4.5 mm 214.868</t>
  </si>
  <si>
    <t>Šroub kortikální 4.5 mm 214.872</t>
  </si>
  <si>
    <t>ZD527</t>
  </si>
  <si>
    <t>Šroub kortikální HD6 2,0 mm A-5400.16/1</t>
  </si>
  <si>
    <t>ZH848</t>
  </si>
  <si>
    <t>Šroub kortikální HD7 2,5 x 12 mm A-5700.12/1</t>
  </si>
  <si>
    <t>ZH783</t>
  </si>
  <si>
    <t>Šroub kortikální HD7 2,5 x 14 mm A-5700.14</t>
  </si>
  <si>
    <t>ZH847</t>
  </si>
  <si>
    <t>Šroub kortikální HD7 2,5 x 16 mm A-5700.16/1</t>
  </si>
  <si>
    <t>ZJ309</t>
  </si>
  <si>
    <t>Šroub kortikální HD7 2,5 x 18 mm A-5700.18/1</t>
  </si>
  <si>
    <t>ZR336</t>
  </si>
  <si>
    <t>Šroub kortikální pánevní, samořezný 3,5 x 110 mm 204.710</t>
  </si>
  <si>
    <t>ZJ089</t>
  </si>
  <si>
    <t>Šroub kortikální PENNIG 70 x 20 mm pr.4 mm 35100</t>
  </si>
  <si>
    <t>Šroub kortikální PENNIG 80 x 35 mm pr.4 mm 35101</t>
  </si>
  <si>
    <t>KG361</t>
  </si>
  <si>
    <t>šroub kortikální pr 2,4 samořezný D12 TAN 401.762</t>
  </si>
  <si>
    <t>KG363</t>
  </si>
  <si>
    <t>šroub kortikální pr 2,4 samořezný D14 TAN 401.764</t>
  </si>
  <si>
    <t>šroub kortikální pr 2,4 samořezný D16 TAN 401.766</t>
  </si>
  <si>
    <t>šroub kortikální pr 2,4 samořezný D20 TAN 401.770</t>
  </si>
  <si>
    <t>KG369</t>
  </si>
  <si>
    <t>šroub kortikální pr 2,4 samořezný D26 TAN 401.776</t>
  </si>
  <si>
    <t>KG427</t>
  </si>
  <si>
    <t>šroub kortikální pr 3,5 samořezný D14 TI 404.814</t>
  </si>
  <si>
    <t>šroub kortikální pr 3,5 samořezný D16 TI 404.816</t>
  </si>
  <si>
    <t>šroub kortikální pr 3,5 samořezný D18 TI 404.818</t>
  </si>
  <si>
    <t>šroub kortikální pr 3,5 samořezný D20 TI 404.820</t>
  </si>
  <si>
    <t>šroub kortikální pr 3,5 samořezný D22 TI 404.822</t>
  </si>
  <si>
    <t>KG432</t>
  </si>
  <si>
    <t>šroub kortikální pr 3,5 samořezný D24 TI 404.824</t>
  </si>
  <si>
    <t>KG433</t>
  </si>
  <si>
    <t>šroub kortikální pr 3,5 samořezný D26 TI 404.826</t>
  </si>
  <si>
    <t>KH293</t>
  </si>
  <si>
    <t>šroub kortikální pr 3,5 samořezný D28 TI 404.828</t>
  </si>
  <si>
    <t>šroub kortikální pr 3,5 samořezný D30 TI 404.830</t>
  </si>
  <si>
    <t>KG439</t>
  </si>
  <si>
    <t>šroub kortikální pr 3,5 samořezný D50 TI 404.850</t>
  </si>
  <si>
    <t>ZP040</t>
  </si>
  <si>
    <t>Šroub kortikální samořezný HA 3,5 x 16 mm 397129795241</t>
  </si>
  <si>
    <t>ZR308</t>
  </si>
  <si>
    <t>Šroub kortikální samořezný HA 3,5 x 18 mm 397129795251</t>
  </si>
  <si>
    <t>ZQ730</t>
  </si>
  <si>
    <t>Šroub kortikální samořezný HA 3,5 x 20 mm 397129795261</t>
  </si>
  <si>
    <t>ZO371</t>
  </si>
  <si>
    <t>Šroub kortikální samořezný HA 3,5 x 20 mm 397129795264</t>
  </si>
  <si>
    <t>ZG376</t>
  </si>
  <si>
    <t>Šroub kortikální samořezný HA 3,5 x 34 mm 397129795331</t>
  </si>
  <si>
    <t>Šroub kortikální samořezný HA 3,5 x 40 mm 397129795361</t>
  </si>
  <si>
    <t>ZP041</t>
  </si>
  <si>
    <t>Šroub kortikální samořezný HA 3,5 x 46 mm 397129795451</t>
  </si>
  <si>
    <t>ZP101</t>
  </si>
  <si>
    <t>Šroub kortikální samořezný HA 3,5 x 50 mm 397129795391</t>
  </si>
  <si>
    <t>ZQ729</t>
  </si>
  <si>
    <t>Šroub kortikální samořezný HA 3,5 x 8 mm 397129795201</t>
  </si>
  <si>
    <t>ZI805</t>
  </si>
  <si>
    <t>Šroub kortikální schanzův  60/20 mm R37100</t>
  </si>
  <si>
    <t>Šroub kortikální schanzův  70/30 mm R37101</t>
  </si>
  <si>
    <t>ZA070</t>
  </si>
  <si>
    <t>Šroub kortikální schanzův 100/30 mm R37102</t>
  </si>
  <si>
    <t>ZC238</t>
  </si>
  <si>
    <t>Šroub kortikální smart-drive 2.5 x 12 mm 26-906-12-09</t>
  </si>
  <si>
    <t>ZP597</t>
  </si>
  <si>
    <t>Šroub kortikální smart-drive 2.5 x 13 mm 26-906-13-09</t>
  </si>
  <si>
    <t>ZF858</t>
  </si>
  <si>
    <t>Šroub kortikální smart-drive 2.5 x 14 mm 26-906-14-09</t>
  </si>
  <si>
    <t>ZF899</t>
  </si>
  <si>
    <t>Šroub kortikální smart-drive 2.5 x 15 mm 26-906-15-09</t>
  </si>
  <si>
    <t>ZF952</t>
  </si>
  <si>
    <t>Šroub kortikální smart-drive 2.5 x 16 mm 26-906-16-09</t>
  </si>
  <si>
    <t>ZD607</t>
  </si>
  <si>
    <t>Šroub kortikální smart-drive 2.5 x 18 mm 26-906-18-09</t>
  </si>
  <si>
    <t>KG347</t>
  </si>
  <si>
    <t>šroub kortikální stardrive 2,0 mm, délka 12 401.362</t>
  </si>
  <si>
    <t>šroub kortikální stardrive 2,7 mm, délka 12 402.872</t>
  </si>
  <si>
    <t>šroub kortikální stardrive 2,7 mm, délka 14 402.874</t>
  </si>
  <si>
    <t>KG421</t>
  </si>
  <si>
    <t>šroub kortikální stardrive 2,7 mm, délka 18 402.878</t>
  </si>
  <si>
    <t>ZR014</t>
  </si>
  <si>
    <t>Šroub kortikální stardrive 2.7 mm 202.874</t>
  </si>
  <si>
    <t>ZM114</t>
  </si>
  <si>
    <t>Šroub kortikální stardrive 2.7 mm 202.876</t>
  </si>
  <si>
    <t>ZQ334</t>
  </si>
  <si>
    <t>Šroub kortikální stardrive 2.7 mm 202.878</t>
  </si>
  <si>
    <t>ZP027</t>
  </si>
  <si>
    <t>Šroub kortikální stardrive 2.7 mm 202.884</t>
  </si>
  <si>
    <t>ZO609</t>
  </si>
  <si>
    <t>Šroub kortikální ti smart - drive dvouzávitový 1,5 x 10 mm standard, samořezný 26-015-10-91</t>
  </si>
  <si>
    <t>ZO610</t>
  </si>
  <si>
    <t>Šroub kortikální ti smart - drive dvouzávitový 1,5 x 11 mm standard, samořezný 26-015-11-91</t>
  </si>
  <si>
    <t>ZO611</t>
  </si>
  <si>
    <t>Šroub kortikální ti smart - drive dvouzávitový 1,5 x 12 mm standard, samořezný 26-015-12-91</t>
  </si>
  <si>
    <t>ZO612</t>
  </si>
  <si>
    <t>Šroub kortikální ti smart - drive dvouzávitový 1,5 x 13 mm standard, samořezný 26-015-13-91</t>
  </si>
  <si>
    <t>ZO613</t>
  </si>
  <si>
    <t>Šroub kortikální ti smart - drive dvouzávitový 1,5 x 14 mm standard, samořezný 26-015-14-91</t>
  </si>
  <si>
    <t>ZO615</t>
  </si>
  <si>
    <t>Šroub kortikální ti smart - drive dvouzávitový 1,5 x 16 mm standard, samořezný 26-015-16-91</t>
  </si>
  <si>
    <t>ZO606</t>
  </si>
  <si>
    <t>Šroub kortikální ti smart - drive dvouzávitový 1,5 x 7 mm standard, samořezný 26-015-07-91</t>
  </si>
  <si>
    <t>ZO642</t>
  </si>
  <si>
    <t>Šroub kortikální ti smart - drive dvouzávitový 2,0 x 10 mm standard, samořezný 26-020-10-91</t>
  </si>
  <si>
    <t>ZO644</t>
  </si>
  <si>
    <t>Šroub kortikální ti smart - drive dvouzávitový 2,0 x 12 mm standard, samořezný 26-020-12-91</t>
  </si>
  <si>
    <t>ZO646</t>
  </si>
  <si>
    <t>Šroub kortikální ti smart - drive dvouzávitový 2,0 x 14 mm standard, samořezný 26-020-14-91</t>
  </si>
  <si>
    <t>ZO650</t>
  </si>
  <si>
    <t>Šroub kortikální ti smart - drive dvouzávitový 2,0 x 18 mm standard, samořezný 26-020-18-91</t>
  </si>
  <si>
    <t>ZO641</t>
  </si>
  <si>
    <t>Šroub kortikální ti smart - drive dvouzávitový 2,0 x 9 mm standard, samořezný 26-020-09-91</t>
  </si>
  <si>
    <t>ZP413</t>
  </si>
  <si>
    <t>Šroub kortikální TX nekanylovaný 3,5 x 30 mm vzorek 267535030</t>
  </si>
  <si>
    <t>ZK886</t>
  </si>
  <si>
    <t>Šroub kortikální uzamykatelný smart-drive 2.5 x 14 mm 26-905-14-09</t>
  </si>
  <si>
    <t>ZK910</t>
  </si>
  <si>
    <t>Šroub kortikální uzamykatelný smart-drive 2.5 x 16 mm 26-905-16-09</t>
  </si>
  <si>
    <t>ZK912</t>
  </si>
  <si>
    <t>Šroub kortikální uzamykatelný smart-drive 2.5 x 17 mm 26-905-17-09</t>
  </si>
  <si>
    <t>ZK985</t>
  </si>
  <si>
    <t>Šroub kortikální uzamykatelný smart-drive 2.5 x 18 mm 26-905-18-09</t>
  </si>
  <si>
    <t>ZK992</t>
  </si>
  <si>
    <t>Šroub kortikální uzamykatelný smart-drive 2.5 x 19 mm 26-905-19-09</t>
  </si>
  <si>
    <t>ZK993</t>
  </si>
  <si>
    <t>Šroub kortikální uzamykatelný smart-drive 2.5 x 20 mm 26-905-20-09</t>
  </si>
  <si>
    <t>ZL009</t>
  </si>
  <si>
    <t>Šroub kortikální uzamykatelný smart-drive 2.5 x 22 mm 26-905-22-09</t>
  </si>
  <si>
    <t>ZL024</t>
  </si>
  <si>
    <t>Šroub kortikální uzamykatelný smart-drive 2.5 x 24 mm 26-905-24-09</t>
  </si>
  <si>
    <t>ZB390</t>
  </si>
  <si>
    <t>Šroub kortikální uzamykatelný smart-drive 2.5 x 25 mm 26-905-12-09</t>
  </si>
  <si>
    <t>ZO624</t>
  </si>
  <si>
    <t>Šroub kortikální uzamykatelný ti smart - drive dvouzávitový 1,5 x 10 mm multisměrový do 15°, samořezný 26-014-10-91</t>
  </si>
  <si>
    <t>ZO625</t>
  </si>
  <si>
    <t>Šroub kortikální uzamykatelný ti smart - drive dvouzávitový 1,5 x 11 mm multisměrový do 15°, samořezný 26-014-11-91</t>
  </si>
  <si>
    <t>ZO626</t>
  </si>
  <si>
    <t>Šroub kortikální uzamykatelný ti smart - drive dvouzávitový 1,5 x 12 mm multisměrový do 15°, samořezný 26-014-12-91</t>
  </si>
  <si>
    <t>ZO627</t>
  </si>
  <si>
    <t>Šroub kortikální uzamykatelný ti smart - drive dvouzávitový 1,5 x 13 mm multisměrový do 15°, samořezný 26-014-13-91</t>
  </si>
  <si>
    <t>Šroub kortikální uzamykatelný ti smart - drive dvouzávitový 1,5 x 14 mm multisměrový do 15°, samořezný 26-014-14-91</t>
  </si>
  <si>
    <t>ZO629</t>
  </si>
  <si>
    <t>Šroub kortikální uzamykatelný ti smart - drive dvouzávitový 1,5 x 15 mm multisměrový do 15°, samořezný 26-014-15-91</t>
  </si>
  <si>
    <t>ZO632</t>
  </si>
  <si>
    <t>Šroub kortikální uzamykatelný ti smart - drive dvouzávitový 1,5 x 18 mm multisměrový do 15°, samořezný 26-014-18-91</t>
  </si>
  <si>
    <t>ZO621</t>
  </si>
  <si>
    <t>Šroub kortikální uzamykatelný ti smart - drive dvouzávitový 1,5 x 7 mm multisměrový do 15°, samořezný 26-014-07-91</t>
  </si>
  <si>
    <t>ZO623</t>
  </si>
  <si>
    <t>Šroub kortikální uzamykatelný ti smart - drive dvouzávitový 1,5 x 9 mm multisměrový do 15°, samořezný 26-014-09-91</t>
  </si>
  <si>
    <t>ZH178</t>
  </si>
  <si>
    <t>Šroub kotrikální 4.5 mm 214.826</t>
  </si>
  <si>
    <t>ZF550</t>
  </si>
  <si>
    <t>Šroub kyčelní stardrive pr. 6.5 mm pro Expert LFN 85 mm 04.003.027</t>
  </si>
  <si>
    <t>Šroub kyčelní stardrive pr. 6.5 mm pro Expert LFN 90 mm 04.003.028</t>
  </si>
  <si>
    <t>ZR243</t>
  </si>
  <si>
    <t>Šroub MAGNEZIX CS kompresní kanylovaný pro osteosyntézu vstřebatelný 2,7 x 16 mm 1027.016</t>
  </si>
  <si>
    <t>ZQ832</t>
  </si>
  <si>
    <t>Šroub MAGNEZIX CS kompresní kanylovaný pro osteosyntézu vstřebatelný 2,7 x 18 mm 1027.018</t>
  </si>
  <si>
    <t>Šroub MAGNEZIX CS kompresní kanylovaný pro osteosyntézu vstřebatelný 2,7 x 20 mm 1027.020</t>
  </si>
  <si>
    <t>Šroub MAGNEZIX CS kompresní kanylovaný pro osteosyntézu vstřebatelný 2,7 x 22 mm 1027.022</t>
  </si>
  <si>
    <t>ZR018</t>
  </si>
  <si>
    <t>Šroub MAGNEZIX CS kompresní kanylovaný pro osteosyntézu vstřebatelný 2,7 x 24 mm 1027.024</t>
  </si>
  <si>
    <t>Šroub MAGNEZIX CS kompresní kanylovaný pro osteosyntézu vstřebatelný 2,7 x 26 mm 1027.026</t>
  </si>
  <si>
    <t>Šroub MAGNEZIX CS kompresní kanylovaný pro osteosyntézu vstřebatelný 2,7 x 28 mm 1027.028</t>
  </si>
  <si>
    <t>Šroub MAGNEZIX CS kompresní kanylovaný pro osteosyntézu vstřebatelný 2,7 x 30 mm 1027.030</t>
  </si>
  <si>
    <t>ZP423</t>
  </si>
  <si>
    <t>Šroub maleolární 4,5 mm x 45 mm, bal á 5 ks,  LA245S</t>
  </si>
  <si>
    <t>ZP424</t>
  </si>
  <si>
    <t>Šroub maleolární 4,5 mm x 50 mm, bal. á 5 ks, LA250S</t>
  </si>
  <si>
    <t>ZK755</t>
  </si>
  <si>
    <t>Šroub Milagro interferenční vstřebatelný 9 x 30 mm pro rekonstrukci křížového vazu 231815</t>
  </si>
  <si>
    <t>ZK738</t>
  </si>
  <si>
    <t>Šroub Milagro interferenční vstřebatelný 9 x 30 mm pro rekonstrukci křížového vazu 231825 (mitek)</t>
  </si>
  <si>
    <t>KK914</t>
  </si>
  <si>
    <t>šroub PFNA spirální perforovaný délka 100 mm proximální femur slitina titanu 04.027.035s</t>
  </si>
  <si>
    <t>KK899</t>
  </si>
  <si>
    <t>šroub PFNA spirální perforovaný délka 105 mm proximální femur slitina titanu 04.027.036s</t>
  </si>
  <si>
    <t>ZC811</t>
  </si>
  <si>
    <t>Šroub schanzův 5.0 mm L125/50 294.530</t>
  </si>
  <si>
    <t>Šroub schanzův 5.0 mm L150/50 294.540</t>
  </si>
  <si>
    <t>ZA292</t>
  </si>
  <si>
    <t>Šroub schanzův 5.0 mm L175/50 294.550</t>
  </si>
  <si>
    <t>Šroub schanzův 5.0 mm L200/50 294.560</t>
  </si>
  <si>
    <t>ZP418</t>
  </si>
  <si>
    <t>Šroub schanzův samovrtný pr. 5,0mm 250 / 80 mm 294.788</t>
  </si>
  <si>
    <t>Šroub schanzův seldrill 4.0/3.0 mm 294.772</t>
  </si>
  <si>
    <t>Šroub schanzův seldrill 5.0 mm 294.784</t>
  </si>
  <si>
    <t>Šroub schanzův seldrill 5.0 mm 294.785</t>
  </si>
  <si>
    <t>Šroub schanzův seldrill 5.0 mm 294.786</t>
  </si>
  <si>
    <t>Šroub skluzný PF 10,5 x 70 mm Targon KD115T</t>
  </si>
  <si>
    <t>Šroub spongiózní 3 mm/16 mm stabilní 716-100-030-016</t>
  </si>
  <si>
    <t>Šroub spongiózní 3 mm/18 mm stabilní 716-100-030-018</t>
  </si>
  <si>
    <t>Šroub spongiózní 4.0 mm 207.014</t>
  </si>
  <si>
    <t>Šroub spongiózní 4.0 mm 207.016</t>
  </si>
  <si>
    <t>Šroub spongiózní 4.0 mm 207.018</t>
  </si>
  <si>
    <t>ZF875</t>
  </si>
  <si>
    <t>Šroub spongiózní 4.0 mm 207.020</t>
  </si>
  <si>
    <t>ZH657</t>
  </si>
  <si>
    <t>Šroub spongiózní 4.0 mm 207.022</t>
  </si>
  <si>
    <t>ZD160</t>
  </si>
  <si>
    <t>Šroub spongiózní 4.0 mm 207.026</t>
  </si>
  <si>
    <t>ZK568</t>
  </si>
  <si>
    <t>Šroub spongiózní 4.0 mm 207.028</t>
  </si>
  <si>
    <t>ZL127</t>
  </si>
  <si>
    <t>Šroub teleskopický targon FN 100 mm KO826T</t>
  </si>
  <si>
    <t>ZN703</t>
  </si>
  <si>
    <t>Šroub teleskopický Targon FN 110 + 10 mm KO828T</t>
  </si>
  <si>
    <t>ZJ227</t>
  </si>
  <si>
    <t>Šroub teleskopický targon FN 80 mm KO822T</t>
  </si>
  <si>
    <t>ZJ228</t>
  </si>
  <si>
    <t>Šroub teleskopický targon FN 90 mm KO824T</t>
  </si>
  <si>
    <t>ZO321</t>
  </si>
  <si>
    <t>Šroub Unima Evo 4,5 mm L40 mm krátký závit AA45AG040</t>
  </si>
  <si>
    <t>ZO322</t>
  </si>
  <si>
    <t>Šroub Unima Evo 4,5 mm L44 mm krátký závit AA45AG044</t>
  </si>
  <si>
    <t>ZP595</t>
  </si>
  <si>
    <t>Šroub Unima Evo 4,5 mm L55 mm krátký závit AA45AG055</t>
  </si>
  <si>
    <t>ZA406</t>
  </si>
  <si>
    <t>Šroub Unima Evo 4,5 mm L65 mm krátký závit AA45AG065</t>
  </si>
  <si>
    <t>ZN458</t>
  </si>
  <si>
    <t>Šroub Unima Evo 4,5 mm L70 mm krátký závit AA45AG070</t>
  </si>
  <si>
    <t>ZQ000</t>
  </si>
  <si>
    <t>Šroub Vortex kortikální 3,5 x 22 mm 267535022</t>
  </si>
  <si>
    <t>ZP504</t>
  </si>
  <si>
    <t>Šroub Vortex kortikální 3,5 x 24 mm 267535024</t>
  </si>
  <si>
    <t>ZP652</t>
  </si>
  <si>
    <t>Šroub Vortex kortikální 3,5 x 26 mm 267535026</t>
  </si>
  <si>
    <t>ZR293</t>
  </si>
  <si>
    <t>Šroub Vortex kortikální 3,5 x 34 mm 267535034</t>
  </si>
  <si>
    <t>ZR294</t>
  </si>
  <si>
    <t>Šroub Vortex kortikální 3,5 x 34 mm 267535050</t>
  </si>
  <si>
    <t>ZP646</t>
  </si>
  <si>
    <t>Šroub Vortex nekanylovaný 2,7 x 16 mm hlava 4 mm 260827116</t>
  </si>
  <si>
    <t>ZP400</t>
  </si>
  <si>
    <t>Šroub Vortex nekanylovaný 2,7 x 18 mm hlava 4 mm vzorek 260827118</t>
  </si>
  <si>
    <t>ZP401</t>
  </si>
  <si>
    <t>Šroub Vortex nekanylovaný 2,7 x 20 mm hlava 4 mm vzorek 260827120</t>
  </si>
  <si>
    <t>ZP998</t>
  </si>
  <si>
    <t>Šroub Vortex nekanylovaný 2,7 x 22 mm zamykatelný 260827122</t>
  </si>
  <si>
    <t>ZP712</t>
  </si>
  <si>
    <t>Šroub Vortex nekanylovaný 2,7 x 24 mm hlava 4 mm 260827124</t>
  </si>
  <si>
    <t>Šroub Vortex nekanylovaný 2,7 x 26 mm hlava 4 mm vzorek 260827126</t>
  </si>
  <si>
    <t>ZP403</t>
  </si>
  <si>
    <t>Šroub Vortex nekanylovaný 2,7 x 28 mm hlava 4 mm vzorek 260827128</t>
  </si>
  <si>
    <t>ZP404</t>
  </si>
  <si>
    <t>Šroub Vortex nekanylovaný 2,7 x 30 mm hlava 4 mm vzorek 260827130</t>
  </si>
  <si>
    <t>ZP999</t>
  </si>
  <si>
    <t>Šroub Vortex nekanylovaný 2,7 x 54 mm zamykatelný 260827154</t>
  </si>
  <si>
    <t>ZP649</t>
  </si>
  <si>
    <t>Šroub Vortex nekanylovaný 2,7 x 60 mm hlava 4 mm 260827160</t>
  </si>
  <si>
    <t>ZQ370</t>
  </si>
  <si>
    <t>Šroub Vortex nekanylovaný 2,7 x 60 mm zamykatelný 260827150</t>
  </si>
  <si>
    <t>ZP407</t>
  </si>
  <si>
    <t>Šroub Vortex nekanylovaný 3,5 x 18 mm vzorek 260835518</t>
  </si>
  <si>
    <t>Šroub Vortex zámkový 2,7 x 44 mm zamykatelný 260827144</t>
  </si>
  <si>
    <t>ZR291</t>
  </si>
  <si>
    <t>Šroub Vortex zámkový 2,7 x 56 mm 260827156</t>
  </si>
  <si>
    <t>ZR292</t>
  </si>
  <si>
    <t>Šroub Vortex zámkový 3,5 x 22 mm 260835522</t>
  </si>
  <si>
    <t>ZQ973</t>
  </si>
  <si>
    <t>Šroub Vortex zamykatelný 3,5 x 12 mm 260835512</t>
  </si>
  <si>
    <t>ZQ974</t>
  </si>
  <si>
    <t>Šroub Vortex zamykatelný 3,5 x 14 mm 260835514</t>
  </si>
  <si>
    <t>ZP650</t>
  </si>
  <si>
    <t>Šroub Vortex zamykatelný 3,5 x 16 mm 260835516</t>
  </si>
  <si>
    <t>ZP651</t>
  </si>
  <si>
    <t>Šroub Vortex zamykatelný 3,5 x 20 mm 260835520</t>
  </si>
  <si>
    <t>ZQ371</t>
  </si>
  <si>
    <t>Šroub Vortex zamykatelný 3,5 x 24 mm 260835524</t>
  </si>
  <si>
    <t>ZP713</t>
  </si>
  <si>
    <t>Šroub Vortex zamykatelný 3,5 x 28 mm 260835528</t>
  </si>
  <si>
    <t>ZP539</t>
  </si>
  <si>
    <t>Šroub Vortex zamykatelný 3,5 x 30 mm 260835530</t>
  </si>
  <si>
    <t>ZP505</t>
  </si>
  <si>
    <t>Šroub Vortex zamykatelný 3,5 x 50 mm 260835550</t>
  </si>
  <si>
    <t>ZO419</t>
  </si>
  <si>
    <t>Šroub zajišťovací 3,5 mm 39 mm KB539T</t>
  </si>
  <si>
    <t>ZP664</t>
  </si>
  <si>
    <t>Šroub zajišťovací 3,5 mm délka 36 mm KB536T</t>
  </si>
  <si>
    <t>ZA312</t>
  </si>
  <si>
    <t>Šroub zajišťovací 3,5 mm Targon KB518T</t>
  </si>
  <si>
    <t>ZC214</t>
  </si>
  <si>
    <t>Šroub zajišťovací 3,5 mm Targon KB521T</t>
  </si>
  <si>
    <t>Šroub zajišťovací 3,5 mm Targon KB524T</t>
  </si>
  <si>
    <t>ZC225</t>
  </si>
  <si>
    <t>Šroub zajišťovací 3,5 mm Targon KB527T</t>
  </si>
  <si>
    <t>Šroub zajišťovací 4,5 mm Targon KB328T</t>
  </si>
  <si>
    <t>Šroub zajištovací 4,5 mm Targon KB332T</t>
  </si>
  <si>
    <t>Šroub zajišťovací 4,5 mm Targon KB336T</t>
  </si>
  <si>
    <t>ZC241</t>
  </si>
  <si>
    <t>Šroub zajišťovací 4,5 mm Targon KB340T</t>
  </si>
  <si>
    <t>ZD073</t>
  </si>
  <si>
    <t>Šroub zajišťovací 4,5 mm Targon KB344T</t>
  </si>
  <si>
    <t>ZD509</t>
  </si>
  <si>
    <t>Šroub zajišťovací 4,5 mm Targon KB348T</t>
  </si>
  <si>
    <t>ZD510</t>
  </si>
  <si>
    <t>Šroub zajišťovací 4,5 mm Targon KB352T</t>
  </si>
  <si>
    <t>ZI775</t>
  </si>
  <si>
    <t>Šroub zajišťovací 4,5 mm Targon KB356T</t>
  </si>
  <si>
    <t>ZJ284</t>
  </si>
  <si>
    <t>Šroub zajišťovací 4,5 mm Targon KB364T</t>
  </si>
  <si>
    <t>ZJ086</t>
  </si>
  <si>
    <t>Šroub zajišťovací 4,5 mm Targon KB372T</t>
  </si>
  <si>
    <t>ZI078</t>
  </si>
  <si>
    <t>Šroub zajišťovací 4,5 mm Targon KB380T</t>
  </si>
  <si>
    <t>ZE082</t>
  </si>
  <si>
    <t>Šroub zajišťovací 45 mm Targon KB545T</t>
  </si>
  <si>
    <t>ZP790</t>
  </si>
  <si>
    <t>Šroub zajišťovací 48 mm Targon KB548T</t>
  </si>
  <si>
    <t>KG465</t>
  </si>
  <si>
    <t>šroub zajišťovací pr 2,4 samořezný D12 412.812</t>
  </si>
  <si>
    <t>KG466</t>
  </si>
  <si>
    <t>šroub zajišťovací pr 2,4 samořezný D14 412.814</t>
  </si>
  <si>
    <t>šroub zajišťovací pr 2,4 samořezný D16 412.816</t>
  </si>
  <si>
    <t>šroub zajišťovací pr 2,4 samořezný D18 412.818</t>
  </si>
  <si>
    <t>šroub zajišťovací pr 2,4 samořezný D20 412.820</t>
  </si>
  <si>
    <t>šroub zajišťovací pr 2,4 samořezný D22 412.822</t>
  </si>
  <si>
    <t>KG460</t>
  </si>
  <si>
    <t>šroub zajišťovací pr 2,4 samořezný D7 T 412.807</t>
  </si>
  <si>
    <t>KG443</t>
  </si>
  <si>
    <t>šroub zajišťovací pr 3,5 samořezný D12 412.102</t>
  </si>
  <si>
    <t>KG444</t>
  </si>
  <si>
    <t>šroub zajišťovací pr 3,5 samořezný D14 412.103</t>
  </si>
  <si>
    <t>KG445</t>
  </si>
  <si>
    <t>šroub zajišťovací pr 3,5 samořezný D16 412.104</t>
  </si>
  <si>
    <t>šroub zajišťovací pr 3,5 samořezný D18 412.105</t>
  </si>
  <si>
    <t>šroub zajišťovací pr 3,5 samořezný D20 412.106</t>
  </si>
  <si>
    <t>šroub zajišťovací pr 3,5 samořezný D22 412.107</t>
  </si>
  <si>
    <t>šroub zajišťovací pr 3,5 samořezný D24 412.108</t>
  </si>
  <si>
    <t>šroub zajišťovací pr 3,5 samořezný D26 412.109</t>
  </si>
  <si>
    <t>šroub zajišťovací pr 3,5 samořezný D28 412.110</t>
  </si>
  <si>
    <t>šroub zajišťovací pr 3,5 samořezný D30 412.111</t>
  </si>
  <si>
    <t>šroub zajišťovací pr 3,5 samořezný D35 412.114</t>
  </si>
  <si>
    <t>KG454</t>
  </si>
  <si>
    <t>šroub zajišťovací pr 3,5 samořezný D40 412.117</t>
  </si>
  <si>
    <t>KG458</t>
  </si>
  <si>
    <t>šroub zajišťovací pr 3,5 samořezný D60 412.124</t>
  </si>
  <si>
    <t>KG385</t>
  </si>
  <si>
    <t>šroub zajišťovací stardrive 2,0 mm, délka 14 401.884</t>
  </si>
  <si>
    <t>KG395</t>
  </si>
  <si>
    <t>šroub zajišťovací stardrive 2,7 mm ( hlava LCP 2.4), délka 12 402.212</t>
  </si>
  <si>
    <t>KG396</t>
  </si>
  <si>
    <t>šroub zajišťovací stardrive 2,7 mm ( hlava LCP 2.4), délka 14 402.214</t>
  </si>
  <si>
    <t>šroub zajišťovací stardrive 2,7 mm ( hlava LCP 2.4), délka 16 402.216</t>
  </si>
  <si>
    <t>KG398</t>
  </si>
  <si>
    <t>šroub zajišťovací stardrive 2,7 mm ( hlava LCP 2.4), délka 18 402.218</t>
  </si>
  <si>
    <t>KG399</t>
  </si>
  <si>
    <t>šroub zajišťovací stardrive 2,7 mm ( hlava LCP 2.4), délka 20 402.220</t>
  </si>
  <si>
    <t>KG400</t>
  </si>
  <si>
    <t>šroub zajišťovací stardrive 2,7 mm ( hlava LCP 2.4), délka 22 402.222</t>
  </si>
  <si>
    <t>KG401</t>
  </si>
  <si>
    <t>šroub zajišťovací stardrive 2,7 mm ( hlava LCP 2.4), délka 24 402.224</t>
  </si>
  <si>
    <t>šroub zajišťovací stardrive 2,7 mm ( hlava LCP 2.4), délka 26 402.226</t>
  </si>
  <si>
    <t>KG403</t>
  </si>
  <si>
    <t>šroub zajišťovací stardrive 2,7 mm ( hlava LCP 2.4), délka 28 402.228</t>
  </si>
  <si>
    <t>KG404</t>
  </si>
  <si>
    <t>šroub zajišťovací stardrive 2,7 mm ( hlava LCP 2.4), délka 30 402.230</t>
  </si>
  <si>
    <t>KG405</t>
  </si>
  <si>
    <t>šroub zajišťovací stardrive 2,7 mm ( hlava LCP 2.4), délka 32 402.232</t>
  </si>
  <si>
    <t>šroub zajišťovací stardrive 2,7 mm ( hlava LCP 2.4), délka 34 402.234</t>
  </si>
  <si>
    <t>KG408</t>
  </si>
  <si>
    <t>šroub zajišťovací stardrive 2,7 mm ( hlava LCP 2.4), délka 38 402.238</t>
  </si>
  <si>
    <t>KG412</t>
  </si>
  <si>
    <t>šroub zajišťovací stardrive 2,7 mm ( hlava LCP 2.4), délka 46 402.246</t>
  </si>
  <si>
    <t>KG414</t>
  </si>
  <si>
    <t>šroub zajišťovací stardrive 2,7 mm ( hlava LCP 2.4), délka 50 402.250</t>
  </si>
  <si>
    <t>KG415</t>
  </si>
  <si>
    <t>šroub zajišťovací stardrive 2,7 mm ( hlava LCP 2.4), délka 55 402.255</t>
  </si>
  <si>
    <t>Šroub zajišťovací stardrive 2.7 mm 402.214</t>
  </si>
  <si>
    <t>Šroub zajišťovací stardrive 2.7 mm 402.216</t>
  </si>
  <si>
    <t>ZD438</t>
  </si>
  <si>
    <t>Šroub zajišťovací stardrive 2.7 mm 402.218</t>
  </si>
  <si>
    <t>ZA150</t>
  </si>
  <si>
    <t>Šroub zajišťovací stardrive 2.7 mm 402.220</t>
  </si>
  <si>
    <t>ZD022</t>
  </si>
  <si>
    <t>Šroub zajišťovací stardrive 2.7 mm 402.222</t>
  </si>
  <si>
    <t>Šroub zajišťovací stardrive 3,5 mm 412.102</t>
  </si>
  <si>
    <t>Šroub zajišťovací stardrive 3,5 mm 412.103</t>
  </si>
  <si>
    <t>ZD329</t>
  </si>
  <si>
    <t>Šroub zajišťovací stardrive 3,5 mm 412.104</t>
  </si>
  <si>
    <t>ZD300</t>
  </si>
  <si>
    <t>Šroub zajišťovací stardrive 3,5 mm 412.105</t>
  </si>
  <si>
    <t>ZD302</t>
  </si>
  <si>
    <t>Šroub zajišťovací stardrive 3,5 mm 412.106</t>
  </si>
  <si>
    <t>ZD303</t>
  </si>
  <si>
    <t>Šroub zajišťovací stardrive 3,5 mm 412.107</t>
  </si>
  <si>
    <t>ZG807</t>
  </si>
  <si>
    <t>Šroub zajišťovací stardrive 4.0 mm 04.005.418</t>
  </si>
  <si>
    <t>ZC191</t>
  </si>
  <si>
    <t>Šroub zajišťovací stardrive 4.0 mm 04.005.420</t>
  </si>
  <si>
    <t>ZC192</t>
  </si>
  <si>
    <t>Šroub zajišťovací stardrive 4.0 mm 04.005.422</t>
  </si>
  <si>
    <t>ZA159</t>
  </si>
  <si>
    <t>Šroub zajišťovací stardrive 4.0 mm 04.005.424</t>
  </si>
  <si>
    <t>Šroub zajišťovací stardrive 4.0 mm 04.005.426</t>
  </si>
  <si>
    <t>ZC138</t>
  </si>
  <si>
    <t>Šroub zajišťovací stardrive 4.0 mm 04.005.428</t>
  </si>
  <si>
    <t>Šroub zajišťovací stardrive 4.0 mm 04.005.430</t>
  </si>
  <si>
    <t>Šroub zajišťovací stardrive 4.0 mm 04.005.432</t>
  </si>
  <si>
    <t>ZC784</t>
  </si>
  <si>
    <t>Šroub zajišťovací stardrive 4.0 mm 04.005.434</t>
  </si>
  <si>
    <t>ZC141</t>
  </si>
  <si>
    <t>Šroub zajišťovací stardrive 4.0 mm 04.005.436</t>
  </si>
  <si>
    <t>ZC142</t>
  </si>
  <si>
    <t>Šroub zajišťovací stardrive 4.0 mm 04.005.438</t>
  </si>
  <si>
    <t>ZC140</t>
  </si>
  <si>
    <t>Šroub zajišťovací stardrive 4.0 mm 04.005.440</t>
  </si>
  <si>
    <t>ZQ122</t>
  </si>
  <si>
    <t>Šroub zajišťovací stardrive 4.0 mm 04.005.444</t>
  </si>
  <si>
    <t>ZE704</t>
  </si>
  <si>
    <t>Šroub zajišťovací stardrive 5.0 mm 04.005.520</t>
  </si>
  <si>
    <t>ZG584</t>
  </si>
  <si>
    <t>Šroub zajišťovací stardrive 5.0 mm 04.005.524</t>
  </si>
  <si>
    <t>ZH041</t>
  </si>
  <si>
    <t>Šroub zajišťovací stardrive 5.0 mm 04.005.526</t>
  </si>
  <si>
    <t>Šroub zajišťovací stardrive 5.0 mm 04.005.528</t>
  </si>
  <si>
    <t>Šroub zajišťovací stardrive 5.0 mm 04.005.530</t>
  </si>
  <si>
    <t>Šroub zajišťovací stardrive 5.0 mm 04.005.532</t>
  </si>
  <si>
    <t>ZI459</t>
  </si>
  <si>
    <t>Šroub zajišťovací stardrive 5.0 mm 04.005.534</t>
  </si>
  <si>
    <t>ZI460</t>
  </si>
  <si>
    <t>Šroub zajišťovací stardrive 5.0 mm 04.005.536</t>
  </si>
  <si>
    <t>Šroub zajišťovací stardrive 5.0 mm 04.005.540</t>
  </si>
  <si>
    <t>Šroub zajišťovací stardrive 5.0 mm 04.005.542</t>
  </si>
  <si>
    <t>ZF623</t>
  </si>
  <si>
    <t>Šroub zajišťovací stardrive 5.0 mm 04.005.544</t>
  </si>
  <si>
    <t>ZG808</t>
  </si>
  <si>
    <t>Šroub zajišťovací stardrive 5.0 mm 04.005.546</t>
  </si>
  <si>
    <t>Šroub zajišťovací stardrive 5.0 mm 04.005.548</t>
  </si>
  <si>
    <t>Šroub zajišťovací stardrive 5.0 mm 04.005.550</t>
  </si>
  <si>
    <t>Šroub zajišťovací stardrive 5.0 mm 04.005.554</t>
  </si>
  <si>
    <t>ZI863</t>
  </si>
  <si>
    <t>Šroub zajišťovací stardrive 5.0 mm 04.005.556</t>
  </si>
  <si>
    <t>ZI936</t>
  </si>
  <si>
    <t>Šroub zajišťovací stardrive 5.0 mm 04.005.558</t>
  </si>
  <si>
    <t>ZF553</t>
  </si>
  <si>
    <t>Šroub zajišťovací stardrive 5.0 mm 04.005.560</t>
  </si>
  <si>
    <t>ZI937</t>
  </si>
  <si>
    <t>Šroub zajišťovací stardrive 5.0 mm 04.005.564</t>
  </si>
  <si>
    <t>ZI858</t>
  </si>
  <si>
    <t>Šroub zajišťovací stardrive 5.0 mm 04.005.566</t>
  </si>
  <si>
    <t>ZI942</t>
  </si>
  <si>
    <t>Šroub zajišťovací stardrive 5.0 mm 04.005.570</t>
  </si>
  <si>
    <t>ZK511</t>
  </si>
  <si>
    <t>Šroub zajišťovací stardrive 5.0 mm 04.005.575</t>
  </si>
  <si>
    <t>ZF921</t>
  </si>
  <si>
    <t>Šroub zajišťovací stardrive 5.0 mm 04.005.580</t>
  </si>
  <si>
    <t>Šroub zajišťovací stardrive 5.0 mm 212.203</t>
  </si>
  <si>
    <t>Šroub zajišťovací stardrive 5.0 mm 212.204</t>
  </si>
  <si>
    <t>ZA128</t>
  </si>
  <si>
    <t>Šroub zajišťovací stardrive 5.0 mm 212.205</t>
  </si>
  <si>
    <t>ZA129</t>
  </si>
  <si>
    <t>Šroub zajišťovací stardrive 5.0 mm 212.206</t>
  </si>
  <si>
    <t>Šroub zajišťovací stardrive 5.0 mm 212.207</t>
  </si>
  <si>
    <t>Šroub zajišťovací stardrive 5.0 mm 212.208</t>
  </si>
  <si>
    <t>Šroub zajišťovací stardrive 5.0 mm 212.209</t>
  </si>
  <si>
    <t>Šroub zajišťovací stardrive 5.0 mm 212.210</t>
  </si>
  <si>
    <t>Šroub zajišťovací stardrive 5.0 mm 212.211</t>
  </si>
  <si>
    <t>ZA134</t>
  </si>
  <si>
    <t>Šroub zajišťovací stardrive 5.0 mm 212.212</t>
  </si>
  <si>
    <t>Šroub zajišťovací stardrive 5.0 mm 212.213</t>
  </si>
  <si>
    <t>Šroub zajišťovací stardrive 5.0 mm 212.214</t>
  </si>
  <si>
    <t>ZD155</t>
  </si>
  <si>
    <t>Šroub zajišťovací stardrive 5.0 mm 212.215</t>
  </si>
  <si>
    <t>ZA137</t>
  </si>
  <si>
    <t>Šroub zajišťovací stardrive 5.0 mm 212.216</t>
  </si>
  <si>
    <t>Šroub zajišťovací stardrive 5.0 mm 212.217</t>
  </si>
  <si>
    <t>ZI380</t>
  </si>
  <si>
    <t>Šroub zajišťovací stardrive 5.0 mm 212.218</t>
  </si>
  <si>
    <t>ZA138</t>
  </si>
  <si>
    <t>Šroub zajišťovací stardrive 5.0 mm 212.219</t>
  </si>
  <si>
    <t>ZA055</t>
  </si>
  <si>
    <t>Šroub zajišťovací stardrive 5.0 mm 212.220</t>
  </si>
  <si>
    <t>Šroub zajišťovací stardrive 5.0 mm 212.221</t>
  </si>
  <si>
    <t>Šroub zajišťovací stardrive 5.0 mm 212.222</t>
  </si>
  <si>
    <t>Šroub zajišťovací stardrive 5.0 mm 212.223</t>
  </si>
  <si>
    <t>Šroub zajišťovací stardrive 5.0 mm 212.224</t>
  </si>
  <si>
    <t>Šroub zajišťovací stardrive 5.0 mm 212.225</t>
  </si>
  <si>
    <t>Šroub zajišťovací stardrive 5.0 mm 212.226</t>
  </si>
  <si>
    <t>Šroub zajišťovací stardrive 5.0 mm 212.227</t>
  </si>
  <si>
    <t>ZN379</t>
  </si>
  <si>
    <t>Šroub zajišťovací stardrive 5.5 mm 04.005.562</t>
  </si>
  <si>
    <t>KK944</t>
  </si>
  <si>
    <t>šroub zajišťovací stardrive PFNA pr. 5,0 mm délka 32 mm proximální femur slitina titanu 04.005.522</t>
  </si>
  <si>
    <t>KK980</t>
  </si>
  <si>
    <t>šroub zajišťovací stardrive PFNA pr.5 mm délka 42 mm  proximální femur slitina titanu  04.005.532</t>
  </si>
  <si>
    <t>šroub zajišťovací VA pr. 2,4 samořezný D14 04.210.114</t>
  </si>
  <si>
    <t>KG287</t>
  </si>
  <si>
    <t>šroub zajišťovací VA pr. 2,4 samořezný D18 04.210.118</t>
  </si>
  <si>
    <t>šroub zajišťovací VA pr. 2,4 samořezný D20 04.210.120</t>
  </si>
  <si>
    <t>KG289</t>
  </si>
  <si>
    <t>šroub zajišťovací VA pr. 2,4 samořezný D22 04.210.122</t>
  </si>
  <si>
    <t>KG290</t>
  </si>
  <si>
    <t>šroub zajišťovací VA pr. 2,4 samořezný D24 04.210.124</t>
  </si>
  <si>
    <t>ZK741</t>
  </si>
  <si>
    <t>Šroub zajišťovací VA stardrive 3.5 mm 02.127.130</t>
  </si>
  <si>
    <t>ZL191</t>
  </si>
  <si>
    <t>Šroub zajišťovací VA stardrive 3.5 mm 02.127.142</t>
  </si>
  <si>
    <t>ZK743</t>
  </si>
  <si>
    <t>Šroub zajišťovací VA stardrive 3.5 mm 02.127.170</t>
  </si>
  <si>
    <t>ZK744</t>
  </si>
  <si>
    <t>Šroub zajišťovací VA stardrive 3.5 mm 02.127.175</t>
  </si>
  <si>
    <t>ZL005</t>
  </si>
  <si>
    <t>Šroub zajišťovací VA stardrive 3.5 mm 02.127.180</t>
  </si>
  <si>
    <t>ZA058</t>
  </si>
  <si>
    <t>Šroub zajišťovací VA stardrive 3.5 mm 213.010</t>
  </si>
  <si>
    <t>Šroub zajišťovací VA stardrive 3.5 mm 213.012</t>
  </si>
  <si>
    <t>Šroub zajišťovací VA stardrive 3.5 mm 213.014</t>
  </si>
  <si>
    <t>Šroub zajišťovací VA stardrive 3.5 mm 213.016</t>
  </si>
  <si>
    <t>Šroub zajišťovací VA stardrive 3.5 mm 213.018</t>
  </si>
  <si>
    <t>Šroub zajišťovací VA stardrive 3.5 mm 213.020</t>
  </si>
  <si>
    <t>Šroub zajišťovací VA stardrive 3.5 mm 213.022</t>
  </si>
  <si>
    <t>ZH047</t>
  </si>
  <si>
    <t>Šroub zajišťovací VA stardrive 3.5 mm 213.024</t>
  </si>
  <si>
    <t>Šroub zajišťovací VA stardrive 3.5 mm 213.026</t>
  </si>
  <si>
    <t>Šroub zajišťovací VA stardrive 3.5 mm 213.028</t>
  </si>
  <si>
    <t>Šroub zajišťovací VA stardrive 3.5 mm 213.030</t>
  </si>
  <si>
    <t>Šroub zajišťovací VA stardrive 3.5 mm 213.032</t>
  </si>
  <si>
    <t>Šroub zajišťovací VA stardrive 3.5 mm 213.035</t>
  </si>
  <si>
    <t>Šroub zajišťovací VA stardrive 3.5 mm 213.038</t>
  </si>
  <si>
    <t>Šroub zajišťovací VA stardrive 3.5 mm 213.040</t>
  </si>
  <si>
    <t>Šroub zajišťovací VA stardrive 3.5 mm 213.042</t>
  </si>
  <si>
    <t>Šroub zajišťovací VA stardrive 3.5 mm 213.045</t>
  </si>
  <si>
    <t>ZA974</t>
  </si>
  <si>
    <t>Šroub zajišťovací VA stardrive 3.5 mm 213.048</t>
  </si>
  <si>
    <t>ZA051</t>
  </si>
  <si>
    <t>Šroub zajišťovací VA stardrive 3.5 mm 213.050</t>
  </si>
  <si>
    <t>ZB799</t>
  </si>
  <si>
    <t>Šroub zajišťovací VA stardrive 3.5 mm 213.052</t>
  </si>
  <si>
    <t>ZA052</t>
  </si>
  <si>
    <t>Šroub zajišťovací VA stardrive 3.5 mm 213.055</t>
  </si>
  <si>
    <t>ZF860</t>
  </si>
  <si>
    <t>Šroub zajišťovací VA stardrive 3.5 mm 213.060</t>
  </si>
  <si>
    <t>ZQ785</t>
  </si>
  <si>
    <t>Šroub zámkový 2,7 x 40 mm 260827140</t>
  </si>
  <si>
    <t>ZQ786</t>
  </si>
  <si>
    <t>Šroub zámkový 2,7 x 46 mm 260827146</t>
  </si>
  <si>
    <t>ZI688</t>
  </si>
  <si>
    <t>Šroub zamykací HD7 2,5 x 10 mm A-5750.10/1</t>
  </si>
  <si>
    <t>ZJ772</t>
  </si>
  <si>
    <t>Šroub zamykací HD7 2,5 x 12 mm A-5750.12/1</t>
  </si>
  <si>
    <t>ZH779</t>
  </si>
  <si>
    <t>Šroub zamykací HD7 2,5 x 14 mm A-5750.14/1</t>
  </si>
  <si>
    <t>ZH780</t>
  </si>
  <si>
    <t>Šroub zamykací HD7 2,5 x 16 mm A-5750.16/1</t>
  </si>
  <si>
    <t>ZH781</t>
  </si>
  <si>
    <t>Šroub zamykací HD7 2,5 x 18 mm A-5750.18/1</t>
  </si>
  <si>
    <t>ZH849</t>
  </si>
  <si>
    <t>Šroub zamykací HD7 2,5 x 20 mm A-5750.20/1</t>
  </si>
  <si>
    <t>ZH782</t>
  </si>
  <si>
    <t>Šroub zamykací HD7 2,5 x 22 mm A-5750.22/1</t>
  </si>
  <si>
    <t>ZI218</t>
  </si>
  <si>
    <t>Šroub zamykací HD7 2,5 x 24 mm A-5750.24</t>
  </si>
  <si>
    <t>ZD687</t>
  </si>
  <si>
    <t>Šroub zamykatelný 2,5 x 10 mm FP10</t>
  </si>
  <si>
    <t>ZD299</t>
  </si>
  <si>
    <t>Šroub zamykatelný 2,5 x 12 mm FP12</t>
  </si>
  <si>
    <t>ZD276</t>
  </si>
  <si>
    <t>Šroub zamykatelný 2,5 x 20 mm FP20</t>
  </si>
  <si>
    <t>ZD328</t>
  </si>
  <si>
    <t>Šroub zamykatelný 2,5 x 22 mm FP22</t>
  </si>
  <si>
    <t>ZD277</t>
  </si>
  <si>
    <t>Šroub zamykatelný 2,5 x 24 mm FP24</t>
  </si>
  <si>
    <t>ZD306</t>
  </si>
  <si>
    <t>Šroub zamykatelný 2,5 x 26 mm FP26</t>
  </si>
  <si>
    <t>ZA994</t>
  </si>
  <si>
    <t>Šroub zamykatelný 2,5 x 28 mm FP28</t>
  </si>
  <si>
    <t>ZI222</t>
  </si>
  <si>
    <t>Šroub zamykatelný HD6 2,0 mm A-5450.16/1</t>
  </si>
  <si>
    <t>ZI224</t>
  </si>
  <si>
    <t>Šroub zamykatelný HD6 2,0 mm A-5450.20/1</t>
  </si>
  <si>
    <t>ZJ082</t>
  </si>
  <si>
    <t>Šroub zamykatelný HD6 2,0 mm A-5450.22/1</t>
  </si>
  <si>
    <t>ZI225</t>
  </si>
  <si>
    <t>Šroub zamykatelný HD6 2,0 mm A-5450.24/1</t>
  </si>
  <si>
    <t>ZB629</t>
  </si>
  <si>
    <t>Šroub zaslepovací 10 mm Targon KB618T</t>
  </si>
  <si>
    <t>ZC659</t>
  </si>
  <si>
    <t>Šroub zaslepovací 5 mm Targon KB617T</t>
  </si>
  <si>
    <t>ZL094</t>
  </si>
  <si>
    <t>Šroub zaslepovací PH 0 mm Targon KB610T</t>
  </si>
  <si>
    <t>Šroub zaslepovací Targon KB200T</t>
  </si>
  <si>
    <t>ZI577</t>
  </si>
  <si>
    <t>Válec chronOS pr.14 mm délka 25 mm 07.720.035</t>
  </si>
  <si>
    <t>ZP622</t>
  </si>
  <si>
    <t>Vrták pr. 2,7 mm pro PH Targon krátký KH190R</t>
  </si>
  <si>
    <t>ZR295</t>
  </si>
  <si>
    <t>Vrták pro soupravu Vortex 2,0 mm 280114903</t>
  </si>
  <si>
    <t>ZR306</t>
  </si>
  <si>
    <t>Vrtulka jistící femur spirální čepel pro Expert hřeb femorální retrográdní, délka 65 mm, slitina titanu (TAN), zlatá 04.013.045</t>
  </si>
  <si>
    <t>50115011</t>
  </si>
  <si>
    <t>IUTN - ostat.nákl.PZT (Z515)</t>
  </si>
  <si>
    <t>ZI609</t>
  </si>
  <si>
    <t>ChronOS strips   50 x 25 x 3 mm 07.801.100S</t>
  </si>
  <si>
    <t>ZH588</t>
  </si>
  <si>
    <t>Implantát kostní umělá náhrada štěpu ChronOS strip 100 x 25 x 6 mm resorbovatelný 07.801.111S</t>
  </si>
  <si>
    <t>ZM781</t>
  </si>
  <si>
    <t>Implantát kostní umělá náhrada tkáně BonAlive granule aplikátor 1,0-2,0 mm bal. á 10cc 13340</t>
  </si>
  <si>
    <t>ZK789</t>
  </si>
  <si>
    <t>Implantát kostní umělá náhrada tkáně PerOssal 1 x 50 mm baleno po 50 ks granule infikovaná kost 03-0102</t>
  </si>
  <si>
    <t>ZK794</t>
  </si>
  <si>
    <t>Implantát kostní umělá náhrada tkáně PerOssal 1 x 6 mm baleno po 6 ks granule infikovaná kost 03-01031</t>
  </si>
  <si>
    <t>ZD953</t>
  </si>
  <si>
    <t>Implantát šlachový tendon spacer TCTU1</t>
  </si>
  <si>
    <t>ZL171</t>
  </si>
  <si>
    <t>Kotva Omnispan na meniscus 0° 228140</t>
  </si>
  <si>
    <t>Kotva Omnispan na meniscus 0Â° 228140</t>
  </si>
  <si>
    <t>ZL298</t>
  </si>
  <si>
    <t>Kotva Omnispan na meniscus 12° 228141</t>
  </si>
  <si>
    <t>Kotva Omnispan na meniscus 12Â° 228141</t>
  </si>
  <si>
    <t>KK570</t>
  </si>
  <si>
    <t>kotva ramennĂ­ JuggerKnot soft MINI 1,00 mm 2-0 s jehlou 912076</t>
  </si>
  <si>
    <t>kotva ramenní JuggerKnot soft MINI 1,00 mm 2-0 s jehlou 912076</t>
  </si>
  <si>
    <t>ZO217</t>
  </si>
  <si>
    <t>Kotvička nevstřebatelná  healix advance 5,5 mm pro suturu RC na manžetu uzlící 222307</t>
  </si>
  <si>
    <t>ZI657</t>
  </si>
  <si>
    <t>Náhrada prstního kloubu silikonová MCP vel. 20 SMCP-500-20-WW</t>
  </si>
  <si>
    <t>ZI562</t>
  </si>
  <si>
    <t>Náhrada prstního kloubu silikonová MCP vel. 30 SMCP-500-30-WW</t>
  </si>
  <si>
    <t>ZI446</t>
  </si>
  <si>
    <t>Náhrada prstního kloubu silikonová PIP vel. 20 SPIP-520-20-WW</t>
  </si>
  <si>
    <t>ZQ107</t>
  </si>
  <si>
    <t>Systém kotvící pro koleno ACL TIGHTROPE ABS Button Round Concave pr. 11 mm AR-1588TB</t>
  </si>
  <si>
    <t>ZL170</t>
  </si>
  <si>
    <t>AplikĂˇtor na kotvy Omnispan jednorĂˇzovĂ˝  228143</t>
  </si>
  <si>
    <t>ZK919</t>
  </si>
  <si>
    <t>Box syntetický s víčkem pro periprotetické šroubky 308.910</t>
  </si>
  <si>
    <t>ZJ528</t>
  </si>
  <si>
    <t>Cement kostnĂ­ vancogenx  s ATB Vankomicin a Gentamicin 40 g 12A2520</t>
  </si>
  <si>
    <t>ZA094</t>
  </si>
  <si>
    <t>Cement kostní palacos R 2 x 40 g á 2 ks 66017777</t>
  </si>
  <si>
    <t>ZA095</t>
  </si>
  <si>
    <t>Cement kostní palacos R s ATB Gentamicin 2 x 40 g á 2 ks 66017569</t>
  </si>
  <si>
    <t>Cement kostní vancogenx  s ATB Vankomicin a Gentamicin 40 g 12A2520</t>
  </si>
  <si>
    <t>ZG095</t>
  </si>
  <si>
    <t>Dlátko černé na sklovinu 9 x 2,0 mm 150 mm 397147510310 - již firma nevyrábí</t>
  </si>
  <si>
    <t>ZF731</t>
  </si>
  <si>
    <t>DrĂˇt vodĂ­cĂ­ 1.25 mm guide wire 292.620</t>
  </si>
  <si>
    <t>ZE278</t>
  </si>
  <si>
    <t>Drát vodící 0,90 mm vrtací, bez závitu bal. á 10 ks 26-875-00-05</t>
  </si>
  <si>
    <t>ZL018</t>
  </si>
  <si>
    <t>Drát vodící 1,10 mm kalibrovaný bal. á 10 ks 26-850-00-05</t>
  </si>
  <si>
    <t>Drát vodící 1.25 mm guide wire 292.620</t>
  </si>
  <si>
    <t>ZF637</t>
  </si>
  <si>
    <t>Drát vodící 2.80 mm guide wire 292.680</t>
  </si>
  <si>
    <t>ZM448</t>
  </si>
  <si>
    <t>Elektroda vapr 2,3 mm 227213</t>
  </si>
  <si>
    <t>ZI283</t>
  </si>
  <si>
    <t>Elektroda vapr Premiere 90 DEPuy 227204</t>
  </si>
  <si>
    <t>ZO394</t>
  </si>
  <si>
    <t>FixĂˇtor zevnĂ­ cylindr sfĂ©rickĂ˝ pro Pennig R37005</t>
  </si>
  <si>
    <t>ZO395</t>
  </si>
  <si>
    <t>FixĂˇtor zevnĂ­ vĂˇlec excentrickĂ˝ pro Pennig R37004</t>
  </si>
  <si>
    <t>ZF260</t>
  </si>
  <si>
    <t>Fixatér na ruku mini LTX</t>
  </si>
  <si>
    <t>Fixátor zevní cylindr sférický pro Pennig R37005</t>
  </si>
  <si>
    <t>Fixátor zevní válec excentrický pro Pennig R37004</t>
  </si>
  <si>
    <t>ZK498</t>
  </si>
  <si>
    <t>Fréza k shaveru kostní měkkotkáňová resterilizovatelná k artroskopickému storz pr.4,2 mmL 28205DC</t>
  </si>
  <si>
    <t>ZL901</t>
  </si>
  <si>
    <t>Hlava frĂ©zovacĂ­ nitrodĹ™eĹovĂˇ RIA pr. 13.0 mm sterilnĂ­ 352.252S</t>
  </si>
  <si>
    <t>ZM942</t>
  </si>
  <si>
    <t>Hlava frézovací nitrodřeňová RIA pr. 13,5 mm sterilní 352.253S</t>
  </si>
  <si>
    <t>ZO526</t>
  </si>
  <si>
    <t>Implantát ramenní náhrada rotátorové manžety kanyla artroskopická Arthrex PassPort Button Cannula 10 mm x 30 mm AR-6592-10-30</t>
  </si>
  <si>
    <t>ZR237</t>
  </si>
  <si>
    <t>Koncovka šroubováku čtyřhran 2,00 mm FPD20</t>
  </si>
  <si>
    <t>ZK676</t>
  </si>
  <si>
    <t>List pilový 42/27 x 10,0 x 0,6/0,4 mm 532.062</t>
  </si>
  <si>
    <t>ZK675</t>
  </si>
  <si>
    <t>List pilový 42/27 x 6,00 x 0,6/0,4 mm 532.061</t>
  </si>
  <si>
    <t>ZK674</t>
  </si>
  <si>
    <t>List pilový 46/31 x 6,00 x 0,4/0,3 mm 532.047</t>
  </si>
  <si>
    <t>ZQ776</t>
  </si>
  <si>
    <t>Nástavec extrakční k odběru spongiózy prům. 14,0 mm pro rukojeť 387.673</t>
  </si>
  <si>
    <t>ZQ750</t>
  </si>
  <si>
    <t>Nástavec pro duté frézy k odběru spongiózy prům. 14,0 mm pro rukojeť 387.663</t>
  </si>
  <si>
    <t>ZK671</t>
  </si>
  <si>
    <t>Pila oscilační pro vrtačku Colibri 30 / 15 x 6,0 x 0,4 mm 532.041</t>
  </si>
  <si>
    <t>ZK673</t>
  </si>
  <si>
    <t>Pila oscilační pro vrtačku Colibri 37 / 22 x  12 x 0,4 mm 532.046</t>
  </si>
  <si>
    <t>ZK672</t>
  </si>
  <si>
    <t>Pila oscilační pro vrtačku Colibri 37 / 22 x 8,0 x 0,4 mm 532.045</t>
  </si>
  <si>
    <t>ZR208</t>
  </si>
  <si>
    <t>Pouzdro na K- dráty pr. 1.25 mm resterilizovatelné 308.205</t>
  </si>
  <si>
    <t>ZG052</t>
  </si>
  <si>
    <t>Pouzdro na K- dráty pr. 1.6 mm resterilizovatelné 308.206</t>
  </si>
  <si>
    <t>ZB131</t>
  </si>
  <si>
    <t>Pumpa fms - jednodenní set artoskop bal. á 24 ks 284504</t>
  </si>
  <si>
    <t>ZK207</t>
  </si>
  <si>
    <t>Raspatorium williger 6 mm 160 mm FK300R</t>
  </si>
  <si>
    <t>ZR422</t>
  </si>
  <si>
    <t>Set celodennĂ­ k artroskopickĂ© duĂˇlnĂ­ pumpÄ› Arthrex, bal. Ăˇ 10 ks AR-6420</t>
  </si>
  <si>
    <t>ZL670</t>
  </si>
  <si>
    <t>Set na míchání cementu - sterilní + plastová miska a špachte bal. á 10 ks 07.082.11.000</t>
  </si>
  <si>
    <t>ZR423</t>
  </si>
  <si>
    <t>Set pacientskĂ˝ hadicovĂ˝ Luer Lock, k artroskopickĂ© vÄ›Ĺľi Arthrex, dvoudĂ­lnĂ˝,  sterilnĂ­, bal. Ăˇ 20 ks AR-6425</t>
  </si>
  <si>
    <t>ZR335</t>
  </si>
  <si>
    <t>Sonda bipolĂˇrnĂ­ Apollo RF MP90, 90Â°, k artroskopickĂ© vÄ›Ĺľi Arthrex AR-9811</t>
  </si>
  <si>
    <t>Sonda bipolární Apollo RF MP90, 90°, k artroskopické věži Arthrex AR-9811</t>
  </si>
  <si>
    <t>ZM480</t>
  </si>
  <si>
    <t>Souprava jednorĂˇzovĂˇ pro vakuovĂ© mĂ­chĂˇnĂ­ cementu 2Mix ASA0320</t>
  </si>
  <si>
    <t>Souprava jednorázová pro vakuové míchání cementu 2Mix ASA0320</t>
  </si>
  <si>
    <t>ZP183</t>
  </si>
  <si>
    <t>Svorka úchopová pro podložky obdélník 1 x 2 cm 319.440</t>
  </si>
  <si>
    <t>ZI421</t>
  </si>
  <si>
    <t>Svorka zajiĹˇĹĄovacĂ­  pro RIA sterilnĂ­ 352.260S</t>
  </si>
  <si>
    <t>Svorka zajišťovací  pro RIA sterilní 352.260S</t>
  </si>
  <si>
    <t>ZI418</t>
  </si>
  <si>
    <t>SystĂ©m trubek RIA pro hnacĂ­ hĹ™Ă­del RIA pro ÄŤĂ­slo 314.743 sterilnĂ­ 314.746S</t>
  </si>
  <si>
    <t>Systém trubek RIA pro hnací hřídel RIA pro číslo 314.743 sterilní 314.746S</t>
  </si>
  <si>
    <t>ZI723</t>
  </si>
  <si>
    <t>Šablona ohýbací pro rekonstrukční dlahy 03.100.034</t>
  </si>
  <si>
    <t>ZK551</t>
  </si>
  <si>
    <t>Šablona ohýbací pro rekonstrukční dlahy 03.100.070</t>
  </si>
  <si>
    <t>ZL120</t>
  </si>
  <si>
    <t>Šablona pro pánevní rekonstrukční dlahy 03.100.060</t>
  </si>
  <si>
    <t>ZM011</t>
  </si>
  <si>
    <t>Šroubovák canos mini T15 kanylovaný 3,5 mm 26-451-15-07</t>
  </si>
  <si>
    <t>ZI419</t>
  </si>
  <si>
    <t>TÄ›snÄ›nĂ­ pro hnacĂ­ hĹ™Ă­del RIA sterilnĂ­ Ăˇ 2 ks 351.718.02S</t>
  </si>
  <si>
    <t>Těsnění pro hnací hřídel RIA sterilní á 2 ks 351.718.02S</t>
  </si>
  <si>
    <t>ZL739</t>
  </si>
  <si>
    <t>Trubka náhradní frézovací pro extraktor pro šrouby 4.5 a 5.0 mmm 309.480</t>
  </si>
  <si>
    <t>ZL745</t>
  </si>
  <si>
    <t>Vložka šroubováku šestihranná malá pr. 2.5 mm 314.030</t>
  </si>
  <si>
    <t>ZF608</t>
  </si>
  <si>
    <t>VrtĂˇk 2.5 mm se 2 drĂˇĹľkami, pro rychlospojku 310.250</t>
  </si>
  <si>
    <t>ZF650</t>
  </si>
  <si>
    <t>VrtĂˇk kanylovanĂ˝ 2.7 mm 310.670</t>
  </si>
  <si>
    <t>ZJ598</t>
  </si>
  <si>
    <t>VrtĂˇk kanylovanĂ˝ canos mini na  kortikalis 2,6 mm 26-451-26-09</t>
  </si>
  <si>
    <t>ZP734</t>
  </si>
  <si>
    <t>VrtĂˇk pr. 2,6 x 10 mm  L 61 mm pro soupravu Aptus s koncovkou A-3731</t>
  </si>
  <si>
    <t>ZF558</t>
  </si>
  <si>
    <t>Vrták 1,0 mm 513.005</t>
  </si>
  <si>
    <t>ZB885</t>
  </si>
  <si>
    <t>Vrták 1.1 mm se 2 drážkami, pro mini rychlospojku 513.030</t>
  </si>
  <si>
    <t>ZD617</t>
  </si>
  <si>
    <t>Vrták 4.3 mm 310.430</t>
  </si>
  <si>
    <t>ZD485</t>
  </si>
  <si>
    <t>Vrták do soupravy HAND INNOVATIONS 2,5  DB25</t>
  </si>
  <si>
    <t>ZK950</t>
  </si>
  <si>
    <t>Vrták hlavního otvoru IXOS 2,0 mm Ao koncovka 26-950-20-07</t>
  </si>
  <si>
    <t>ZL755</t>
  </si>
  <si>
    <t>Vrták HSS pr. 2.5 mm pro ocel pro implantáty sterilní 309.503S</t>
  </si>
  <si>
    <t>Vrták kanylovaný canos mini na  kortikalis 2,6 mm 26-451-26-09</t>
  </si>
  <si>
    <t>ZL753</t>
  </si>
  <si>
    <t>Vrták karbidový na kov 4.0 mm pro ocelové a titanové šrouby sterilní 309.004S</t>
  </si>
  <si>
    <t>ZG046</t>
  </si>
  <si>
    <t>Vrták LCP 2.8 mm 310.284</t>
  </si>
  <si>
    <t>ZO716</t>
  </si>
  <si>
    <t>Vrták linos hlavního otvoru zelený 26-153-11-07</t>
  </si>
  <si>
    <t>ZD484</t>
  </si>
  <si>
    <t>Vrták pr. 2,0 FDB20</t>
  </si>
  <si>
    <t>ZB939</t>
  </si>
  <si>
    <t>Vrták pr. 2,0 mm 811-920-020-105</t>
  </si>
  <si>
    <t>Vrták pr. 2,6 x 10 mm  L 61 mm pro soupravu Aptus s koncovkou A-3731</t>
  </si>
  <si>
    <t>ZR236</t>
  </si>
  <si>
    <t>Vrták pr. 4,3 mm dlouhý pro LISS 310.423</t>
  </si>
  <si>
    <t>ZK967</t>
  </si>
  <si>
    <t>Vrták se zarážkou 1.9 mm HBS2 mini kanylovaný AO připojení 26-875-19-09</t>
  </si>
  <si>
    <t>ZB158</t>
  </si>
  <si>
    <t>Set pacientský, náhrada 1102 á 24 ks 281142</t>
  </si>
  <si>
    <t>ZO873</t>
  </si>
  <si>
    <t>Implantát ramenní náhrada rotátorové manžety šití Fiber Tape 2 mm white blue délka 76,2 cm bal. á 6 ks AR-7237-7</t>
  </si>
  <si>
    <t>ZP081</t>
  </si>
  <si>
    <t>Systém kotvící pro koleno ACL šití Fiber Link Braided Polyblend suture blue  bal. á 12 ks AR-7235_1/12</t>
  </si>
  <si>
    <t>ZP079</t>
  </si>
  <si>
    <t>Jehla labrální do prošívacího nástroje SureFire Scorpion  AR-13991N-1/5</t>
  </si>
  <si>
    <t>ZG699</t>
  </si>
  <si>
    <t>Hadice pacientského setu k artropumpě část 2720091</t>
  </si>
  <si>
    <t>ZR414</t>
  </si>
  <si>
    <t>Hadice silikonovĂˇ, vnitĹ™. prĹŻm. 10 mm, vnÄ›jĹˇĂ­ prĹŻm. 16 mm, tlouĹˇĹĄka stÄ›ny 3 mm, dĂ©lka 25 m, zesĂ­ĹĄovanĂˇ peroxidem, -50 aĹľ 200 Â°C 228-1524</t>
  </si>
  <si>
    <t>ZR416</t>
  </si>
  <si>
    <t>Hadice silikonovĂˇ, vnitĹ™. prĹŻm. 12 mm, vnÄ›jĹˇĂ­ prĹŻm. 18 mm, tlouĹˇĹĄka stÄ›ny 3 mm, dĂ©lka 25 m,  -60 aĹľ 200 Â°C 228-3889</t>
  </si>
  <si>
    <t>50115080</t>
  </si>
  <si>
    <t>ZPr - staplery, extraktory, endoskop.mat. (Z523)</t>
  </si>
  <si>
    <t>ZB730</t>
  </si>
  <si>
    <t>Stapler kožní bal. á 10 ks WM-SS-35R + odstraňovač svorek zdarma</t>
  </si>
  <si>
    <t>KH904</t>
  </si>
  <si>
    <t>stapler kožní PMR35-X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</si>
  <si>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</si>
  <si>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</si>
  <si>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</si>
  <si>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</si>
  <si>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</si>
  <si>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</si>
  <si>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</si>
  <si>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</si>
  <si>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</si>
  <si>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</si>
  <si>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</si>
  <si>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</si>
  <si>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</si>
  <si>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</si>
  <si>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</si>
  <si>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</si>
  <si>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</si>
  <si>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</si>
  <si>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</si>
  <si>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</si>
  <si>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Specializovaná ambulantní péče</t>
  </si>
  <si>
    <t>503 - Pracoviště úrazové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</si>
  <si>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</si>
  <si>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</si>
  <si>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</si>
  <si>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</si>
  <si>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</si>
  <si>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Doubek Tomáš</t>
  </si>
  <si>
    <t>Fidler Erik</t>
  </si>
  <si>
    <t>Gregořík Michal</t>
  </si>
  <si>
    <t>Hanuliak Jan</t>
  </si>
  <si>
    <t>Hlaváčová Lucie</t>
  </si>
  <si>
    <t>Homola Pavel</t>
  </si>
  <si>
    <t>Janský Petr</t>
  </si>
  <si>
    <t>Kriváčková Dominika</t>
  </si>
  <si>
    <t>Obhlídal Martin</t>
  </si>
  <si>
    <t>Riško Juraj</t>
  </si>
  <si>
    <t>Rulíšek Patrik</t>
  </si>
  <si>
    <t>Skoumal Pavel</t>
  </si>
  <si>
    <t>Zdravotní výkony vykázané na pracovišti v rámci ambulantní péče dle lékařů *</t>
  </si>
  <si>
    <t>06</t>
  </si>
  <si>
    <t>503</t>
  </si>
  <si>
    <t>1</t>
  </si>
  <si>
    <t>0000502</t>
  </si>
  <si>
    <t>MESOCAIN 1%</t>
  </si>
  <si>
    <t>0002439</t>
  </si>
  <si>
    <t>MARCAINE 0,5%</t>
  </si>
  <si>
    <t>0009709</t>
  </si>
  <si>
    <t>0040536</t>
  </si>
  <si>
    <t>0055824</t>
  </si>
  <si>
    <t>0067547</t>
  </si>
  <si>
    <t>0090044</t>
  </si>
  <si>
    <t>0192143</t>
  </si>
  <si>
    <t>DIPROPHOS</t>
  </si>
  <si>
    <t>0146684</t>
  </si>
  <si>
    <t>10% GLUCOSE IN WATER FOR INJECTION FRESENIUS</t>
  </si>
  <si>
    <t>V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</si>
  <si>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</si>
  <si>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</si>
  <si>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</si>
  <si>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</si>
  <si>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</si>
  <si>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</si>
  <si>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</si>
  <si>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</si>
  <si>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</si>
  <si>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</si>
  <si>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51818</t>
  </si>
  <si>
    <t>51853</t>
  </si>
  <si>
    <t>CIRKULÁRNÍ SÁDROVÝ OBVAZ - PRSTŮ, RUKY, ZÁPĚSTÍ</t>
  </si>
  <si>
    <t>51859</t>
  </si>
  <si>
    <t>FIXAČNÍ SÁDROVÁ DLAHA - NOHA, BÉREC</t>
  </si>
  <si>
    <t>51863</t>
  </si>
  <si>
    <t>SÁDROVÁ DLAHA - CELÁ DOLNÍ KONČETINA</t>
  </si>
  <si>
    <t>51869</t>
  </si>
  <si>
    <t>SEJMUTÍ CIRKULÁRNÍ SÁDROVÉ FIXACE NA KONČETINÁCH</t>
  </si>
  <si>
    <t>51873</t>
  </si>
  <si>
    <t>SLOŽITÝ MĚKKÝ FIXAČNÍ OBVAZ</t>
  </si>
  <si>
    <t>51877</t>
  </si>
  <si>
    <t>PŘILOŽENÍ LÉČEBNÉ POMŮCKY - ORTÉZY</t>
  </si>
  <si>
    <t>53023</t>
  </si>
  <si>
    <t>KONTROLNÍ VYŠETŘENÍ TRAUMATOLOGEM</t>
  </si>
  <si>
    <t>53119</t>
  </si>
  <si>
    <t>ZAVŘENÁ REPOZICE ZLOMENIN PŘEDLOKTÍ, LOKTE, PAŽE N</t>
  </si>
  <si>
    <t>57243</t>
  </si>
  <si>
    <t>HRUDNÍ PUNKCE</t>
  </si>
  <si>
    <t>61129</t>
  </si>
  <si>
    <t>EXCIZE KOŽNÍ LÉZE, SUTURA OD 2 DO 10 CM</t>
  </si>
  <si>
    <t>61209</t>
  </si>
  <si>
    <t>TENOLÝZA FLEXORU</t>
  </si>
  <si>
    <t>61219</t>
  </si>
  <si>
    <t>TENOLÝZA EXTENZORU</t>
  </si>
  <si>
    <t>61247</t>
  </si>
  <si>
    <t>OPERACE KARPÁLNÍHO TUNELU</t>
  </si>
  <si>
    <t>66413</t>
  </si>
  <si>
    <t>AMPUTACE PRSTU RUKY NEBO ČLÁNKU PRSTU - ZA KAŽDÝ D</t>
  </si>
  <si>
    <t>66813</t>
  </si>
  <si>
    <t>ODSTRANĚNÍ OSTEOSYNTETICKÉHO MATERIÁLU</t>
  </si>
  <si>
    <t>66823</t>
  </si>
  <si>
    <t>ODSTRANĚNÍ ZEVNÍHO FIXATÉRU</t>
  </si>
  <si>
    <t>66833</t>
  </si>
  <si>
    <t>ODSTRANĚNÍ CIZÍHO TĚLESA Z RÁNY</t>
  </si>
  <si>
    <t>66949</t>
  </si>
  <si>
    <t>PUNKCE KLOUBNÍ S APLIKACÍ LÉČIVA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</si>
  <si>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</si>
  <si>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</si>
  <si>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</si>
  <si>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</si>
  <si>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</si>
  <si>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</si>
  <si>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</si>
  <si>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</si>
  <si>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</si>
  <si>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</si>
  <si>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</si>
  <si>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</si>
  <si>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51861</t>
  </si>
  <si>
    <t>CIRKULÁRNÍ SÁDROVÝ OBVAZ - NOHA, BÉREC</t>
  </si>
  <si>
    <t>51851</t>
  </si>
  <si>
    <t>FIXAČNÍ SÁDROVÁ DLAHA - RUKA, PŘEDLOKTÍ</t>
  </si>
  <si>
    <t>09219</t>
  </si>
  <si>
    <t xml:space="preserve">INTRAVENÓZNÍ INJEKCE U DOSPĚLÉHO ČI DÍTĚTE NAD 10 </t>
  </si>
  <si>
    <t>53022</t>
  </si>
  <si>
    <t>CÍLENÉ VYŠETŘENÍ TRAUMATOLOGEM</t>
  </si>
  <si>
    <t>53115</t>
  </si>
  <si>
    <t>ZAVŘENÁ REPOZICE LUXACE KARPU NEBO INTRAARTIKULÁRN</t>
  </si>
  <si>
    <t>61245</t>
  </si>
  <si>
    <t>FENESTRACE ŠLACHOVÉ POCHVY</t>
  </si>
  <si>
    <t>66127</t>
  </si>
  <si>
    <t>MANIPULACE V CELKOVÉ NEBO LOKÁLNÍ ANESTÉZII</t>
  </si>
  <si>
    <t>09239</t>
  </si>
  <si>
    <t>SUTURA RÁNY A PODKOŽÍ DO 5 CM</t>
  </si>
  <si>
    <t>09115</t>
  </si>
  <si>
    <t>ODBĚR BIOLOGICKÉHO MATERIÁLU JINÉHO NEŽ KREV NA KV</t>
  </si>
  <si>
    <t>51811</t>
  </si>
  <si>
    <t>INCIZE A DRENÁŽ ABSCESU NEBO HEMATOMU</t>
  </si>
  <si>
    <t>51821</t>
  </si>
  <si>
    <t>CHIRURGICKÉ ODSTRANĚNÍ CIZÍHO TĚLESA</t>
  </si>
  <si>
    <t>51855</t>
  </si>
  <si>
    <t>FIXAČNÍ SÁDROVÁ DLAHA - CELÁ HORNÍ KONČETINA</t>
  </si>
  <si>
    <t>66837</t>
  </si>
  <si>
    <t>EXSTIRPACE BURZY NEBO GANGLIA - POVRCHOVÁ</t>
  </si>
  <si>
    <t>53411</t>
  </si>
  <si>
    <t>NÁPLASŤOVÁ FIXACE ZLOMENINY KOSTNÍHO ČLÁNKU NEBO M</t>
  </si>
  <si>
    <t>51870</t>
  </si>
  <si>
    <t>DOTOČENÍ SÁDROVÉHO OBVAZU</t>
  </si>
  <si>
    <t>51817</t>
  </si>
  <si>
    <t>OŠETŘENÍ NEHTU</t>
  </si>
  <si>
    <t>62140</t>
  </si>
  <si>
    <t>POPÁLENINY - OŠETŘENÍ A PŘEVAZ DORSA RUKY NEBO NOH</t>
  </si>
  <si>
    <t>61255</t>
  </si>
  <si>
    <t>ROZŠÍŘENÁ APONEUREKTOMIE U FORMY DUPUYTRENOVY KONT</t>
  </si>
  <si>
    <t>51865</t>
  </si>
  <si>
    <t>CIRKULÁRNÍ SÁDROVÝ OBVAZ CELÉ DOLNÍ KONČETINY</t>
  </si>
  <si>
    <t>66421</t>
  </si>
  <si>
    <t>BIOPSIE, INCIZE A DRENÁŽ NA RUCE ČI ZÁPĚSTÍ</t>
  </si>
  <si>
    <t>51867</t>
  </si>
  <si>
    <t>PŘIPEVNĚNÍ NÁŠLAPNÉHO PODPATKU NA STÁVAJÍCÍ SÁDROV</t>
  </si>
  <si>
    <t>53515</t>
  </si>
  <si>
    <t>SUTURA ŠLACHY EXTENSORU RUKY A ZÁPĚSTÍ</t>
  </si>
  <si>
    <t>66811</t>
  </si>
  <si>
    <t>INJEKCE DO BURZY, GANGLIA, POCHVY ŠLACHOVÉ</t>
  </si>
  <si>
    <t>66695</t>
  </si>
  <si>
    <t>EXCIZE / EXSTIRPACE FALANGY NA NOZE</t>
  </si>
  <si>
    <t>51857</t>
  </si>
  <si>
    <t>CIRKULÁRNÍ SÁDROVÝ OBVAZ - CELÁ HORNÍ KONČETINA</t>
  </si>
  <si>
    <t>66411</t>
  </si>
  <si>
    <t>AMPUTACE PRSTU RUKY NEBO ČLÁNKU PRSTU - ZA PRVNÍ P</t>
  </si>
  <si>
    <t>53111</t>
  </si>
  <si>
    <t>ZAVŘENÁ REPOZICE ZLOMENINY NEBO LUXACE JEDNÉ FALAN</t>
  </si>
  <si>
    <t>66825</t>
  </si>
  <si>
    <t>UPRAVENÍ ZEVNÍHO FIXATÉRU</t>
  </si>
  <si>
    <t>52117</t>
  </si>
  <si>
    <t>REPOZICE BOLESTIVÉ PRONACE U DĚTÍ</t>
  </si>
  <si>
    <t>66927</t>
  </si>
  <si>
    <t>REVIZE ŠLACHOVÝCH POCHEV</t>
  </si>
  <si>
    <t>09234</t>
  </si>
  <si>
    <t>OŠETŘENÍ NEHTU, INCIZE SUBKUTÁNNÍHO ABSCESU NEBO H</t>
  </si>
  <si>
    <t>66835</t>
  </si>
  <si>
    <t>INCIZE A DRENÁŽ ŠLACHOVÉ POCHVY</t>
  </si>
  <si>
    <t>51871</t>
  </si>
  <si>
    <t>FIXACE ZLOMENINY KLÍČKU DELBETOVÝMI KRUHY</t>
  </si>
  <si>
    <t>52109</t>
  </si>
  <si>
    <t>SEJMUTÍ CIRKULÁRNÍ POLYMEROVÉ FIXACE</t>
  </si>
  <si>
    <t>90961</t>
  </si>
  <si>
    <t>(DRG) ORTOPEDICKÁ OPERACE PRO AGRESIVNÍ BENIGNÍ NO</t>
  </si>
  <si>
    <t>52089</t>
  </si>
  <si>
    <t>FIXAČNÍ POLYMEROVÁ DLAHA - RUKA, PŘEDLOKTÍ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</si>
  <si>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</si>
  <si>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</si>
  <si>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</si>
  <si>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</si>
  <si>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</si>
  <si>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</si>
  <si>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</si>
  <si>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</si>
  <si>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</si>
  <si>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</si>
  <si>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</si>
  <si>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</si>
  <si>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</si>
  <si>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</si>
  <si>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</si>
  <si>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</si>
  <si>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</si>
  <si>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</si>
  <si>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</si>
  <si>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</si>
  <si>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</si>
  <si>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</si>
  <si>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</si>
  <si>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</si>
  <si>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</si>
  <si>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</si>
  <si>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</si>
  <si>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</si>
  <si>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</si>
  <si>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</si>
  <si>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07</t>
  </si>
  <si>
    <t>5F3</t>
  </si>
  <si>
    <t>53485</t>
  </si>
  <si>
    <t>ZLOMENINY PÁNEVNÍHO KRUHU - NESTABILNÍ - S OPERAČN</t>
  </si>
  <si>
    <t>08</t>
  </si>
  <si>
    <t>09</t>
  </si>
  <si>
    <t>10</t>
  </si>
  <si>
    <t>53117</t>
  </si>
  <si>
    <t>ZAVŘENÁ REPOZICE LUXACE LOKETNÍHO KLOUBU NEBO HLAV</t>
  </si>
  <si>
    <t>53163</t>
  </si>
  <si>
    <t>OTEVŘENÁ REPOZICE A OSTEOSYNTÉZA VÍCEÚLOMKOVÝCH ZL</t>
  </si>
  <si>
    <t>53213</t>
  </si>
  <si>
    <t>ZAVŘENÁ REPOZICE A NITRODŘEŇOVA OSTEOSYNTÉZA ZLOME</t>
  </si>
  <si>
    <t>53253</t>
  </si>
  <si>
    <t xml:space="preserve">OTEVŘENÁ REPOZICE A OSTEOSYNTÉZA ZLOMENIN DIAFÝZY </t>
  </si>
  <si>
    <t>53457</t>
  </si>
  <si>
    <t>ZLOMENINY DOLNÍHO KONCE BÉRCE A HLEZNA S NITROKLOU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</si>
  <si>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</si>
  <si>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</si>
  <si>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</si>
  <si>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</si>
  <si>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</si>
  <si>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</si>
  <si>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</si>
  <si>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</si>
  <si>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</si>
  <si>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</si>
  <si>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</si>
  <si>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</si>
  <si>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51111</t>
  </si>
  <si>
    <t>OPERACE CYSTY NEBO HEMANGIOMU NEBO LIPOMU NEBO PIL</t>
  </si>
  <si>
    <t>62310</t>
  </si>
  <si>
    <t>NEKREKTOMIE DO 1% POVRCHU TĚLA</t>
  </si>
  <si>
    <t>61225</t>
  </si>
  <si>
    <t>NEUROLÝZA</t>
  </si>
  <si>
    <t>62610</t>
  </si>
  <si>
    <t>ODBĚR DERMOEPIDERMÁLNÍHO ŠTĚPU DO 1 % POVRCHU TĚLA</t>
  </si>
  <si>
    <t>52091</t>
  </si>
  <si>
    <t>CIRKULÁRNÍ POLYMEROVÝ OBVAZ - PRSTŮ, RUKY, ZÁPĚSTÍ</t>
  </si>
  <si>
    <t>52097</t>
  </si>
  <si>
    <t>FIXAČNÍ POLYMEROVÁ DLAHA - NOHA, BÉREC</t>
  </si>
  <si>
    <t>5F1</t>
  </si>
  <si>
    <t>51353</t>
  </si>
  <si>
    <t>PUNKCE, ODSÁTÍ TENKÉHO STŘEVA, MANIPULACE SE STŘEV</t>
  </si>
  <si>
    <t>51394</t>
  </si>
  <si>
    <t>UZÁVĚR STĚNY BŘIŠNÍ PO EVISCERACI</t>
  </si>
  <si>
    <t>51397</t>
  </si>
  <si>
    <t>OTEVŘENÁ LAVÁŽ PERITONEÁLNÍ DUTINY, SEC. LOOK, LAP</t>
  </si>
  <si>
    <t>51713</t>
  </si>
  <si>
    <t>DIAGNOSTICKÁ VIDEOLAPAROSKOPIE A VIDEOTORAKOSKOPIE</t>
  </si>
  <si>
    <t>71717</t>
  </si>
  <si>
    <t>TRACHEOTOMIE</t>
  </si>
  <si>
    <t>07546</t>
  </si>
  <si>
    <t>(DRG) OTEVŘENÝ PŘÍSTUP</t>
  </si>
  <si>
    <t>07565</t>
  </si>
  <si>
    <t>(DRG) KATASTROFICKÁ OPERACE KVCH</t>
  </si>
  <si>
    <t>07543</t>
  </si>
  <si>
    <t>(DRG) PRIMOOPERACE</t>
  </si>
  <si>
    <t>54990</t>
  </si>
  <si>
    <t>ODBĚR ŽILNÍHO ŠTĚPU</t>
  </si>
  <si>
    <t>51371</t>
  </si>
  <si>
    <t>CHOLECYSTEKTOMIE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</si>
  <si>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</si>
  <si>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</si>
  <si>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</si>
  <si>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</si>
  <si>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</si>
  <si>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</si>
  <si>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07564</t>
  </si>
  <si>
    <t>(DRG) EMERGENTNÍ OPERACE KVCH</t>
  </si>
  <si>
    <t>54210</t>
  </si>
  <si>
    <t>VYTVOŘENÍ NEBO ZRUŠENÍ A-V PÍŠTĚLE</t>
  </si>
  <si>
    <t>54320</t>
  </si>
  <si>
    <t xml:space="preserve">ENDARTEREKTOMIE KAROTICKÁ A OSTATNÍCH PERIFERNÍCH </t>
  </si>
  <si>
    <t>07552</t>
  </si>
  <si>
    <t>(DRG) OPERAČNÍ VÝKON BEZ MIMOTĚLNÍHO OBĚHU</t>
  </si>
  <si>
    <t>07468</t>
  </si>
  <si>
    <t>(VZP) TROMBECTOMIE  A. POPLITEA A BÉRCOVÝCH TEPEN</t>
  </si>
  <si>
    <t>51357</t>
  </si>
  <si>
    <t>JEJUNOSTOMIE, ILEOSTOMIE NEBO KOLOSTOMIE, ANTEPOZI</t>
  </si>
  <si>
    <t>07563</t>
  </si>
  <si>
    <t>(DRG) URGENTNÍ OPERACE KVCH</t>
  </si>
  <si>
    <t>51391</t>
  </si>
  <si>
    <t>LAPAROTOMIE A OŠETŘENÍ VÍCEČETNÉHO VISCERÁLNÍHO PO</t>
  </si>
  <si>
    <t>54340</t>
  </si>
  <si>
    <t>TEPENNÁ EMBOLEKTOMIE, TROMBEKTOMIE</t>
  </si>
  <si>
    <t>57235</t>
  </si>
  <si>
    <t>TORAKOTOMIE PROSTÁ NEBO S BIOPSIÍ, EVAKUACÍ HEMATO</t>
  </si>
  <si>
    <t>51421</t>
  </si>
  <si>
    <t>KOREKCE ANÁLNÍHO SFINKTERU A ANOREKTÁLNÍHO PŘECHOD</t>
  </si>
  <si>
    <t>07514</t>
  </si>
  <si>
    <t>(VZP) ODBĚR A PŘÍPRAVA ŽILNÍHO ŠTĚPU Z POVRCHOVÝCH</t>
  </si>
  <si>
    <t>57221</t>
  </si>
  <si>
    <t>OPERAČNÍ STABILIZACE HRUDNÍKU PO ÚRAZE - JEDNA STR</t>
  </si>
  <si>
    <t>07428</t>
  </si>
  <si>
    <t>(VZP) REVIZE V OBLASTI STEHNA PRO  KRVÁCENÍ</t>
  </si>
  <si>
    <t>57237</t>
  </si>
  <si>
    <t>SUTURA RUPTUTY BRÁNICE TORAKOTOMICKÝM PŘÍSTUPEM</t>
  </si>
  <si>
    <t>07569</t>
  </si>
  <si>
    <t>(VZP) BYPASS NEBO NÁHRADA POPLITEO - POPLITEÁLNÍ A</t>
  </si>
  <si>
    <t>07499</t>
  </si>
  <si>
    <t>(VZP) INTERPOZICE ŽILNÍHO ÚSEKU</t>
  </si>
  <si>
    <t>07464</t>
  </si>
  <si>
    <t>(VZP) PLASTIKA A. POPLITEA A DISTÁLNÍCH TEPEN AUTO</t>
  </si>
  <si>
    <t>07517</t>
  </si>
  <si>
    <t>(VZP) REVIZE ŽILNÍHO SYSTÉMU PRO  KRVÁCENÍ</t>
  </si>
  <si>
    <t>07450</t>
  </si>
  <si>
    <t>(VZP) BYPASS POPLITEO - TIBIÁLNÍ ZADNÍ PROTETICKÝ</t>
  </si>
  <si>
    <t>90959</t>
  </si>
  <si>
    <t>(DRG) ÚPRAVA ŽILNÍHO NEBO TEPENNÉHO ALOŠTĚPU</t>
  </si>
  <si>
    <t>07448</t>
  </si>
  <si>
    <t xml:space="preserve">(VZP) BYPASS POPLITEO - TIBIÁLNÍ PŘEDNÍ AUTOLOGNÍ </t>
  </si>
  <si>
    <t>07302</t>
  </si>
  <si>
    <t>(VZP) JINÉ OPERACE V  ÚSEKU A. CAROTIS</t>
  </si>
  <si>
    <t>0003708</t>
  </si>
  <si>
    <t>ZYVOXID</t>
  </si>
  <si>
    <t>0003952</t>
  </si>
  <si>
    <t>AMIKIN 500 MG</t>
  </si>
  <si>
    <t>0004234</t>
  </si>
  <si>
    <t>0006480</t>
  </si>
  <si>
    <t>0008807</t>
  </si>
  <si>
    <t>0011592</t>
  </si>
  <si>
    <t>0016600</t>
  </si>
  <si>
    <t>0026127</t>
  </si>
  <si>
    <t>TYGACIL</t>
  </si>
  <si>
    <t>0058092</t>
  </si>
  <si>
    <t>CEFAZOLIN SANDOZ</t>
  </si>
  <si>
    <t>0059830</t>
  </si>
  <si>
    <t>0062464</t>
  </si>
  <si>
    <t>0064831</t>
  </si>
  <si>
    <t>AXETINE</t>
  </si>
  <si>
    <t>0066137</t>
  </si>
  <si>
    <t>OFLOXIN INF</t>
  </si>
  <si>
    <t>0072972</t>
  </si>
  <si>
    <t>AMOKSIKLAV 1,2 G</t>
  </si>
  <si>
    <t>0072973</t>
  </si>
  <si>
    <t>AMOKSIKLAV 600 MG</t>
  </si>
  <si>
    <t>0076360</t>
  </si>
  <si>
    <t>ZINACEF</t>
  </si>
  <si>
    <t>0087239</t>
  </si>
  <si>
    <t>FANHDI</t>
  </si>
  <si>
    <t>0087240</t>
  </si>
  <si>
    <t>0092290</t>
  </si>
  <si>
    <t>EDICIN</t>
  </si>
  <si>
    <t>0096414</t>
  </si>
  <si>
    <t>GENTAMICIN LEK</t>
  </si>
  <si>
    <t>0097000</t>
  </si>
  <si>
    <t>METRONIDAZOLE 0,5%-POLPHARMA</t>
  </si>
  <si>
    <t>0112782</t>
  </si>
  <si>
    <t>GENTAMICIN B.BRAUN</t>
  </si>
  <si>
    <t>0131656</t>
  </si>
  <si>
    <t>CEFTAZIDIM KABI</t>
  </si>
  <si>
    <t>0144328</t>
  </si>
  <si>
    <t>GARAMYCIN SCHWAMM</t>
  </si>
  <si>
    <t>0151458</t>
  </si>
  <si>
    <t>CEFUROXIM KABI</t>
  </si>
  <si>
    <t>0156258</t>
  </si>
  <si>
    <t>VANCOMYCIN KABI</t>
  </si>
  <si>
    <t>0162187</t>
  </si>
  <si>
    <t>CIPROFLOXACIN KABI</t>
  </si>
  <si>
    <t>0164350</t>
  </si>
  <si>
    <t>TAZOCIN 4 G/0,5 G</t>
  </si>
  <si>
    <t>0164401</t>
  </si>
  <si>
    <t>0166269</t>
  </si>
  <si>
    <t>0164407</t>
  </si>
  <si>
    <t>0162496</t>
  </si>
  <si>
    <t>TAZIP</t>
  </si>
  <si>
    <t>0201030</t>
  </si>
  <si>
    <t>0092359</t>
  </si>
  <si>
    <t>PROSTAPHLIN</t>
  </si>
  <si>
    <t>0113453</t>
  </si>
  <si>
    <t>0156835</t>
  </si>
  <si>
    <t>MEROPENEM KABI</t>
  </si>
  <si>
    <t>0129834</t>
  </si>
  <si>
    <t>0129836</t>
  </si>
  <si>
    <t>0183926</t>
  </si>
  <si>
    <t>AZEPO</t>
  </si>
  <si>
    <t>0183817</t>
  </si>
  <si>
    <t>0203855</t>
  </si>
  <si>
    <t>CEFOTAXIME LEK</t>
  </si>
  <si>
    <t>0201967</t>
  </si>
  <si>
    <t>VULMIZOLIN</t>
  </si>
  <si>
    <t>0212531</t>
  </si>
  <si>
    <t>0210993</t>
  </si>
  <si>
    <t>ZERBAXA</t>
  </si>
  <si>
    <t>0214076</t>
  </si>
  <si>
    <t>0087200</t>
  </si>
  <si>
    <t>MAXIPIME</t>
  </si>
  <si>
    <t>0230686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</si>
  <si>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</si>
  <si>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</si>
  <si>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</si>
  <si>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</si>
  <si>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</si>
  <si>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</si>
  <si>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</si>
  <si>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</si>
  <si>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</si>
  <si>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</si>
  <si>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</si>
  <si>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</si>
  <si>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</si>
  <si>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</si>
  <si>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</si>
  <si>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</si>
  <si>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</si>
  <si>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</si>
  <si>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</si>
  <si>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</si>
  <si>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</si>
  <si>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0001054</t>
  </si>
  <si>
    <t>0001137</t>
  </si>
  <si>
    <t>ŠROUB SAMOŘEZNÝ KORTIKÁLNÍ RUKA OCEL</t>
  </si>
  <si>
    <t>0001154</t>
  </si>
  <si>
    <t>0001203</t>
  </si>
  <si>
    <t>0001288</t>
  </si>
  <si>
    <t>DLAHA ADAPTAČNÍ  MINI FRAGMENT OCEL TITAN</t>
  </si>
  <si>
    <t>0001291</t>
  </si>
  <si>
    <t>DLAHA LC-DCP ROVNÁ MINI FRAGMENT OCEL</t>
  </si>
  <si>
    <t>0001308</t>
  </si>
  <si>
    <t>DLAHA ADAPTAČNÍ  MINI FRAGMENT OCEL</t>
  </si>
  <si>
    <t>0001588</t>
  </si>
  <si>
    <t>ŠROUB SAMOŘEZNÝ KORTIKÁLNÍ MALÝ FRAGMENTY TITAN</t>
  </si>
  <si>
    <t>0001627</t>
  </si>
  <si>
    <t>DLAHA MALÝ FRAGMENT OCEL</t>
  </si>
  <si>
    <t>0001719</t>
  </si>
  <si>
    <t>DRÁT CERKLÁŽNÍ OCEL</t>
  </si>
  <si>
    <t>0001739</t>
  </si>
  <si>
    <t>DRÁT KIRSCHNERŮV OCEL</t>
  </si>
  <si>
    <t>0001740</t>
  </si>
  <si>
    <t>0001948</t>
  </si>
  <si>
    <t>ŠROUB SAMOŘEZNÝ KANYLOVANÝ OCEL</t>
  </si>
  <si>
    <t>0002062</t>
  </si>
  <si>
    <t>ZASLEPOVACÍ HLAVA TIBIE OCEL</t>
  </si>
  <si>
    <t>0002370</t>
  </si>
  <si>
    <t>FIXÁTOR ZEVNÍ JEDNOROVIN./DVOUROVIN.TRUBKOVÝ,SYNTH</t>
  </si>
  <si>
    <t>0002408</t>
  </si>
  <si>
    <t>0002425</t>
  </si>
  <si>
    <t>0003008</t>
  </si>
  <si>
    <t>DLAHA ROVNÁ REKONSTRUKČNÍ PÁNEV MALÝ FRAGMENT OCEL</t>
  </si>
  <si>
    <t>0004070</t>
  </si>
  <si>
    <t>ŠROUB LCP A VA-LCP SAMOŘEZNÝ MALÝ FRAGMENT OCEL</t>
  </si>
  <si>
    <t>0004073</t>
  </si>
  <si>
    <t>0004077</t>
  </si>
  <si>
    <t>0004080</t>
  </si>
  <si>
    <t>0004085</t>
  </si>
  <si>
    <t>0004614</t>
  </si>
  <si>
    <t>DLAHA LCP HUMERUS PROXIMÁLNÍ MALÝ FRAGMENT OCEL</t>
  </si>
  <si>
    <t>0006853</t>
  </si>
  <si>
    <t>FIXÁTOR ZEVNÍ JEDNOROVINNÝ ZÁPĚSTÍ PENNIG II DLOUH</t>
  </si>
  <si>
    <t>0006854</t>
  </si>
  <si>
    <t>0006881</t>
  </si>
  <si>
    <t>ŠROUB KORTIKÁLNÍ, SAMOVRT. HYDROXYAPATIT. 99-6014X</t>
  </si>
  <si>
    <t>0010457</t>
  </si>
  <si>
    <t>ČEP SAMOŘEZNÝ JISTÍCÍ OCEL</t>
  </si>
  <si>
    <t>0010678</t>
  </si>
  <si>
    <t>HŘEB STANDARDNÍ TIBIE OCEL TITAN</t>
  </si>
  <si>
    <t>0010767</t>
  </si>
  <si>
    <t>0010768</t>
  </si>
  <si>
    <t>0017333</t>
  </si>
  <si>
    <t>0017413</t>
  </si>
  <si>
    <t>ŠROUB SPONGIOZNÍ MALÝ FRAGMENT OCEL</t>
  </si>
  <si>
    <t>0017419</t>
  </si>
  <si>
    <t>PODLOŽKA OCEL</t>
  </si>
  <si>
    <t>0017420</t>
  </si>
  <si>
    <t>0017422</t>
  </si>
  <si>
    <t>ŠROUB KORTIKÁLNÍ VELKÝ FRAGMENT OCEL</t>
  </si>
  <si>
    <t>0017424</t>
  </si>
  <si>
    <t>0017486</t>
  </si>
  <si>
    <t>ŠROUB VELKÝ FRAGMENT MALEOLÁRNÍ OCEL</t>
  </si>
  <si>
    <t>0017492</t>
  </si>
  <si>
    <t>ŠROUB KANYLOVANÝ MALÝ FRAGMENT OCEL</t>
  </si>
  <si>
    <t>0017735</t>
  </si>
  <si>
    <t>0017743</t>
  </si>
  <si>
    <t>0017745</t>
  </si>
  <si>
    <t>0017746</t>
  </si>
  <si>
    <t>0017748</t>
  </si>
  <si>
    <t>0017749</t>
  </si>
  <si>
    <t>0017751</t>
  </si>
  <si>
    <t>0018678</t>
  </si>
  <si>
    <t>CEMENT KOSTNÍ PALACOS R - 40 + GENTAMICINUM  2X40G</t>
  </si>
  <si>
    <t>0024855</t>
  </si>
  <si>
    <t>ZASLEPOVACÍ HLAVA FEMUR TITAN</t>
  </si>
  <si>
    <t>0024889</t>
  </si>
  <si>
    <t>HŘEB FEMUR TITAN</t>
  </si>
  <si>
    <t>0024982</t>
  </si>
  <si>
    <t xml:space="preserve">KOTVIČKA TITANOVÁ PRO CHIR.RUKY MINI,MINI LS,MINI </t>
  </si>
  <si>
    <t>0024989</t>
  </si>
  <si>
    <t xml:space="preserve">KOTVIČKA TITANOVÁ PRO STABILIZACI RAMENE GII, GII </t>
  </si>
  <si>
    <t>0024993</t>
  </si>
  <si>
    <t>KOTVIČKA TITANOVÁ GII SNAP-PAK PRO STABILIZACI RAM</t>
  </si>
  <si>
    <t>0027737</t>
  </si>
  <si>
    <t>DLAHA LCP ROVNÁ MALÝ FRAGMENT OCEL</t>
  </si>
  <si>
    <t>0027766</t>
  </si>
  <si>
    <t>DLAHA LCP ROVNÁ VELKÝ FRAGMENT OCEL</t>
  </si>
  <si>
    <t>0027798</t>
  </si>
  <si>
    <t>DLAHA LCP MALÝ FRAGMENT OCEL</t>
  </si>
  <si>
    <t>0027807</t>
  </si>
  <si>
    <t>DLAHA ROVNÁ LCP REKONSTRUKČNÍ MALÝ FRAGMENT OCEL</t>
  </si>
  <si>
    <t>0027816</t>
  </si>
  <si>
    <t>0030400</t>
  </si>
  <si>
    <t>ŠROUB LCP SAMOŘEZNÝ VELKÝ FRAGMENT OCEL</t>
  </si>
  <si>
    <t>0030409</t>
  </si>
  <si>
    <t>0030415</t>
  </si>
  <si>
    <t>0030418</t>
  </si>
  <si>
    <t>0030454</t>
  </si>
  <si>
    <t>ŠROUB LCP SAMOŘEZNÝ MALÝ FRAGMENT TITAN</t>
  </si>
  <si>
    <t>0030458</t>
  </si>
  <si>
    <t>0030462</t>
  </si>
  <si>
    <t>0030466</t>
  </si>
  <si>
    <t>0030617</t>
  </si>
  <si>
    <t>STAPLER KOŽNÍ ROYAL - 35W</t>
  </si>
  <si>
    <t>0030647</t>
  </si>
  <si>
    <t>SÍŤKA KÝLNÍ EXTRAPER. SURGIPRO MESH NEVSTŘEBATELNÁ</t>
  </si>
  <si>
    <t>0030724</t>
  </si>
  <si>
    <t>DLAHA LCP PATNÍ OCEL MALÝ FRAGMENT TITAN</t>
  </si>
  <si>
    <t>0030935</t>
  </si>
  <si>
    <t>DRÁT TI; VRTACÍ; VODÍCÍ</t>
  </si>
  <si>
    <t>0031337</t>
  </si>
  <si>
    <t>0031437</t>
  </si>
  <si>
    <t>DLAHA LCP A VA-LCP HUMERUS DISTÁLNÍ MALÝ FRAGMENT</t>
  </si>
  <si>
    <t>0031465</t>
  </si>
  <si>
    <t>ŠROUB LCP SAMOŘEZNÝ MINI FRAGMENT TITAN</t>
  </si>
  <si>
    <t>0031468</t>
  </si>
  <si>
    <t>DLAHA LCP TIBIE PROXIMÁLNÍ OCEL MALÝ FRAGMENT TITA</t>
  </si>
  <si>
    <t>0031469</t>
  </si>
  <si>
    <t>0031488</t>
  </si>
  <si>
    <t>0031591</t>
  </si>
  <si>
    <t>NÁHRADA RAMENNÍHO KLOUBU 1350.15.010 - 030</t>
  </si>
  <si>
    <t>0031597</t>
  </si>
  <si>
    <t>NÁHRADA RAMENNÍHO KLOUBU 1306.15.120 - 200</t>
  </si>
  <si>
    <t>0031604</t>
  </si>
  <si>
    <t>NÁHRADA RAM. KLOUBU 1330.15.270 A 1331.15.270</t>
  </si>
  <si>
    <t>0031933</t>
  </si>
  <si>
    <t>ZASLEPOVACÍ HLAVA TIBIE ÚHLOVĚ STABILNÍ TITAN</t>
  </si>
  <si>
    <t>0031938</t>
  </si>
  <si>
    <t>HŘEB KANYLOVANÝ TIBIE UHLOVĚ STABILNÍ TITAN</t>
  </si>
  <si>
    <t>0031983</t>
  </si>
  <si>
    <t>ŠROUB STARDRIVE ZAJIŠŤOVACÍ TITAN</t>
  </si>
  <si>
    <t>0034884</t>
  </si>
  <si>
    <t>0035002</t>
  </si>
  <si>
    <t>ŠROUB STARDRIVE SAMOŘEZNÝ SPONGIOZNÍ ZAJIŠŤOVACÍ T</t>
  </si>
  <si>
    <t>0035016</t>
  </si>
  <si>
    <t>HŘEB TIBIE UHLOVĚ STABILNÍ TITAN</t>
  </si>
  <si>
    <t>0037139</t>
  </si>
  <si>
    <t>PROTÉZA GORE-TEX CÉVNÍ - PRUŽNÁ TENKOSTĚNNÁ</t>
  </si>
  <si>
    <t>0042033</t>
  </si>
  <si>
    <t>DLAHA H, DORSÁLNÍ, APTUS RADIUS 2,5</t>
  </si>
  <si>
    <t>0042048</t>
  </si>
  <si>
    <t>DLAHA VOLÁRNÍ KOREKČNÍ DLOUHÁ, APTUS RADIUS 2,5</t>
  </si>
  <si>
    <t>0042049</t>
  </si>
  <si>
    <t>DLAHA VOLÁRNÍ KOREKČNÍ,  APTUS RADIUS 2,5</t>
  </si>
  <si>
    <t>0042074</t>
  </si>
  <si>
    <t>ŠROUB KORTIKÁLNÍ HEXA DRIVE 6, APTUS HAND 2,0</t>
  </si>
  <si>
    <t>0042077</t>
  </si>
  <si>
    <t>0042090</t>
  </si>
  <si>
    <t>ŠROUB ZAMYKACÍ HEXA DRIVE 6, APTUS HAND 2,0</t>
  </si>
  <si>
    <t>0042092</t>
  </si>
  <si>
    <t>0042393</t>
  </si>
  <si>
    <t>ŠROUB KORTIKÁLNÍ HEXA DRIVE 7, APTUS RADIUS 2,5</t>
  </si>
  <si>
    <t>0042394</t>
  </si>
  <si>
    <t>0042816</t>
  </si>
  <si>
    <t>ŠROUB UZAMYKATELNÝ MULTISMĚROVÝ KORTIKÁLNÍ TI T-DR</t>
  </si>
  <si>
    <t>0043119</t>
  </si>
  <si>
    <t>ŠTĚP ALLOGENNÍ KOSTNÍ ZMRAZENÝ</t>
  </si>
  <si>
    <t>0043151</t>
  </si>
  <si>
    <t>ŠTĚP ALLOGENNÍ KOSTNÍ SPONGIOZNÍ ZMRAZENÝ  HLAVICE</t>
  </si>
  <si>
    <t>0048989</t>
  </si>
  <si>
    <t>ELEKTRODA KOAGULAČNÍ JEDNORÁZOVÁ GN211</t>
  </si>
  <si>
    <t>0056288</t>
  </si>
  <si>
    <t>KATETR BALÓNKOVÝ FOGARTY EMBOLEKTOMICKÝ - 120403F</t>
  </si>
  <si>
    <t>0056290</t>
  </si>
  <si>
    <t>KATETR BALÓNKOVÝ FOGARTY EMBOLEKTOMICKÝ - 120404F</t>
  </si>
  <si>
    <t>0056291</t>
  </si>
  <si>
    <t>KATETR BALÓNKOVÝ FOGARTY EMBOLEKTOMICKÝ - 120804F</t>
  </si>
  <si>
    <t>0056292</t>
  </si>
  <si>
    <t>KATETR BALÓNKOVÝ FOGARTY EMBOLEKTOMICKÝ - 120805F</t>
  </si>
  <si>
    <t>0066995</t>
  </si>
  <si>
    <t xml:space="preserve">IMPLANTÁT SPINÁLNÍ SYSTÉM CERVIFIX                </t>
  </si>
  <si>
    <t>0067020</t>
  </si>
  <si>
    <t>0068052</t>
  </si>
  <si>
    <t>IMPLANTÁT SPINÁLNÍ SYSTÉM FIXAČNÍ CONTROL CABLE  1</t>
  </si>
  <si>
    <t>0069080</t>
  </si>
  <si>
    <t>IMPLANTÁT KOSTNÍ UMĚLÁ NÁHRADA TKÁNĚ  CHRONOS</t>
  </si>
  <si>
    <t>0070576</t>
  </si>
  <si>
    <t xml:space="preserve">KOTVIČKA VSTŘEBATELNÁ LUPINE LOOP PRO STABILIZACI </t>
  </si>
  <si>
    <t>0070875</t>
  </si>
  <si>
    <t>ČEP SAMOŘEZNÝ JISTÍCÍ TITAN</t>
  </si>
  <si>
    <t>0070900</t>
  </si>
  <si>
    <t>HŘEB HUMERUS TITAN</t>
  </si>
  <si>
    <t>0070920</t>
  </si>
  <si>
    <t>ZASLEPOVACÍ HLAVA HUMERUS PRODLUŽOVACÍ TITAN</t>
  </si>
  <si>
    <t>0071586</t>
  </si>
  <si>
    <t>FIXÁTOR HYBRIDNÍ KRUHOVÝ, PROX./DIST.TIBIE/DIST.FE</t>
  </si>
  <si>
    <t>0071591</t>
  </si>
  <si>
    <t>0071595</t>
  </si>
  <si>
    <t>0071596</t>
  </si>
  <si>
    <t>0071602</t>
  </si>
  <si>
    <t>FIXÁTOR ZEVNÍ JEDNOROVIN./DVOUROVIN.TRUBKOVÝ SYNTH</t>
  </si>
  <si>
    <t>0073578</t>
  </si>
  <si>
    <t>ŠROUB SAMOŘEZNÝ KORTIKÁLNÍ MINI FRAGMENT TITAN</t>
  </si>
  <si>
    <t>0073582</t>
  </si>
  <si>
    <t>0073615</t>
  </si>
  <si>
    <t>DLAHA ADAPTAČNÍ  MINI FRAGMENT MINI FRAGMENT TITAN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</si>
  <si>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</si>
  <si>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</si>
  <si>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</si>
  <si>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</si>
  <si>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</si>
  <si>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</si>
  <si>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</si>
  <si>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</si>
  <si>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</si>
  <si>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</si>
  <si>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</si>
  <si>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</si>
  <si>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0074724</t>
  </si>
  <si>
    <t>DLAHA  FEMORÁLNÍ PROXIMÁLNÍ S DYN. KOMPRES. OTVORY</t>
  </si>
  <si>
    <t>0074784</t>
  </si>
  <si>
    <t>ŠROUB DO KOSTI FIXAČNÍ</t>
  </si>
  <si>
    <t>0074790</t>
  </si>
  <si>
    <t>MATKA</t>
  </si>
  <si>
    <t>0076890</t>
  </si>
  <si>
    <t>ŠROUB SAMOŘEZNÝ JISTÍCÍ FEMUR DISTÁLNÍ TITAN</t>
  </si>
  <si>
    <t>0076900</t>
  </si>
  <si>
    <t>VRTULKA JISTÍCÍ FEMUR DISTÁLNÍ TITAN</t>
  </si>
  <si>
    <t>0076910</t>
  </si>
  <si>
    <t>HŘEB FEMUR DISTÁLNÍ KANYLOVANÝ UHLOVĚ STABILNÍ TIT</t>
  </si>
  <si>
    <t>0076924</t>
  </si>
  <si>
    <t>0076929</t>
  </si>
  <si>
    <t>ZASLEPOVACÍ HLAVA FEMUR DISTÁLNÍ TITAN</t>
  </si>
  <si>
    <t>0076931</t>
  </si>
  <si>
    <t>HŘEB ELASTICKÝ TITAN</t>
  </si>
  <si>
    <t>0077114</t>
  </si>
  <si>
    <t>KOTVIČKA PRO SUTURU MENISKU VSTŘEBATELNÁ MITEK OMN</t>
  </si>
  <si>
    <t>0077116</t>
  </si>
  <si>
    <t>ŠROUB INTERFERENČNÍ TITANOVÝ KUROSAKA PRO REKONSTR</t>
  </si>
  <si>
    <t>0077170</t>
  </si>
  <si>
    <t>HŘEBÍK PRO REKONSTRUKCI KŘÍŽOVÉHO VAZU RIGIDFIX VS</t>
  </si>
  <si>
    <t>0077759</t>
  </si>
  <si>
    <t>HŘEB HUMERÁLNÍ PROXIMÁLNÍ NITRODŘEŇOVÝ TITANOVÝ TA</t>
  </si>
  <si>
    <t>0077760</t>
  </si>
  <si>
    <t>HŘEB HUMERÁLNÍ NITRODŘEŇOVÝ TITANOVÝ TARGON H</t>
  </si>
  <si>
    <t>0077761</t>
  </si>
  <si>
    <t>ŠROUB ZAJIŠŤOVACÍ  TITANOVÝ TARGON PH/H</t>
  </si>
  <si>
    <t>0077762</t>
  </si>
  <si>
    <t>0082077</t>
  </si>
  <si>
    <t>KRYTÍ COM 30 OBVAZOVÁ TEXTÍLIE KOMBINOVANÁ</t>
  </si>
  <si>
    <t>0083073</t>
  </si>
  <si>
    <t>ŠROUB STARDRIVE LATERÁLNÍ TITAN</t>
  </si>
  <si>
    <t>0083205</t>
  </si>
  <si>
    <t>DLAHA LCP PÁNEV SYMFÝZA OCEL</t>
  </si>
  <si>
    <t>0083212</t>
  </si>
  <si>
    <t>DLAHA LCP NIZKOPROFILOVÁ  REKONSTRUKČNÍ PÁNEV OCEL</t>
  </si>
  <si>
    <t>0083217</t>
  </si>
  <si>
    <t>0083227</t>
  </si>
  <si>
    <t>DLAHA LCP TIBIE DISTÁLNÍ ANTEROLATERÁLNÍ MALÝ FRAG</t>
  </si>
  <si>
    <t>0083228</t>
  </si>
  <si>
    <t>DLAHA LCP TIBIE DISTÁLNÍ MEDIÁLNÍ MALÝ FRAGMENT OC</t>
  </si>
  <si>
    <t>0083233</t>
  </si>
  <si>
    <t>0083241</t>
  </si>
  <si>
    <t>DLAHA LCP A VA-LCP OLEKRANON MALÝ FRAGMENT OCEL TI</t>
  </si>
  <si>
    <t>0083242</t>
  </si>
  <si>
    <t>DLAHA LCP OLEKRANON MALÝ FRAGMENT OCEL TITAN</t>
  </si>
  <si>
    <t>0083525</t>
  </si>
  <si>
    <t>NÁSTAVEC K SHAVERU FRÉZA FMS NESTERILNÍ</t>
  </si>
  <si>
    <t>0083991</t>
  </si>
  <si>
    <t>ŠROUB ZAMYKACÍ HEXA DRIVE 7, APTUS RADIUS 2,5</t>
  </si>
  <si>
    <t>0083992</t>
  </si>
  <si>
    <t>0083993</t>
  </si>
  <si>
    <t>0084283</t>
  </si>
  <si>
    <t>ŠROUB KORTIKÁLNÍ TI T-DRIVE</t>
  </si>
  <si>
    <t>0091805</t>
  </si>
  <si>
    <t>IMPLANTÁT KOSTNÍ UMĚLÁ NÁHRADA ŠTĚPU  CHRONOS STRI</t>
  </si>
  <si>
    <t>0096072</t>
  </si>
  <si>
    <t>IMPLANTÁT KOSTNÍ UMĚLÁ NÁHRADA TKÁNĚ  PEROSSAL  IN</t>
  </si>
  <si>
    <t>ŠROUB SPIRÁLOVÝ STERILNÍ FEMUR PROXIMÁLNÍ OCEL TIT</t>
  </si>
  <si>
    <t>0097023</t>
  </si>
  <si>
    <t>DLAHA LCP METAFYZÁRNÍ MALÝ FRAGMENT OCEL TITAN</t>
  </si>
  <si>
    <t>0097029</t>
  </si>
  <si>
    <t>0097590</t>
  </si>
  <si>
    <t>ŠROUB INTERFERENČNÍ VSTŘEBATELNÝ MILAGRO PRO REKON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</si>
  <si>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</si>
  <si>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</si>
  <si>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</si>
  <si>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</si>
  <si>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</si>
  <si>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</si>
  <si>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</si>
  <si>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0098626</t>
  </si>
  <si>
    <t>PODLOŽKA TI</t>
  </si>
  <si>
    <t>0098648</t>
  </si>
  <si>
    <t>ŠROUB KANYLOVANÝ TI T-DRIVE</t>
  </si>
  <si>
    <t>0098656</t>
  </si>
  <si>
    <t>0098685</t>
  </si>
  <si>
    <t>0098686</t>
  </si>
  <si>
    <t>0099076</t>
  </si>
  <si>
    <t>HŘEB FEMORÁLNÍ PROXIMÁLNÍ, TI</t>
  </si>
  <si>
    <t>0099081</t>
  </si>
  <si>
    <t>ŠROUB KOTVÍCÍ, TI</t>
  </si>
  <si>
    <t>0099484</t>
  </si>
  <si>
    <t>ŠROUB ZAJIŠŤ.,PLNÝ ZÁVIT,PR. 5MM, TI</t>
  </si>
  <si>
    <t>0099754</t>
  </si>
  <si>
    <t>0099756</t>
  </si>
  <si>
    <t>HŘEB KANYLOVANÝ FEMUR LATERÁLNÍ TITAN</t>
  </si>
  <si>
    <t>0099934</t>
  </si>
  <si>
    <t>ŠROUB SAMOVRTNÝ KANYLOVANÝ VELKÝ FRAGMENT TITAN</t>
  </si>
  <si>
    <t>0099935</t>
  </si>
  <si>
    <t>0105290</t>
  </si>
  <si>
    <t>DLAHA RADIÁLNÍ, ÚHL.STAB.,TI</t>
  </si>
  <si>
    <t>0105304</t>
  </si>
  <si>
    <t>DLAHA FIBULÁRNÍ, ÚHL.STAB.,TI</t>
  </si>
  <si>
    <t>0105308</t>
  </si>
  <si>
    <t>0105310</t>
  </si>
  <si>
    <t>0105312</t>
  </si>
  <si>
    <t>ŠROUB SPONGIÓZNÍ, HS3.0, SAMOŘEZNÝ, ÚHL.STAB.,TI</t>
  </si>
  <si>
    <t>0105325</t>
  </si>
  <si>
    <t>ŠROUB KORTIKÁLNÍ, HS3.0, SAMOŘEZNÝ, ÚHL.STAB.,TI</t>
  </si>
  <si>
    <t>0105326</t>
  </si>
  <si>
    <t>0105474</t>
  </si>
  <si>
    <t>NÁHRADA RAMENNÍ SMR HLAVICE HUMERÁLNÍ PR. 42,44,46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</si>
  <si>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</si>
  <si>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</si>
  <si>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</si>
  <si>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</si>
  <si>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</si>
  <si>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</si>
  <si>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</si>
  <si>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0105903</t>
  </si>
  <si>
    <t>DLAHA LCP RADIUS DISTÁLNÍ TITAN</t>
  </si>
  <si>
    <t>0105904</t>
  </si>
  <si>
    <t>ŠROUB LCP VARIABILNÍ ÚHEL TITAN</t>
  </si>
  <si>
    <t>0105905</t>
  </si>
  <si>
    <t>0106875</t>
  </si>
  <si>
    <t>ŠROUB KORTIKÁLNÍ, HS3.0, SAMOŘEZNÝ, TI</t>
  </si>
  <si>
    <t>0106876</t>
  </si>
  <si>
    <t>0106877</t>
  </si>
  <si>
    <t>0107118</t>
  </si>
  <si>
    <t>DLAHA LCP S/BEZ VARIABILNÍM ÚHLEM KLÍČNÍ KOST MALÝ</t>
  </si>
  <si>
    <t>0107120</t>
  </si>
  <si>
    <t>DLAHA LCP KLÍČNÍ KOST MALÝ FRAGMENT TITAN</t>
  </si>
  <si>
    <t>0107689</t>
  </si>
  <si>
    <t>KOTVA VSTŘEBATELNÁ PRO RM</t>
  </si>
  <si>
    <t>0107768</t>
  </si>
  <si>
    <t>NÁHRADA PRSTNÍHO KLOUBU NECEMENTOVANÁ MCP SILIKONO</t>
  </si>
  <si>
    <t>0108027</t>
  </si>
  <si>
    <t>KOTVIČKA VSTŘEBATELNÁ HEALIX BR PRO SUTURU RC</t>
  </si>
  <si>
    <t>0108056</t>
  </si>
  <si>
    <t>DESTIČKA FIXAČNÍ TITANOVÁ KLAVIKULÁRNÍ</t>
  </si>
  <si>
    <t>0108134</t>
  </si>
  <si>
    <t xml:space="preserve">ŠROUB VSTŘEBATELNÝ INTERFERENČNÍ PRO REKONSTRUKCI </t>
  </si>
  <si>
    <t>0108142</t>
  </si>
  <si>
    <t>DLAHA VOLÁRNÍ WATERSHED, APTUS RADIUS 2,5</t>
  </si>
  <si>
    <t>0108143</t>
  </si>
  <si>
    <t>DLAHA VOLÁRNÍ WATERSHED, DLOUHÁ, APTUS RADIUS 2,5</t>
  </si>
  <si>
    <t>0108757</t>
  </si>
  <si>
    <t>DLAHA ZAMYKACÍ PRO HLAVIČKU RADIA, APTUS</t>
  </si>
  <si>
    <t>0108764</t>
  </si>
  <si>
    <t>DLAHA LCP FIBULA DISTÁLNÍ MALÝ FRAGMENT OCEL TITAN</t>
  </si>
  <si>
    <t>0111454</t>
  </si>
  <si>
    <t>ŠROUB KORTIKÁLNÍ SAMOŘEZNÝ</t>
  </si>
  <si>
    <t>0111971</t>
  </si>
  <si>
    <t>ŠROUB KORTIKÁLNÍ TI SMART-DRIVE</t>
  </si>
  <si>
    <t>0111972</t>
  </si>
  <si>
    <t>ŠROUB UZAMYKATELNÝ KORTIKÁLNÍ TI SMART-DRIVE</t>
  </si>
  <si>
    <t>0111983</t>
  </si>
  <si>
    <t>ŠROUB KOMPRESNÍ HBS2 TI T-DRIVE</t>
  </si>
  <si>
    <t>0111995</t>
  </si>
  <si>
    <t>DLAHA RADIÁLNÍ IXOS P4 TI, UHL.STABIL.</t>
  </si>
  <si>
    <t>0111996</t>
  </si>
  <si>
    <t>DLAHA RADIÁLNÍ IXOS P4 WAVE TI, UHL.STABIL.</t>
  </si>
  <si>
    <t>0112074</t>
  </si>
  <si>
    <t>CEMENT KOSTNÍ VANCOGENX VANCOMYCIN+GENTAMICIN 1X40</t>
  </si>
  <si>
    <t>0112572</t>
  </si>
  <si>
    <t>DRÁT HBS2 TI</t>
  </si>
  <si>
    <t>0105911</t>
  </si>
  <si>
    <t>DLAHA LCP ULNA DISTÁLNÍ MINI FRAGMENT OCEL TITAN</t>
  </si>
  <si>
    <t>0042091</t>
  </si>
  <si>
    <t>0111984</t>
  </si>
  <si>
    <t>0109054</t>
  </si>
  <si>
    <t xml:space="preserve">ŠROUB HLADKÝ PRO FIXACI FRAKTURY V DISTÁLNÍ ČÁSTI </t>
  </si>
  <si>
    <t>0001736</t>
  </si>
  <si>
    <t>0108144</t>
  </si>
  <si>
    <t>DLAHA VOLÁRNÍ KOREKČNÍ ÚZKÁ XL, APTUS RADIUS 2,5</t>
  </si>
  <si>
    <t>0112555</t>
  </si>
  <si>
    <t>HŘEB CALCANEUS C-NAIL</t>
  </si>
  <si>
    <t>0013054</t>
  </si>
  <si>
    <t>STAPLER KOŽNÍ, 35 NEREZ.OCEL. NÁPLNÍ PMW35,PMR35</t>
  </si>
  <si>
    <t>0031475</t>
  </si>
  <si>
    <t>0031490</t>
  </si>
  <si>
    <t>DLAHA LCP TIBIE PROXIMÁLNÍ VELKÝ FRAGMENT OCEL TIT</t>
  </si>
  <si>
    <t>0006810</t>
  </si>
  <si>
    <t>ZÁTKA</t>
  </si>
  <si>
    <t>0111985</t>
  </si>
  <si>
    <t>0097835</t>
  </si>
  <si>
    <t>DRÁT VODÍCÍ</t>
  </si>
  <si>
    <t>0111959</t>
  </si>
  <si>
    <t>DLAHA PRO DISTÁLNÍ ULNU, APTUS RADIUS 2,5</t>
  </si>
  <si>
    <t>0111988</t>
  </si>
  <si>
    <t>0083990</t>
  </si>
  <si>
    <t>0073963</t>
  </si>
  <si>
    <t>ŠROUB SAMOŘEZNÝ KORTIKÁLNÍ PÁNEV OCEL</t>
  </si>
  <si>
    <t>0001369</t>
  </si>
  <si>
    <t>FIXÁTOR ZEVNÍ JEDNOROVINNÝ/DVOUROVINNÝ MALÝ SYNTHE</t>
  </si>
  <si>
    <t>0001380</t>
  </si>
  <si>
    <t>0001341</t>
  </si>
  <si>
    <t>0001223</t>
  </si>
  <si>
    <t>0042396</t>
  </si>
  <si>
    <t>0083230</t>
  </si>
  <si>
    <t>0105748</t>
  </si>
  <si>
    <t>0006849</t>
  </si>
  <si>
    <t>ŠROUB KORTIKÁLNÍ PRO PENNIG                3510X</t>
  </si>
  <si>
    <t>0017747</t>
  </si>
  <si>
    <t>0001324</t>
  </si>
  <si>
    <t>DLAHA MINI FRAGMENT OCEL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</si>
  <si>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</si>
  <si>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</si>
  <si>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</si>
  <si>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</si>
  <si>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</si>
  <si>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</si>
  <si>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</si>
  <si>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</si>
  <si>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0082142</t>
  </si>
  <si>
    <t>NPWT-RENASYS F PŘEVAZOVÝ SET STŘEDNÍ M</t>
  </si>
  <si>
    <t>0098638</t>
  </si>
  <si>
    <t>0031450</t>
  </si>
  <si>
    <t>ŠROUB LCP SAMOŘEZNÝ MALÝ FRAGMENT OCEL</t>
  </si>
  <si>
    <t>0042395</t>
  </si>
  <si>
    <t>0105746</t>
  </si>
  <si>
    <t>0001325</t>
  </si>
  <si>
    <t>0083256</t>
  </si>
  <si>
    <t>DLAHA LCP TIBIE PROXIMÁLNÍ MALÝ FRAGMENT OCEL TITA</t>
  </si>
  <si>
    <t>0112870</t>
  </si>
  <si>
    <t>DLAHA PRO CELKOVOU DÉZU ZÁPĚSTÍ APTUS WRIST 2,5</t>
  </si>
  <si>
    <t>0082141</t>
  </si>
  <si>
    <t>NPWT-RENASYS F PŘEVAZOVÝ SET MALÝ S</t>
  </si>
  <si>
    <t>0111917</t>
  </si>
  <si>
    <t>ŠROUB ZAMYKACÍ HEXA DRIVE 4, APTUS HAND 1,2 / 1,5</t>
  </si>
  <si>
    <t>0082143</t>
  </si>
  <si>
    <t>NPWT-RENASYS F PŘEVAZOVÝ SET VELKÝ L</t>
  </si>
  <si>
    <t>0111918</t>
  </si>
  <si>
    <t>0193914</t>
  </si>
  <si>
    <t>IMPLANTÁT KOSTNÍ UMĚLÁ NÁHRADA TKÁNĚ BONALIVE GRAN</t>
  </si>
  <si>
    <t>0073264</t>
  </si>
  <si>
    <t>K-DRÁT MEDIN</t>
  </si>
  <si>
    <t>0112551</t>
  </si>
  <si>
    <t>ŠROUB KORTIKÁLNÍ SAMOŘEZNÝ TI</t>
  </si>
  <si>
    <t>0112545</t>
  </si>
  <si>
    <t>ŠROUB UZAMYKATELNÝ SAMOŘEZNÝ TI</t>
  </si>
  <si>
    <t>0112559</t>
  </si>
  <si>
    <t>DLAHA RADIÁLNÍ DISTÁLNÍ VOLÁRNÍ TI</t>
  </si>
  <si>
    <t>0091648</t>
  </si>
  <si>
    <t>IMPLANTÁT KOSTNÍ UMĚLÁ NÁHRADA TKÁNĚ  ACTIFUSE  BI</t>
  </si>
  <si>
    <t>0112548</t>
  </si>
  <si>
    <t>ŠROUB KORTIKÁLNÍ UZAMYKATELNÝ SAMOŘEZNÝ TI</t>
  </si>
  <si>
    <t>0070537</t>
  </si>
  <si>
    <t>NÁHRADA KLOUBU LOKTE</t>
  </si>
  <si>
    <t>0070536</t>
  </si>
  <si>
    <t>0193913</t>
  </si>
  <si>
    <t>0113638</t>
  </si>
  <si>
    <t>DLAHA RADIÁLNÍ KOREKČNÍ RECOS TI, UHL.STABIL.</t>
  </si>
  <si>
    <t>0042392</t>
  </si>
  <si>
    <t>0114253</t>
  </si>
  <si>
    <t>IMPLANTÁT SPINÁLNÍ FIXAČNÍ SYSTÉM PS HRUD/BED.ZADN</t>
  </si>
  <si>
    <t>0114256</t>
  </si>
  <si>
    <t>0114263</t>
  </si>
  <si>
    <t>IMPLANTÁT SPINÁLNÍ FIXAČNÍ SYSTÉM FJR HRUD/BED.ZAD</t>
  </si>
  <si>
    <t>0002263</t>
  </si>
  <si>
    <t>FIXÁTOR ZEVNÍ JEDNOROVINNÝ TUBULÁRNÍ,SYNTHES KOSTI</t>
  </si>
  <si>
    <t>0107228</t>
  </si>
  <si>
    <t>ŠROUB SKLUZNÝ TELESKOPICKÝ TITANOVÝ TARGON FN</t>
  </si>
  <si>
    <t>0107930</t>
  </si>
  <si>
    <t>ŠROUB CHARLOTTE FIXACE NOHY</t>
  </si>
  <si>
    <t>0107227</t>
  </si>
  <si>
    <t>DLAHA FEMORÁLNÍ TITANOVÁ TARGON FN</t>
  </si>
  <si>
    <t>0098808</t>
  </si>
  <si>
    <t>ZÁTKA HŘEBU ATN/VERSANAIL KONCOVÁ DOTYKOVÁ/BEZDOTY</t>
  </si>
  <si>
    <t>0105320</t>
  </si>
  <si>
    <t>0083522</t>
  </si>
  <si>
    <t>HŘEB ARTRODÉZY HLEZNA TITANOVÝ VERSANAIL</t>
  </si>
  <si>
    <t>0107927</t>
  </si>
  <si>
    <t>ŠROUB KANUL, DARCO FIXACE NOHY</t>
  </si>
  <si>
    <t>0108532</t>
  </si>
  <si>
    <t>DLAHA TI.  MTP</t>
  </si>
  <si>
    <t>0105806</t>
  </si>
  <si>
    <t>ŠROUB TI.REKONSTRUKČNÍ, SPONGIÓZNÍ, ČÁST.ZÁVIT</t>
  </si>
  <si>
    <t>0099554</t>
  </si>
  <si>
    <t>KOTVA FASTAK PRO RAMENO S DRŽADLEM AR-1324HF</t>
  </si>
  <si>
    <t>0112498</t>
  </si>
  <si>
    <t>SYSTÉM KOTVÍCÍ PRO KOLENO</t>
  </si>
  <si>
    <t>0030261</t>
  </si>
  <si>
    <t>0106667</t>
  </si>
  <si>
    <t>KOTVA PRO RAMENO SWIVELOCK</t>
  </si>
  <si>
    <t>0113404</t>
  </si>
  <si>
    <t>UCPÁVKA DŘEŇOVÉ DUTINY INTRAMEDULÁRNÍ VSTŘEBATELNÁ</t>
  </si>
  <si>
    <t>0110648</t>
  </si>
  <si>
    <t xml:space="preserve">DLAHA LCP TIBIE PROXIMÁLNÍ DORZÁLNÍ MEDIÁLNÍ OCEL </t>
  </si>
  <si>
    <t>0106923</t>
  </si>
  <si>
    <t>DLAHA VOLÁRNÍ EX. ART., APTUS RADIUS 2,5</t>
  </si>
  <si>
    <t>0107767</t>
  </si>
  <si>
    <t>K-DRÁT 150X09MM</t>
  </si>
  <si>
    <t>0031470</t>
  </si>
  <si>
    <t>0049225</t>
  </si>
  <si>
    <t>PROSTŘEDEK HEMOSTATICKÝ - SEPTOCOLL E 40</t>
  </si>
  <si>
    <t>0010713</t>
  </si>
  <si>
    <t>DHS ŠROUB KOMPRESNÍ OCEL</t>
  </si>
  <si>
    <t>0010711</t>
  </si>
  <si>
    <t>DHS ŠROUB OCEL</t>
  </si>
  <si>
    <t>0112313</t>
  </si>
  <si>
    <t>KOTVA TOGGLELOC ZIPLOOP ZIPTIGHT, TITAN, AC</t>
  </si>
  <si>
    <t>0112516</t>
  </si>
  <si>
    <t>DLAHA KLAVIKULÁRNÍ</t>
  </si>
  <si>
    <t>0083292</t>
  </si>
  <si>
    <t>ŠROUB LCP PERIPROTETICKÝ OCEL</t>
  </si>
  <si>
    <t>0074725</t>
  </si>
  <si>
    <t>ŠROUB TRAKČNÍ K DLAZE</t>
  </si>
  <si>
    <t>0074726</t>
  </si>
  <si>
    <t>ŠROUB KOMPRESNÍ  K DLAZE</t>
  </si>
  <si>
    <t>0031396</t>
  </si>
  <si>
    <t>NÁHRADA LOKETNÍHO KLOUBU SYSTÉM COONRAD/MORREY</t>
  </si>
  <si>
    <t>0107896</t>
  </si>
  <si>
    <t>FIXACE ZKŘÍŽENÉHO KOLENNÍHO VAZU FEMORÁLNÍ SE ZAVÁ</t>
  </si>
  <si>
    <t>0031397</t>
  </si>
  <si>
    <t>0112502</t>
  </si>
  <si>
    <t>ŠROUB NA GLENOID</t>
  </si>
  <si>
    <t>0114270</t>
  </si>
  <si>
    <t>IMPLANTÁT SPINÁLNÍ FIXAČNÍ SYSTÉM FJS HRUD/BED.ZAD</t>
  </si>
  <si>
    <t>0107229</t>
  </si>
  <si>
    <t>ŠROUB UZAMYKATELNÝ TITAN TARGON</t>
  </si>
  <si>
    <t>0114694</t>
  </si>
  <si>
    <t>ŠROUB UZAMYKATELNÝ KORTIKÁLNÍ SMART-DRIVE DVOUZÁVI</t>
  </si>
  <si>
    <t>0114283</t>
  </si>
  <si>
    <t>IMPLANTÁT SPINÁLNÍ FIXAČNÍ SYSTÉM USMART HRUD/BED.</t>
  </si>
  <si>
    <t>0114695</t>
  </si>
  <si>
    <t>ŠROUB KORTIKÁLNÍ TI SMART-DRIVE DVOUZÁVITOVÝ</t>
  </si>
  <si>
    <t>0114286</t>
  </si>
  <si>
    <t>0106020</t>
  </si>
  <si>
    <t>IMPLANTÁT PRO ŠLACHY UNIVERZÁLNÍ AREX</t>
  </si>
  <si>
    <t>0107939</t>
  </si>
  <si>
    <t>PODLOŽKA ŠROUBU CHARLOTTE WASHER FIXACE NOHY</t>
  </si>
  <si>
    <t>0114700</t>
  </si>
  <si>
    <t>DLAHA METAKARPÁLNÍ A FALANGEÁLNÍ LINOS TI, ANATOMI</t>
  </si>
  <si>
    <t>0142062</t>
  </si>
  <si>
    <t xml:space="preserve">IMPLANTÁT MAXILLOFACIÁLNÍ STŘEDNÍ OBLIČEJOVÁ ETÁŽ </t>
  </si>
  <si>
    <t>0017756</t>
  </si>
  <si>
    <t>DRÁT KIRSCHNERŮV ZÁVITOVÝ OCEL</t>
  </si>
  <si>
    <t>0099768</t>
  </si>
  <si>
    <t>VRTULKA JISTÍCÍ FEMUR TITAN</t>
  </si>
  <si>
    <t>0114776</t>
  </si>
  <si>
    <t>SYSTÉM KOTVÍCÍ PRO KOLENO TIGHTROPE ACL</t>
  </si>
  <si>
    <t>0042363</t>
  </si>
  <si>
    <t>0042366</t>
  </si>
  <si>
    <t>HŘEB ARTRODÉZA HLEZNA UHLOVĚ STABILNÍ TITAN</t>
  </si>
  <si>
    <t>0083074</t>
  </si>
  <si>
    <t>0106671</t>
  </si>
  <si>
    <t>KOTVA MENISKÁLNÍ</t>
  </si>
  <si>
    <t>0142041</t>
  </si>
  <si>
    <t>ELEKTRODA RF PRO ARTROSKOPIE VAPR; S ODSÁVÁNÍM, 50</t>
  </si>
  <si>
    <t>0142038</t>
  </si>
  <si>
    <t>ELEKTRODA RF PRO ARTROSKOPIE VAPR; BEZ ODSÁVÁNÍ; K</t>
  </si>
  <si>
    <t>0114701</t>
  </si>
  <si>
    <t>0112846</t>
  </si>
  <si>
    <t>FIXÁTOR ZEVNÍ JEDNOROVINNÝ ZÁPĚSTÍ PENNIG II RADIU</t>
  </si>
  <si>
    <t>0114288</t>
  </si>
  <si>
    <t>0114289</t>
  </si>
  <si>
    <t>0111976</t>
  </si>
  <si>
    <t>DLAHA MIDI PRO RUKU TI</t>
  </si>
  <si>
    <t>0114699</t>
  </si>
  <si>
    <t>0001344</t>
  </si>
  <si>
    <t>DRÁT VODÍCÍ ZÁVITOVÝ OCEL</t>
  </si>
  <si>
    <t>0107929</t>
  </si>
  <si>
    <t>ŠROUB KANUL, CHARLOTTE FIXACE NOHY</t>
  </si>
  <si>
    <t>0112833</t>
  </si>
  <si>
    <t>FIXÁTOR ZEVNÍ JEDNOROVINNÝ LRS DLOUHÉ KOSTI DK A H</t>
  </si>
  <si>
    <t>0112505</t>
  </si>
  <si>
    <t>DLAHA KLÍNOVÁ NA GLENOID</t>
  </si>
  <si>
    <t>0097668</t>
  </si>
  <si>
    <t>DLAHA LCP MINI FRAGMENT OCEL TITAN</t>
  </si>
  <si>
    <t>0074785</t>
  </si>
  <si>
    <t>0010722</t>
  </si>
  <si>
    <t>DLAHA DHS OCEL</t>
  </si>
  <si>
    <t>0114802</t>
  </si>
  <si>
    <t>HŘEB FIXAČNÍ XS, XXS, RADIUS, OCEL</t>
  </si>
  <si>
    <t>0114804</t>
  </si>
  <si>
    <t>ZAJIŠŤOVACÍ ŠROUB, KOSTNÍ XS</t>
  </si>
  <si>
    <t>0114803</t>
  </si>
  <si>
    <t>ZAJIŠŤOVACÍ ŠROUB , KOSTNÍ XXS</t>
  </si>
  <si>
    <t>0142096</t>
  </si>
  <si>
    <t>0042708</t>
  </si>
  <si>
    <t>DLAHA PRO ZKRÁCENÍ ULNY A RADIUSU TI, UHL.STABIL.</t>
  </si>
  <si>
    <t>0114805</t>
  </si>
  <si>
    <t>ŠROUB KOMPRESNÍ XS, XXS, UZAVÍRACÍ, OCEL</t>
  </si>
  <si>
    <t>0114513</t>
  </si>
  <si>
    <t>DLAHA VORTEX DISTAL HUMERUS, OLECRANON, ANOD. TITA</t>
  </si>
  <si>
    <t>0111990</t>
  </si>
  <si>
    <t>DLAHA RADIÁLNÍ IXOS P2 TI, UHL.STABIL.</t>
  </si>
  <si>
    <t>0114503</t>
  </si>
  <si>
    <t>ŠROUB VORTEX DISTAL RADIUS, CLAVICULA, DISTAL HUME</t>
  </si>
  <si>
    <t>0114693</t>
  </si>
  <si>
    <t>ŠROUB KORTIKÁLNÍ SMART-DRIVE DVOUZÁVITOVÝ</t>
  </si>
  <si>
    <t>0112574</t>
  </si>
  <si>
    <t>DLAHA RADIÁLNÍ IXOS PU4 TI, UHL.STABIL.</t>
  </si>
  <si>
    <t>0114511</t>
  </si>
  <si>
    <t xml:space="preserve">ŠROUB KORTIKÁLNÍ TX, CLAVICULA, DIST HUMERUS,DIST </t>
  </si>
  <si>
    <t>0114510</t>
  </si>
  <si>
    <t>ŠROUB VORTEX CLAVICULA,  DISTAL HUMERUS, DISTAL TI</t>
  </si>
  <si>
    <t>0109277</t>
  </si>
  <si>
    <t>ŠROUB MALLEOLÁRNÍ PR.4,5 MM, DÉLKA 18-55MM</t>
  </si>
  <si>
    <t>0083261</t>
  </si>
  <si>
    <t xml:space="preserve">DLAHA LCP A VA-LCP TIBIE PROXIMÁLNÍ MALÝ FRAGMENT </t>
  </si>
  <si>
    <t>0106024</t>
  </si>
  <si>
    <t>DISTRAKTOR PRSTOVÝ, LIGAMENTOTAXOR</t>
  </si>
  <si>
    <t>0096080</t>
  </si>
  <si>
    <t>IMPLANTÁT KOSTNÍ UMĚLÁ NÁHRADA TKÁNĚ  OSTEOSET</t>
  </si>
  <si>
    <t>0113879</t>
  </si>
  <si>
    <t>KOTVA JUGGERKNOT SOFT ANCHOR 1,0 MM MINI</t>
  </si>
  <si>
    <t>0042397</t>
  </si>
  <si>
    <t>0111989</t>
  </si>
  <si>
    <t>DLAHA PRO ZKRÁCENÍ ULNY A RADIUSU TI</t>
  </si>
  <si>
    <t>0107485</t>
  </si>
  <si>
    <t>DLAHA LCP HUMERUS DISTÁLNÍ MALÝ FRAGMNET OCEL TITA</t>
  </si>
  <si>
    <t>0111960</t>
  </si>
  <si>
    <t>0114118</t>
  </si>
  <si>
    <t>KOTVA JUGGERKNOT SHORT RIGID 1,45 MM</t>
  </si>
  <si>
    <t>0110101</t>
  </si>
  <si>
    <t>HŘEB KLAVIKULÁRNÍ, STATICKÝ</t>
  </si>
  <si>
    <t>0114704</t>
  </si>
  <si>
    <t>0108494</t>
  </si>
  <si>
    <t>ŠROUB KOMPRESNÍ ZAVÍRACÍ TITANOVÝ TARGON TX</t>
  </si>
  <si>
    <t>0108493</t>
  </si>
  <si>
    <t>HŘEB TIBIÁLNÍ TITANOVÝ TARGON TX</t>
  </si>
  <si>
    <t>0097001</t>
  </si>
  <si>
    <t>HŘEB FEMUR PROXIMÁLNÍ KRÁTKÝ  STERILNÍ OCEL TITAN</t>
  </si>
  <si>
    <t>0030470</t>
  </si>
  <si>
    <t>0031487</t>
  </si>
  <si>
    <t>0083265</t>
  </si>
  <si>
    <t>DLAHA LCP OCEL NOHA MINI FRAGMENT TITAN</t>
  </si>
  <si>
    <t>0097003</t>
  </si>
  <si>
    <t>ZASLEPOVACÍ HLAVA PROXIMÁLNÍ FEMUR STERILNÍ OCEL T</t>
  </si>
  <si>
    <t>0114703</t>
  </si>
  <si>
    <t>0001282</t>
  </si>
  <si>
    <t>0105270</t>
  </si>
  <si>
    <t>DLAHA NA CALCANEUS, ÚHL.STAB.,TI</t>
  </si>
  <si>
    <t>0108531</t>
  </si>
  <si>
    <t>NÁHRADA PRSTNÍHO KLOUBU - SILIKONOVÁ</t>
  </si>
  <si>
    <t>0001033</t>
  </si>
  <si>
    <t>0070845</t>
  </si>
  <si>
    <t>DLAHA HÁČKOVÁ LCP KLÍČNÍ KOST TITAN</t>
  </si>
  <si>
    <t>0097784</t>
  </si>
  <si>
    <t>DLAHA LCP HUMERUS DISTÁLNÍ MALÉ FRAGMENT OCEL TITA</t>
  </si>
  <si>
    <t>0099805</t>
  </si>
  <si>
    <t>HŘEB FEMUR RETROGRÁDNÍ ANTEGRÁDNÍ KANYLOVANÝ TITAN</t>
  </si>
  <si>
    <t>0112844</t>
  </si>
  <si>
    <t>0031497</t>
  </si>
  <si>
    <t>DLAHA LCP FEMUR DISTÁLNÍ VELKÝ FRAGMENT OCEL TITAN</t>
  </si>
  <si>
    <t>0107502</t>
  </si>
  <si>
    <t>0142622</t>
  </si>
  <si>
    <t>ŠROUB KANYLOVANÝ KOMPRESNÍ PRO OSTEOSYNTÉZU VSTŘEB</t>
  </si>
  <si>
    <t>0113639</t>
  </si>
  <si>
    <t>0031353</t>
  </si>
  <si>
    <t>DLAHA LCP RADIUS DISTÁLNÍ MINI FRAGMENT OCEL TITAN</t>
  </si>
  <si>
    <t>0031398</t>
  </si>
  <si>
    <t>0096084</t>
  </si>
  <si>
    <t>0105253</t>
  </si>
  <si>
    <t>DLAHA NA OLEKRANON, ÚHL.STAB.,TI</t>
  </si>
  <si>
    <t>0017757</t>
  </si>
  <si>
    <t>0001974</t>
  </si>
  <si>
    <t>PODLOŽKA SPONGIOZNÍ OCEL</t>
  </si>
  <si>
    <t>0083257</t>
  </si>
  <si>
    <t>0107484</t>
  </si>
  <si>
    <t>DLAHA LCP HUMERUS DISTÁLNÍ MALÝ FRAGMNENT OCEL TIT</t>
  </si>
  <si>
    <t>0002968</t>
  </si>
  <si>
    <t>0112845</t>
  </si>
  <si>
    <t>0114702</t>
  </si>
  <si>
    <t>0074965</t>
  </si>
  <si>
    <t>ŠROUB ZAJIŠŤOVACÍ SE ZÁVITEM, PŘÍMÝ</t>
  </si>
  <si>
    <t>0097017</t>
  </si>
  <si>
    <t>0074960</t>
  </si>
  <si>
    <t>0098674</t>
  </si>
  <si>
    <t>0070476</t>
  </si>
  <si>
    <t>NÁHR. RAMENNÍ SMR ADAPTER KONUS. EXCENTR. + 2 MM S</t>
  </si>
  <si>
    <t>0112865</t>
  </si>
  <si>
    <t>DLAHA ZAMYKACÍ MŘÍŽKOVÁ, APTUS HAND 1,2 / 1,5</t>
  </si>
  <si>
    <t>0017351</t>
  </si>
  <si>
    <t>ŠROUB SPONGIOZNÍ VELKÝ FRAGMENT OCEL</t>
  </si>
  <si>
    <t>0200398</t>
  </si>
  <si>
    <t>DLAHA  VA-LCP VOLÁRNÍ DISTAL RADIUS,ÚHLOVĚ VARIABI</t>
  </si>
  <si>
    <t>0112222</t>
  </si>
  <si>
    <t>ŠROUB KORTIKÁLNÍ ART</t>
  </si>
  <si>
    <t>0083995</t>
  </si>
  <si>
    <t>DLAHA VOLÁRNÍ FRACT., APTUS RADIUS 2,5</t>
  </si>
  <si>
    <t>0106853</t>
  </si>
  <si>
    <t>DLAHA RADIÁLNÍ VOLÁRNÍ DVR PRO FIX.FRAK.V DISTÁLNÍ</t>
  </si>
  <si>
    <t>0107119</t>
  </si>
  <si>
    <t>DLAHA LCP KLÍČNÍ KOST MALÝ FRAGMENT OCEL</t>
  </si>
  <si>
    <t>0111986</t>
  </si>
  <si>
    <t>DLAHA RADIÁLNÍ IXOS DL4 TI, UHL.STABIL.</t>
  </si>
  <si>
    <t>0070641</t>
  </si>
  <si>
    <t>DLAHA ÚZKÁ SAMOKOMP.SE ZMENŠ.KONTAKT.PLOCHOU 6 OTV</t>
  </si>
  <si>
    <t>0099829</t>
  </si>
  <si>
    <t>0070613</t>
  </si>
  <si>
    <t>NÁHRADA LOKETNÍHO KLOUBU EXPLOR</t>
  </si>
  <si>
    <t>0070615</t>
  </si>
  <si>
    <t>0073263</t>
  </si>
  <si>
    <t>0070614</t>
  </si>
  <si>
    <t>0110640</t>
  </si>
  <si>
    <t>0107687</t>
  </si>
  <si>
    <t>KOTVA VSTŘEBATELNÁ PRO RAMENO</t>
  </si>
  <si>
    <t>0074963</t>
  </si>
  <si>
    <t>0105260</t>
  </si>
  <si>
    <t>DLAHA NA PRSTY, ÚHL.STAB.,TI</t>
  </si>
  <si>
    <t>0074962</t>
  </si>
  <si>
    <t>0110636</t>
  </si>
  <si>
    <t>0107253</t>
  </si>
  <si>
    <t>DLAHA NA KLÍČNÍ KOST, ROZŠÍŘENÁ, ÚHL.STAB.,TI</t>
  </si>
  <si>
    <t>09227</t>
  </si>
  <si>
    <t>I. V. APLIKACE KRVE NEBO KREVNÍCH DERIVÁTŮ</t>
  </si>
  <si>
    <t>51819</t>
  </si>
  <si>
    <t>OŠETŘENÍ A OBVAZ ROZSÁHLÉ RÁNY V CELKOVÉ ANESTEZII</t>
  </si>
  <si>
    <t>53152</t>
  </si>
  <si>
    <t>OTEVŘENÁ REPOZICE A OSTEOSYNTÉZA ZLOMENINY NEBO LU</t>
  </si>
  <si>
    <t>53159</t>
  </si>
  <si>
    <t>OTEVŘENÁ REPOZICE A OSTEOSYNTÉZA ZLOMENIN OBOU KOS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</si>
  <si>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</si>
  <si>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</si>
  <si>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</si>
  <si>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</si>
  <si>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</si>
  <si>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</si>
  <si>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</si>
  <si>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</si>
  <si>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</si>
  <si>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</si>
  <si>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</si>
  <si>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</si>
  <si>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53513</t>
  </si>
  <si>
    <t>SUTURA ŠLACHY EXTENZORU - MIMO RUKU A ZÁPĚSTÍ - PŘ</t>
  </si>
  <si>
    <t>53519</t>
  </si>
  <si>
    <t>SUTURA ČERSTVÉHO PORANĚNÍ VAZIVOVÉHO APARÁTU V OBL</t>
  </si>
  <si>
    <t>53523</t>
  </si>
  <si>
    <t>SUTURA ČERSTVÉHO PORANĚNÍ JEDNOHO VAZU, EVENT. ŠLA</t>
  </si>
  <si>
    <t>56324</t>
  </si>
  <si>
    <t>DEKOMPRESE OSTATNÍCH VELKÝCH A STŘEDNÍCH NERVŮ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</si>
  <si>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</si>
  <si>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</si>
  <si>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</si>
  <si>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</si>
  <si>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61137</t>
  </si>
  <si>
    <t>ODBĚR FASCIÁLNÍHO ŠTĚPU Z FASCIA LATA</t>
  </si>
  <si>
    <t>61139</t>
  </si>
  <si>
    <t>ODBĚR ŠLACHOVÉHO ŠTĚPU</t>
  </si>
  <si>
    <t>61149</t>
  </si>
  <si>
    <t xml:space="preserve">UZAVŘENÍ DEFEKTU  KOŽNÍM LALOKEM MÍSTNÍM OD 10 DO </t>
  </si>
  <si>
    <t>61213</t>
  </si>
  <si>
    <t>IMPLANTACE SILIKONU PŘI DEFEKTU ŠLACHY</t>
  </si>
  <si>
    <t>61217</t>
  </si>
  <si>
    <t>TRANSPOZICE ŠLACHY FLEXORU</t>
  </si>
  <si>
    <t>61233</t>
  </si>
  <si>
    <t>KAPSULOTOMIE MP NEBO IP KLOUBU</t>
  </si>
  <si>
    <t>61237</t>
  </si>
  <si>
    <t>KOREKČNÍ OSTEOTOMIE FALANGY NEBO METAKARPU</t>
  </si>
  <si>
    <t>61253</t>
  </si>
  <si>
    <t xml:space="preserve">PALM. APONEUREKTOMIE U DLAŇOVÉ FORMY DUPUYTRENOVY </t>
  </si>
  <si>
    <t>66039</t>
  </si>
  <si>
    <t>SLOŽITÁ ARTROSKOPIE</t>
  </si>
  <si>
    <t>66133</t>
  </si>
  <si>
    <t>UDRŽOVÁNÍ PROPLACHOVÉ LAVÁŽE ZA JEDEN DEN</t>
  </si>
  <si>
    <t>66419</t>
  </si>
  <si>
    <t>ARTROPLASTIKA ZÁPĚSTÍ A RUKY</t>
  </si>
  <si>
    <t>66423</t>
  </si>
  <si>
    <t>ODSTRANĚNÍ EXOSTÓZY DORZA RUKY</t>
  </si>
  <si>
    <t>66429</t>
  </si>
  <si>
    <t>SYNOVEKTOMIE ZÁPĚSTÍ A RUKY</t>
  </si>
  <si>
    <t>66439</t>
  </si>
  <si>
    <t>REKONSTRUKCE JEDNODUCHÉ ŠLACHY - RUKA, ZÁPĚSTÍ - P</t>
  </si>
  <si>
    <t>66443</t>
  </si>
  <si>
    <t>PŘENOS JEDNOHO ŠLACHOVÉHO TRANSPLANTÁTU - RUKA, ZÁ</t>
  </si>
  <si>
    <t>66449</t>
  </si>
  <si>
    <t>IMPLANTACE TOTÁLNÍ ENDOPROTÉZY NA HORNÍ KONČETINĚ</t>
  </si>
  <si>
    <t>66453</t>
  </si>
  <si>
    <t>EXSTIRPACE HLAVIČKY RADIA, NEBO RADIÁLNÍ STYLOIDEK</t>
  </si>
  <si>
    <t>66513</t>
  </si>
  <si>
    <t>RESEKCE KLÍČKU NEBO AKROMIA</t>
  </si>
  <si>
    <t>66643</t>
  </si>
  <si>
    <t>ARTRODÉZA NA DK S VÝJIMKOU KYČELNÍHO A SI KLOUBU</t>
  </si>
  <si>
    <t>66683</t>
  </si>
  <si>
    <t>AMPUTACE JEDNOHO PAPRSKU DOLNÍ KONČETINY</t>
  </si>
  <si>
    <t>66723</t>
  </si>
  <si>
    <t>REKONSTRUKCE PAKLOUBU V OBLASTI HLEZNA NEBO NOHY</t>
  </si>
  <si>
    <t>66749</t>
  </si>
  <si>
    <t>REKONSTRUKCE VAZŮ TC KLOUBU</t>
  </si>
  <si>
    <t>66753</t>
  </si>
  <si>
    <t>REPARACE ACHILLOVY ŠLACHY - ZASTARALÁ RUPTURA</t>
  </si>
  <si>
    <t>66819</t>
  </si>
  <si>
    <t>APLIKACE ZEVNÍHO FIXATÉRU</t>
  </si>
  <si>
    <t>66829</t>
  </si>
  <si>
    <t>ZAVEDENÍ PROPLACHOVÉ LAVÁŽE</t>
  </si>
  <si>
    <t>66839</t>
  </si>
  <si>
    <t>EXSTIRPACE NÁDORU MĚKKÝCH TKÁNÍ - POVRCHOVĚ ULOŽEN</t>
  </si>
  <si>
    <t>66859</t>
  </si>
  <si>
    <t>DENERVACE VELKÝCH KLOUBŮ A SVALŮ</t>
  </si>
  <si>
    <t>66879</t>
  </si>
  <si>
    <t>OTEVŘENÁ SPONGIOPLASTIKA</t>
  </si>
  <si>
    <t>66919</t>
  </si>
  <si>
    <t>SEKVESTROTOMIE</t>
  </si>
  <si>
    <t>66929</t>
  </si>
  <si>
    <t>TENOLÝZA - ROZSÁHLÉ UVOLNĚNÍ JEDNÉ ŠLACHY - MIMO R</t>
  </si>
  <si>
    <t>66933</t>
  </si>
  <si>
    <t>TENODÉZA - MIMO RUKY</t>
  </si>
  <si>
    <t>67233</t>
  </si>
  <si>
    <t>AKUTNÍ SUTURA EXTENZOROVÉHO APARÁTU KOLENA S REKON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</si>
  <si>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</si>
  <si>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</si>
  <si>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</si>
  <si>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</si>
  <si>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</si>
  <si>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</si>
  <si>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66041</t>
  </si>
  <si>
    <t>REKONSTRUKČNÍ ARTROSKOPIE</t>
  </si>
  <si>
    <t>00602</t>
  </si>
  <si>
    <t>OD TYPU 02 - PRO NEMOCNICE TYPU 3, (KATEGORIE 6)</t>
  </si>
  <si>
    <t>61115</t>
  </si>
  <si>
    <t>99999</t>
  </si>
  <si>
    <t>Nespecifikovany vykon</t>
  </si>
  <si>
    <t>53490</t>
  </si>
  <si>
    <t>ROZSÁHLÉ DEBRIDEMENT SLOŽITÝCH OTEVŘENÝCH ZLOMENIN</t>
  </si>
  <si>
    <t>66515</t>
  </si>
  <si>
    <t>AKROMIOKLAVIKULÁRNÍ / STERNOKLAVIKULÁRNÍ REKONSTRU</t>
  </si>
  <si>
    <t>51825</t>
  </si>
  <si>
    <t>SEKUNDÁRNÍ SUTURA RÁNY</t>
  </si>
  <si>
    <t>66637</t>
  </si>
  <si>
    <t>REKONSTRUKCE / OSTEOTOMIE NA DK - MIMO NOHY</t>
  </si>
  <si>
    <t>53021</t>
  </si>
  <si>
    <t>KOMPLEXNÍ VYŠETŘENÍ TRAUMATOLOGEM</t>
  </si>
  <si>
    <t>51850</t>
  </si>
  <si>
    <t>PŘEVAZ RÁNY METODOU V. A. C. (VACUUM ASISTED CLOSU</t>
  </si>
  <si>
    <t>66461</t>
  </si>
  <si>
    <t>REKONSTRUKCE PAKLOUBU NA HK</t>
  </si>
  <si>
    <t>66437</t>
  </si>
  <si>
    <t>REKONSTRUKCE VAZŮ ZÁPĚSTÍ A RUKY</t>
  </si>
  <si>
    <t>66947</t>
  </si>
  <si>
    <t>ODBĚR FASCIÁLNÍHO NEBO KOSTNÍHO ŠTĚPU</t>
  </si>
  <si>
    <t>66815</t>
  </si>
  <si>
    <t>AUTOGENNÍ ŠTĚP</t>
  </si>
  <si>
    <t>66817</t>
  </si>
  <si>
    <t>VÝPLŇ DUTINY</t>
  </si>
  <si>
    <t>62410</t>
  </si>
  <si>
    <t>ŠTĚP PŘI POPÁLENÍ - DLAŇ, DORSUM RUKY, NOHY NEBO D</t>
  </si>
  <si>
    <t>53155</t>
  </si>
  <si>
    <t>OTEVŘENÁ REPOZICE - SYNTÉZA LUXACE KARPU - INTRAAR</t>
  </si>
  <si>
    <t>66675</t>
  </si>
  <si>
    <t>REKONSTRUKCE PSEUDOARTRÓZY NA DK - NE PROX. FEMUR</t>
  </si>
  <si>
    <t>66455</t>
  </si>
  <si>
    <t>REKONSTRUKCE KOSTI - OSTEOTOMIE NA HK</t>
  </si>
  <si>
    <t>53471</t>
  </si>
  <si>
    <t>ZLOMENINA HORNÍHO KONCE FEMURU - REPOZICE OTEVŘENÁ</t>
  </si>
  <si>
    <t>66457</t>
  </si>
  <si>
    <t>REKONSTRUKCE VAZŮ - LOKET, PŘEDLOKTÍ</t>
  </si>
  <si>
    <t>53157</t>
  </si>
  <si>
    <t>OTEVŘENÁ REPOZICE A OSTEOSYNTÉZA ZLOMENINY JEDNÉ K</t>
  </si>
  <si>
    <t>66851</t>
  </si>
  <si>
    <t>AMPUTACE DLOUHÉ KOSTI / EXARTIKULACE VELKÉHO KLOUB</t>
  </si>
  <si>
    <t>53161</t>
  </si>
  <si>
    <t>OTEVŘENÁ REPOZICE A OSTEOSYNTÉZA IZOLOVANÉ ZLOMENI</t>
  </si>
  <si>
    <t>66441</t>
  </si>
  <si>
    <t>REKONSTRUKCE JEDNODUCHÉ ŠLACHY - RUKA, ZÁPĚSTÍ - D</t>
  </si>
  <si>
    <t>53257</t>
  </si>
  <si>
    <t xml:space="preserve">OTEVŘENÁ REPOZICE A OSTEOSYNTÉZA ZLOMENINY KLÍČNÍ </t>
  </si>
  <si>
    <t>53467</t>
  </si>
  <si>
    <t>ZLOMENINY TIBIÁLNÍHO NEBO FIBULÁRNÍHO PLATEAU TIBI</t>
  </si>
  <si>
    <t>53517</t>
  </si>
  <si>
    <t>SUTURA NEBO REINSERCE ŠLACHY FLEXORU RUKY A ZÁPĚST</t>
  </si>
  <si>
    <t>53461</t>
  </si>
  <si>
    <t>ZLOMENINA HORNÍHO KONCE TIBIE - DIAKONDYLICKÁ - (T</t>
  </si>
  <si>
    <t>NEKREKTOMIE DO 5 % POVRCHU TĚLA - TANGENCIÁLNÍ NEB</t>
  </si>
  <si>
    <t>99980</t>
  </si>
  <si>
    <t>(DRG) PACIENT S DIAGNOSTIKOVANÝM POLYTRAUMATEM S I</t>
  </si>
  <si>
    <t>62640</t>
  </si>
  <si>
    <t>ODBĚR DERMOEPIDERMÁLNÍHO ŠTĚPU: 1 - 5 % Z PLOCHY P</t>
  </si>
  <si>
    <t>66847</t>
  </si>
  <si>
    <t>TRANSPOZICE / TRANSPLANTACE ŠLACHY</t>
  </si>
  <si>
    <t>66821</t>
  </si>
  <si>
    <t>PERKUTÁNNÍ FIXACE K-DRÁTEM</t>
  </si>
  <si>
    <t>61135</t>
  </si>
  <si>
    <t>AUTOTRANSPLANTACE KOŽNÍM ŠTĚPEM V PLNÉ TLOUŠTCE DO</t>
  </si>
  <si>
    <t>66417</t>
  </si>
  <si>
    <t>ARTRODÉZA MALÝCH KLOUBŮ RUKY A NOHY - JEDNOHO</t>
  </si>
  <si>
    <t>53421</t>
  </si>
  <si>
    <t>LUXACE KYČELNÍHO KLOUBU - KONZERVATIVNÍ TERAPIE</t>
  </si>
  <si>
    <t>66871</t>
  </si>
  <si>
    <t>EXSTIRPACE BURZY - HLUBOKÁ</t>
  </si>
  <si>
    <t>66875</t>
  </si>
  <si>
    <t>TENOTOMIE OTEVŘENÁ - MIMO RUKY</t>
  </si>
  <si>
    <t>61221</t>
  </si>
  <si>
    <t>REKONSTRUKCE EXTENZOROVÉHO APARÁTU PRSTU RUKY</t>
  </si>
  <si>
    <t>66665</t>
  </si>
  <si>
    <t>REKONSTRUKCE CHRONICKÉ NESTABILITY KOLENNÍHO KLOUB</t>
  </si>
  <si>
    <t>53151</t>
  </si>
  <si>
    <t>OTEVĚNÁ REPOZICE A OSTEOSYNTÉZA ZLOMENINY NEBO LUX</t>
  </si>
  <si>
    <t>53521</t>
  </si>
  <si>
    <t>SUTURA ACHILLOVY ŠLACHY - ČERSTVÁ RUPTURA</t>
  </si>
  <si>
    <t>53451</t>
  </si>
  <si>
    <t>OTEVŘENÁ REPOZICE ZLOMENINY NEBO LUXACE JEDNOHO ME</t>
  </si>
  <si>
    <t>61211</t>
  </si>
  <si>
    <t>REKONSTRUKCE ŠLACHOVÉHO POUTKA</t>
  </si>
  <si>
    <t>66881</t>
  </si>
  <si>
    <t>EXCIZE / EXSTIRPACE EXOSTÓZY</t>
  </si>
  <si>
    <t>62440</t>
  </si>
  <si>
    <t>ŠTĚP PŘI POPÁLENÍ (A OSTATNÍCH KOŽNÍCH ZTRÁTÁCH) D</t>
  </si>
  <si>
    <t>53255</t>
  </si>
  <si>
    <t xml:space="preserve">OTEVŘENÁ REPOZICE A OSTEOSYNTÉZA ZLOMENIN HORNÍHO </t>
  </si>
  <si>
    <t>61215</t>
  </si>
  <si>
    <t>REKONSTRUKCE ŠLACHY FLEXORU ŠTĚPEM</t>
  </si>
  <si>
    <t>66921</t>
  </si>
  <si>
    <t>EXKOCHLEACE A SPONGIOPLASTIKA</t>
  </si>
  <si>
    <t>66661</t>
  </si>
  <si>
    <t>SUTURA MENISKU</t>
  </si>
  <si>
    <t>09569</t>
  </si>
  <si>
    <t>ZÁKROK NA PRAVÉ STRANĚ</t>
  </si>
  <si>
    <t>53112</t>
  </si>
  <si>
    <t>ZAVŘENÁ REPOZICE ZLOMENINY NEBO LUXACE FALANGY - M</t>
  </si>
  <si>
    <t>66827</t>
  </si>
  <si>
    <t>ZAVEDENÍ EXTENZE - SKELETÁLNÍ TRAKCE</t>
  </si>
  <si>
    <t>66887</t>
  </si>
  <si>
    <t>FASCIÁLNÍ REKONSTRUKCE ROZSÁHLÁ NA KONČETINÁCH</t>
  </si>
  <si>
    <t>66425</t>
  </si>
  <si>
    <t xml:space="preserve">SYNOVEKTOMIE KLOUBU PRSTU RUKY ČI NOHY - ZA PRVNÍ </t>
  </si>
  <si>
    <t>53417</t>
  </si>
  <si>
    <t>66465</t>
  </si>
  <si>
    <t>REPARACE ŠLACHY M. BICEPS BRACHII</t>
  </si>
  <si>
    <t>66435</t>
  </si>
  <si>
    <t>REKONSTRUKCE PSEUDOARTROZY NEBO EXCIZE ČLUNKOVÉ KO</t>
  </si>
  <si>
    <t>53511</t>
  </si>
  <si>
    <t>SUTURA ŠLACHY EXTENZORU - MIMO RUKU A ZÁPĚSTÍ A KO</t>
  </si>
  <si>
    <t>66915</t>
  </si>
  <si>
    <t>DEKOMPRESE FASCIÁLNÍHO LOŽE</t>
  </si>
  <si>
    <t>66865</t>
  </si>
  <si>
    <t>EXCIZE A EXSTIRPACE KOSTI - RESEKCE A NÁHRADA JINÝ</t>
  </si>
  <si>
    <t>66641</t>
  </si>
  <si>
    <t>POZDNÍ REKONSTRUKCE EXTENZOROVÉHO APARÁTU KOLENA</t>
  </si>
  <si>
    <t>53455</t>
  </si>
  <si>
    <t>OTEVŘENÁ REPOZICE ZLOMENINY KOSTI PATNÍ</t>
  </si>
  <si>
    <t>61241</t>
  </si>
  <si>
    <t>IMPLANTACE KOSTNÍHO ŠTĚPU NA RUCE</t>
  </si>
  <si>
    <t>66431</t>
  </si>
  <si>
    <t>REKONSTRUKCE / OSTEOTOMIE FALANGY, METAKARPU - PRV</t>
  </si>
  <si>
    <t>66681</t>
  </si>
  <si>
    <t>EXARTIKULACE (AMPUTACE METATARZÁLNÍ) FALANGEÁLNÍ -</t>
  </si>
  <si>
    <t>JEDNODUCHÁ ARTROSKOPIE</t>
  </si>
  <si>
    <t>61235</t>
  </si>
  <si>
    <t>ARTHRODÉZA MP NEBO IP KLOUBU</t>
  </si>
  <si>
    <t>66451</t>
  </si>
  <si>
    <t>ARTROPLASTIKA LOKETNÍHO KLOUBU</t>
  </si>
  <si>
    <t>66877</t>
  </si>
  <si>
    <t>TREPANACE A DRENÁŽ KOSTI</t>
  </si>
  <si>
    <t>66845</t>
  </si>
  <si>
    <t>REKONSTRUKCE JEDNÉ ŠLACHY</t>
  </si>
  <si>
    <t>53525</t>
  </si>
  <si>
    <t>SUTURA ČERSTVÉHO ROZSÁHLÉHO PORANĚNÍ VAZIVOVÉHO AP</t>
  </si>
  <si>
    <t>66721</t>
  </si>
  <si>
    <t xml:space="preserve">EXCIZE / EXSTIRPACE FASCIE,  APONEURÓZY V OBLASTI </t>
  </si>
  <si>
    <t>62330</t>
  </si>
  <si>
    <t>NEKREKTOMIE 5 - 10 % POVRCHU TĚLA - TANGENCIÁLNÍ N</t>
  </si>
  <si>
    <t>66657</t>
  </si>
  <si>
    <t>DEBRIDEMENT V OBLASTI KOLENNÍHO KLOUBU BEZ SYNOVIA</t>
  </si>
  <si>
    <t>66685</t>
  </si>
  <si>
    <t>SYMEHO AMPUTACE A AMPUTACE V TARZU</t>
  </si>
  <si>
    <t>66525</t>
  </si>
  <si>
    <t>OPERACE PAKLOUBU PÁNVE</t>
  </si>
  <si>
    <t>66445</t>
  </si>
  <si>
    <t>PŘENOS SVALOVÉHO TRANSPLANTÁTU - RUKA, ZÁPĚSTÍ - K</t>
  </si>
  <si>
    <t>53481</t>
  </si>
  <si>
    <t xml:space="preserve">ZLOMENINA  ACETABULA - JEDNOHO PILÍŘE EVENT. JEHO </t>
  </si>
  <si>
    <t>66861</t>
  </si>
  <si>
    <t>RESEKCE ROZSÁHLÁ NEBO RADIKÁLNÍ KLOUBŮ, MIMO KYČEL</t>
  </si>
  <si>
    <t>66667</t>
  </si>
  <si>
    <t>SUTURA ZKŘÍŽENÝCH VAZŮ KOLENNÍHO KLOUBU</t>
  </si>
  <si>
    <t>53465</t>
  </si>
  <si>
    <t>OTEVŘENÁ REPOZICE LUXACE PATELY AKUTNÍ / RECIDIVUJ</t>
  </si>
  <si>
    <t>53475</t>
  </si>
  <si>
    <t>LUXACE KYČELNÍHO KLOUBU - OPERAČNÍ TERAPIE</t>
  </si>
  <si>
    <t>66715</t>
  </si>
  <si>
    <t>EXCIZE / EXSTIRPACE KOSTI PATNÍ / HLEZENNÉ</t>
  </si>
  <si>
    <t>66415</t>
  </si>
  <si>
    <t>AMPUTACE - RUKA</t>
  </si>
  <si>
    <t>66459</t>
  </si>
  <si>
    <t>RESEKCE HLAVICE HUMERU</t>
  </si>
  <si>
    <t>66627</t>
  </si>
  <si>
    <t>DEKOMPRESE - PÁNEV, KYČEL</t>
  </si>
  <si>
    <t>67225</t>
  </si>
  <si>
    <t>ARTRODÉZA NA HK</t>
  </si>
  <si>
    <t>91817</t>
  </si>
  <si>
    <t>(DRG) LOKALIZACE ENDOPROTÉZY - KLOUBY PRSTŮ RUKY</t>
  </si>
  <si>
    <t>91829</t>
  </si>
  <si>
    <t>(DRG) TYP VÝKONU - IMPLANTACE</t>
  </si>
  <si>
    <t>53415</t>
  </si>
  <si>
    <t>ZAVŘENÁ REPOZICE LUXACE KOLENNÍHO KLOUBU NEBO PATE</t>
  </si>
  <si>
    <t>91820</t>
  </si>
  <si>
    <t>(DRG) ROZSAH ENDOPROTÉZY - CERVIKOKAPITÁLNÍ, SÁŇOV</t>
  </si>
  <si>
    <t>91815</t>
  </si>
  <si>
    <t>(DRG) LOKALIZACE ENDOPROTÉZY - LOKETNÍ KLOUB</t>
  </si>
  <si>
    <t>91827</t>
  </si>
  <si>
    <t>(DRG) TYP UKOTVENÍ ENDOPROTÉZY - NECEMENTOVANÁ</t>
  </si>
  <si>
    <t>91819</t>
  </si>
  <si>
    <t>(DRG) ROZSAH ENDOPROTÉZY - TOTÁLNÍ, KOMPLETNÍ</t>
  </si>
  <si>
    <t>53419</t>
  </si>
  <si>
    <t>ZLOMENINA KRČKU FEMURU - ZAVŘENÁ REPOZICE S TRAKCÍ</t>
  </si>
  <si>
    <t>91826</t>
  </si>
  <si>
    <t>(DRG) TYP UKOTVENÍ ENDOPROTÉZY - CEMENTOVANÁ</t>
  </si>
  <si>
    <t>91814</t>
  </si>
  <si>
    <t>(DRG) LOKALIZACE ENDOPROTÉZY - RAMENNÍ KLOUB</t>
  </si>
  <si>
    <t>5F6</t>
  </si>
  <si>
    <t>66313</t>
  </si>
  <si>
    <t xml:space="preserve">DELIBERACE - ODSTRANĚNÍ ÚTLAKU - DURÁLNÍHO VAKU A </t>
  </si>
  <si>
    <t>66339</t>
  </si>
  <si>
    <t>OPERAČNÍ PŘÍSTUP NA PÁTEŘ - STANDARDNÍ - ZADNÍ SKE</t>
  </si>
  <si>
    <t>66315</t>
  </si>
  <si>
    <t xml:space="preserve">INSTRUMENTACE C, T, L, S PÁTEŘE - PŘEDNÍ I ZADNÍ, </t>
  </si>
  <si>
    <t>56151</t>
  </si>
  <si>
    <t>TREPANACE PRO EXTRACEREBRÁLNÍ HEMATOM NEBO KRANIOT</t>
  </si>
  <si>
    <t>66341</t>
  </si>
  <si>
    <t>OPERAČNÍ PŘÍSTUP K PÁTEŘI - STANDARDNÍ - ZADNÍ TZV</t>
  </si>
  <si>
    <t>66331</t>
  </si>
  <si>
    <t>FŮZE PÁTEŘE - STANDARDNÍ ZADNÍ - 1 SEGMENT</t>
  </si>
  <si>
    <t>66327</t>
  </si>
  <si>
    <t>RESEKCE OBRATLE - ZADNÍ - LAMINEKTOMIE INKOMPLETNÍ</t>
  </si>
  <si>
    <t>5T3</t>
  </si>
  <si>
    <t>0017039</t>
  </si>
  <si>
    <t>VISIPAQUE</t>
  </si>
  <si>
    <t>0020605</t>
  </si>
  <si>
    <t>COLOMYCIN INJEKCE 1 000 000 MEZINÁRODNÍCH JEDNOTEK</t>
  </si>
  <si>
    <t>0083417</t>
  </si>
  <si>
    <t>MERONEM</t>
  </si>
  <si>
    <t>0092289</t>
  </si>
  <si>
    <t>0137499</t>
  </si>
  <si>
    <t>KLACID I.V.</t>
  </si>
  <si>
    <t>0141838</t>
  </si>
  <si>
    <t>AMIKACIN B.BRAUN</t>
  </si>
  <si>
    <t>0195147</t>
  </si>
  <si>
    <t>AMIKACIN MEDOPHARM</t>
  </si>
  <si>
    <t>0230687</t>
  </si>
  <si>
    <t>0407942</t>
  </si>
  <si>
    <t>Poíplatek za ozáoení</t>
  </si>
  <si>
    <t>0007964</t>
  </si>
  <si>
    <t>Erytrocyty z aferézy deleukotizované</t>
  </si>
  <si>
    <t>0002584</t>
  </si>
  <si>
    <t>0010484</t>
  </si>
  <si>
    <t>0031495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</si>
  <si>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</si>
  <si>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</si>
  <si>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</si>
  <si>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</si>
  <si>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</si>
  <si>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</si>
  <si>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0083833</t>
  </si>
  <si>
    <t>ŠROUB ZAJIŠŤOVACÍ - STAVĚCÍ, TI</t>
  </si>
  <si>
    <t>0083842</t>
  </si>
  <si>
    <t>ŠROUB KORTIKÁLNÍ - POLYAXIÁLNÍ 4.0, SAMOŘEZNÝ, TI</t>
  </si>
  <si>
    <t>0099080</t>
  </si>
  <si>
    <t>ZÁSLEPKA, TI</t>
  </si>
  <si>
    <t>0111176</t>
  </si>
  <si>
    <t>DLAHA PERIPROTETICKÁ - FEMORÁLNÍ - DISTÁLNÍ, UZAMY</t>
  </si>
  <si>
    <t>0163249</t>
  </si>
  <si>
    <t>0099077</t>
  </si>
  <si>
    <t>HŘEB FEMORÁLNÍ PROXIMÁLNÍ DLOUHÝ L/R, TI</t>
  </si>
  <si>
    <t>0019159</t>
  </si>
  <si>
    <t>DLAHA PRO ŽEBRA</t>
  </si>
  <si>
    <t>0031344</t>
  </si>
  <si>
    <t>0097834</t>
  </si>
  <si>
    <t>DRÁT VODÍCÍ KALIBROVANÝ OCEL</t>
  </si>
  <si>
    <t>0163219</t>
  </si>
  <si>
    <t>IMPLANTÁT KRANIOFACIÁLNÍ LA FÓRTE SYSTÉM</t>
  </si>
  <si>
    <t>0142099</t>
  </si>
  <si>
    <t>0001789</t>
  </si>
  <si>
    <t>DRÁT KIRSCHNERŮV TITAN</t>
  </si>
  <si>
    <t>0031349</t>
  </si>
  <si>
    <t>DLAHA LCP RADIUS DISTÁLNÍ OCEL MINI FRAGMENT TITAN</t>
  </si>
  <si>
    <t>0163200</t>
  </si>
  <si>
    <t>0073490</t>
  </si>
  <si>
    <t>0083837</t>
  </si>
  <si>
    <t>ŠROUB SPONGIOZNÍ - POLYAXIÁLNÍ 5.0, SAMOŘEZNÝ, TI</t>
  </si>
  <si>
    <t>0001976</t>
  </si>
  <si>
    <t>0070960</t>
  </si>
  <si>
    <t>ZASLEPOVACÍ HLAVA PROXIMÁLNÍ FEMUR OCEL</t>
  </si>
  <si>
    <t>0083263</t>
  </si>
  <si>
    <t>DLAHA LCP TIBIE PROXIMÁLNÍ LATERÁLNÍ MALÝ FRAGMENT</t>
  </si>
  <si>
    <t>00655</t>
  </si>
  <si>
    <t>OD TYPU 55 - PRO NEMOCNICE TYPU 3, (KATEGORIE 6) -</t>
  </si>
  <si>
    <t>00658</t>
  </si>
  <si>
    <t>OD TYPU 58 - PRO NEMOCNICE TYPU 3, (KATEGORIE 6) -</t>
  </si>
  <si>
    <t>00657</t>
  </si>
  <si>
    <t>OD TYPU 57 - PRO NEMOCNICE TYPU 3, (KATEGORIE 6) -</t>
  </si>
  <si>
    <t>6F1</t>
  </si>
  <si>
    <t>61147</t>
  </si>
  <si>
    <t>UZAVŘENÍ DEFEKTU KOŽNÍM LALOKEM MÍSTNÍM DO 10 CM^2</t>
  </si>
  <si>
    <t>61167</t>
  </si>
  <si>
    <t>TRANSPOZICE FASCIOKUTÁNNÍHO LALOKU</t>
  </si>
  <si>
    <t>71823</t>
  </si>
  <si>
    <t>POUŽITÍ MIKROSKOPU PŘI OPERAČNÍM VÝKONU Á 10 MINUT</t>
  </si>
  <si>
    <t>61201</t>
  </si>
  <si>
    <t>REPLANTACE JEDNOHO PRSTU</t>
  </si>
  <si>
    <t>6F5</t>
  </si>
  <si>
    <t>04410</t>
  </si>
  <si>
    <t>INJEKČNÍ  ANESTESIE</t>
  </si>
  <si>
    <t>04650</t>
  </si>
  <si>
    <t>CHIRURGICKÉ VYBAVENÍ ZUBU KOMPLIKOVANÉ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</si>
  <si>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</si>
  <si>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</si>
  <si>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</si>
  <si>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</si>
  <si>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</si>
  <si>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</si>
  <si>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</si>
  <si>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</si>
  <si>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65219</t>
  </si>
  <si>
    <t>KOMPLEXNÍ OŠETŘENÍ VĚTŠÍCH OBLIČEJOVÝCH DEFEKTŮ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</si>
  <si>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</si>
  <si>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</si>
  <si>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</si>
  <si>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</si>
  <si>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</si>
  <si>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</si>
  <si>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</si>
  <si>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</si>
  <si>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</si>
  <si>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</si>
  <si>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7F1</t>
  </si>
  <si>
    <t>71519</t>
  </si>
  <si>
    <t>RESEKCE BOLTCE S PRIMÁRNÍ SUTUROU</t>
  </si>
  <si>
    <t>7F5</t>
  </si>
  <si>
    <t>75371</t>
  </si>
  <si>
    <t>ENUKLEACE A EVISCERACE BULBU</t>
  </si>
  <si>
    <t>32</t>
  </si>
  <si>
    <t>50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</si>
  <si>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</si>
  <si>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</si>
  <si>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</si>
  <si>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</si>
  <si>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</si>
  <si>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</si>
  <si>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</si>
  <si>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</si>
  <si>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</si>
  <si>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01041</t>
  </si>
  <si>
    <t xml:space="preserve">VÝKONY NA KRANIÁLNÍCH A PERIFERNÍCH NERVECH BEZ CC                                                  </t>
  </si>
  <si>
    <t>01052</t>
  </si>
  <si>
    <t xml:space="preserve">UVOLNĚNÍ KARPÁLNÍHO TUNELU S CC                                                                     </t>
  </si>
  <si>
    <t>01061</t>
  </si>
  <si>
    <t xml:space="preserve">JINÉ VÝKONY PŘI ONEMOCNĚNÍCH A PORUCHÁCH NERVOVÉHO SYSTÉMU BE                                       </t>
  </si>
  <si>
    <t>01371</t>
  </si>
  <si>
    <t xml:space="preserve">PORUCHY KRANIÁLNÍCH A PERIFERNÍCH NERVŮ BEZ CC                                                      </t>
  </si>
  <si>
    <t>01431</t>
  </si>
  <si>
    <t xml:space="preserve">MIGRÉNA A JINÉ BOLESTI HLAVY BEZ CC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</si>
  <si>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</si>
  <si>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</si>
  <si>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</si>
  <si>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</si>
  <si>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</si>
  <si>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</si>
  <si>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</si>
  <si>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</si>
  <si>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</si>
  <si>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</si>
  <si>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01453</t>
  </si>
  <si>
    <t xml:space="preserve">OTŘES MOZKU S MCC                                                                                   </t>
  </si>
  <si>
    <t>02011</t>
  </si>
  <si>
    <t xml:space="preserve">ENUKLEACE A VÝKONY NA OČNICI BEZ CC                                                                 </t>
  </si>
  <si>
    <t>02021</t>
  </si>
  <si>
    <t xml:space="preserve">EXTRAOKULÁRNÍ VÝKONY, KROMĚ OČNICE BEZ CC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</si>
  <si>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</si>
  <si>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</si>
  <si>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</si>
  <si>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</si>
  <si>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03031</t>
  </si>
  <si>
    <t xml:space="preserve">VÝKONY NA OBLIČEJOVÝCH KOSTECH, KROMĚ VELKÝCH VÝKONŮ NA HLAVĚ                                       </t>
  </si>
  <si>
    <t>03032</t>
  </si>
  <si>
    <t>03342</t>
  </si>
  <si>
    <t xml:space="preserve">NEMOCI ZUBŮ A ÚST S CC 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</si>
  <si>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</si>
  <si>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</si>
  <si>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04310</t>
  </si>
  <si>
    <t xml:space="preserve">RESPIRAČNÍ SELHÁNÍ  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</si>
  <si>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</si>
  <si>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</si>
  <si>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</si>
  <si>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</si>
  <si>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04362</t>
  </si>
  <si>
    <t xml:space="preserve">PROSTÁ PNEUMONIE A DÁVIVÝ KAŠEL S CC     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</si>
  <si>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</si>
  <si>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</si>
  <si>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</si>
  <si>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</si>
  <si>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04403</t>
  </si>
  <si>
    <t xml:space="preserve">PNEUMOTORAX A PLEURÁNÍ VÝPOTEK S MCC                                                                </t>
  </si>
  <si>
    <t>04411</t>
  </si>
  <si>
    <t xml:space="preserve">PŘÍZNAKY, SYMPTOMY A JINÉ DIAGNÓZY DÝCHACÍHO SYSTÉMU BEZ CC                                         </t>
  </si>
  <si>
    <t>04412</t>
  </si>
  <si>
    <t xml:space="preserve">PŘÍZNAKY, SYMPTOMY A JINÉ DIAGNÓZY DÝCHACÍHO SYSTÉMU S CC                                           </t>
  </si>
  <si>
    <t>05122</t>
  </si>
  <si>
    <t xml:space="preserve">VELKÉ HRUDNÍ VASKULÁRNÍ VÝKONY S CC                                        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</si>
  <si>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</si>
  <si>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</si>
  <si>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</si>
  <si>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</si>
  <si>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05153</t>
  </si>
  <si>
    <t xml:space="preserve">AMPUTACE KVŮLI PORUŠE OBĚHOVÉHO SYSTÉMU, KROMĚ HORNÍCH KONČET                                       </t>
  </si>
  <si>
    <t>05243</t>
  </si>
  <si>
    <t xml:space="preserve">PERKUTÁNNÍ KORONÁRNÍ ANGIOPLASTIKA, &gt;=3 NEPOTAHOVANÉ STENTY P                                       </t>
  </si>
  <si>
    <t>05382</t>
  </si>
  <si>
    <t xml:space="preserve">PERIFERNÍ A JINÉ VASKULÁRNÍ PORUCHY S CC                                                            </t>
  </si>
  <si>
    <t>06021</t>
  </si>
  <si>
    <t xml:space="preserve">VELKÉ VÝKONY NA ŽALUDKU, JÍCNU A DVANÁCTNÍKU BEZ CC                                                 </t>
  </si>
  <si>
    <t>06031</t>
  </si>
  <si>
    <t xml:space="preserve">MENŠÍ VÝKONY NA TLUSTÉM A TENKÉM STŘEVU BEZ CC                                                      </t>
  </si>
  <si>
    <t>06381</t>
  </si>
  <si>
    <t xml:space="preserve">JINÉ PORUCHY TRÁVICÍHO SYSTÉMU BEZ CC                                                               </t>
  </si>
  <si>
    <t>07311</t>
  </si>
  <si>
    <t xml:space="preserve">MALIGNÍ ONEMOCNĚNÍ HEPATOBILIÁRNÍHO SYSTÉMU A PANKREATU BEZ C                                       </t>
  </si>
  <si>
    <t>07331</t>
  </si>
  <si>
    <t xml:space="preserve">PORUCHY JATER, KROMĚ MALIGNÍ CIRHÓZY A ALKOHOLICKÉ HEPATITIDY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</si>
  <si>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</si>
  <si>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</si>
  <si>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</si>
  <si>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</si>
  <si>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08041</t>
  </si>
  <si>
    <t xml:space="preserve">TOTÁLNÍ ENDOPROTÉZU KYČLE, LOKTE, ZÁPĚSTÍ, TOTÁLNÍ A REVERZNÍ                                       </t>
  </si>
  <si>
    <t>08042</t>
  </si>
  <si>
    <t>08071</t>
  </si>
  <si>
    <t xml:space="preserve">AMPUTACE PŘI PORUCHÁCH MUSKULOSKELETÁLNÍHO SYSTÉMU A POJIVOVÉ                                       </t>
  </si>
  <si>
    <t>08072</t>
  </si>
  <si>
    <t>08081</t>
  </si>
  <si>
    <t xml:space="preserve">VÝKONY NA KYČLÍCH A STEHENNÍ KOSTI, KROMĚ REPLANTACE VELKÝCH                                        </t>
  </si>
  <si>
    <t>08082</t>
  </si>
  <si>
    <t>08083</t>
  </si>
  <si>
    <t>08091</t>
  </si>
  <si>
    <t xml:space="preserve">TRANSPLANTACE KŮŽE NEBO TKÁNĚ PRO PORUCHY MUSKULOSKELETÁLNÍHO                                       </t>
  </si>
  <si>
    <t>08092</t>
  </si>
  <si>
    <t>08093</t>
  </si>
  <si>
    <t>08111</t>
  </si>
  <si>
    <t xml:space="preserve">VÝKONY NA KOLENU, BÉRCI A HLEZNU, KROMĚ CHODIDLA A ALOPLASTIK                                       </t>
  </si>
  <si>
    <t>08112</t>
  </si>
  <si>
    <t>08113</t>
  </si>
  <si>
    <t>08121</t>
  </si>
  <si>
    <t xml:space="preserve">VYJMUTÍ VNITŘNÍHO FIXAČNÍHO ZAŘÍZENÍ BEZ CC                                                         </t>
  </si>
  <si>
    <t>08122</t>
  </si>
  <si>
    <t xml:space="preserve">VYJMUTÍ VNITŘNÍHO FIXAČNÍHO ZAŘÍZENÍ S CC                                                           </t>
  </si>
  <si>
    <t>08123</t>
  </si>
  <si>
    <t xml:space="preserve">VYJMUTÍ VNITŘNÍHO FIXAČNÍHO ZAŘÍZENÍ S MCC                                                          </t>
  </si>
  <si>
    <t>08131</t>
  </si>
  <si>
    <t xml:space="preserve">MÍSTNÍ RESEKCE NA MUSKULOSKELETÁLNÍM SYSTÉMU BEZ CC                                                 </t>
  </si>
  <si>
    <t>08132</t>
  </si>
  <si>
    <t xml:space="preserve">MÍSTNÍ RESEKCE NA MUSKULOSKELETÁLNÍM SYSTÉMU S CC                                                   </t>
  </si>
  <si>
    <t>08141</t>
  </si>
  <si>
    <t xml:space="preserve">VÝKONY NA CHODIDLE BEZ CC                                                                           </t>
  </si>
  <si>
    <t>08142</t>
  </si>
  <si>
    <t xml:space="preserve">VÝKONY NA CHODIDLE S CC                                                                             </t>
  </si>
  <si>
    <t>08151</t>
  </si>
  <si>
    <t xml:space="preserve">VÝKONY NA HORNÍCH KONČETINÁCH BEZ CC                                                                </t>
  </si>
  <si>
    <t>08152</t>
  </si>
  <si>
    <t xml:space="preserve">VÝKONY NA HORNÍCH KONČETINÁCH S CC                                                                  </t>
  </si>
  <si>
    <t>08153</t>
  </si>
  <si>
    <t xml:space="preserve">VÝKONY NA HORNÍCH KONČETINÁCH S MCC                                                                 </t>
  </si>
  <si>
    <t>08161</t>
  </si>
  <si>
    <t xml:space="preserve">VÝKONY NA MĚKKÉ TKÁNI BEZ CC                                                                        </t>
  </si>
  <si>
    <t>08162</t>
  </si>
  <si>
    <t xml:space="preserve">VÝKONY NA MĚKKÉ TKÁNI S CC                                                                          </t>
  </si>
  <si>
    <t>08171</t>
  </si>
  <si>
    <t xml:space="preserve">JINÉ VÝKONY PŘI PORUCHÁCH A ONEMOCNĚNÍCH MUSKULOSKELETÁLNÍHO                                        </t>
  </si>
  <si>
    <t>08172</t>
  </si>
  <si>
    <t>08191</t>
  </si>
  <si>
    <t xml:space="preserve">ARTROSKOPIE BEZ CC                                                                                  </t>
  </si>
  <si>
    <t>08192</t>
  </si>
  <si>
    <t xml:space="preserve">ARTROSKOPIE S CC                                                                                    </t>
  </si>
  <si>
    <t>08201</t>
  </si>
  <si>
    <t xml:space="preserve">REIMPLANTACE ENDOPROTÉZ KLOUBŮ HORNÍCH A DOLNÍCH KONČETIN, TU                                       </t>
  </si>
  <si>
    <t>08301</t>
  </si>
  <si>
    <t xml:space="preserve">ZLOMENINY KOSTI STEHENNÍ BEZ CC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</si>
  <si>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</si>
  <si>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</si>
  <si>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08312</t>
  </si>
  <si>
    <t xml:space="preserve">ZLOMENINA PÁNVE, NEBO DISLOKACE KYČLE S CC                                                          </t>
  </si>
  <si>
    <t>08321</t>
  </si>
  <si>
    <t xml:space="preserve">ZLOMENINA NEBO DISLOKACE, KROMĚ STEHENNÍ KOSTI A PÁNVE BEZ CC                                       </t>
  </si>
  <si>
    <t>08322</t>
  </si>
  <si>
    <t xml:space="preserve">ZLOMENINA NEBO DISLOKACE, KROMĚ STEHENNÍ KOSTI A PÁNVE S CC                                         </t>
  </si>
  <si>
    <t>08323</t>
  </si>
  <si>
    <t xml:space="preserve">ZLOMENINA NEBO DISLOKACE, KROMĚ STEHENNÍ KOSTI A PÁNVE S MCC                                        </t>
  </si>
  <si>
    <t>08341</t>
  </si>
  <si>
    <t xml:space="preserve">OSTEOMYELITIDA BEZ CC                                                                               </t>
  </si>
  <si>
    <t>08342</t>
  </si>
  <si>
    <t xml:space="preserve">OSTEOMYELITIDA S CC        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</si>
  <si>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</si>
  <si>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</si>
  <si>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</si>
  <si>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</si>
  <si>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08381</t>
  </si>
  <si>
    <t xml:space="preserve">JINÁ ONEMOCNĚNÍ KOSTÍ A KLOUBŮ BEZ CC                                                               </t>
  </si>
  <si>
    <t>08391</t>
  </si>
  <si>
    <t xml:space="preserve">SELHÁNÍ, REAKCE A KOMPLIKACE ORTOPEDICKÉHO PŘÍSTROJE NEBO VÝK                                       </t>
  </si>
  <si>
    <t>08392</t>
  </si>
  <si>
    <t>08393</t>
  </si>
  <si>
    <t>08401</t>
  </si>
  <si>
    <t xml:space="preserve">MUSKULOSKELETÁLNÍ PŘÍZNAKY, SYMPTOMY, VÝRONY A MÉNĚ VÝZNAMNÉ                                        </t>
  </si>
  <si>
    <t>08411</t>
  </si>
  <si>
    <t xml:space="preserve">JINÉ PORUCHY MUSKULOSKELETÁLNÍHO SYSTÉMU A POJIVOVÉ TKÁNĚ BEZ                                       </t>
  </si>
  <si>
    <t>08412</t>
  </si>
  <si>
    <t xml:space="preserve">JINÉ PORUCHY MUSKULOSKELETÁLNÍHO SYSTÉMU A POJIVOVÉ TKÁNĚ S C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</si>
  <si>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</si>
  <si>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</si>
  <si>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</si>
  <si>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</si>
  <si>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09031</t>
  </si>
  <si>
    <t xml:space="preserve">JINÉ VÝKONY PŘI PORUCHÁCH A ONEMOCNĚNÍCH KŮŽE, PODKOŽNÍ TKÁNĚ                                       </t>
  </si>
  <si>
    <t>09032</t>
  </si>
  <si>
    <t>09301</t>
  </si>
  <si>
    <t xml:space="preserve">ZÁVAŽNÉ PORUCHY KŮŽE BEZ CC                                                                         </t>
  </si>
  <si>
    <t>09321</t>
  </si>
  <si>
    <t xml:space="preserve">FLEGMÓNA BEZ CC          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</si>
  <si>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</si>
  <si>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</si>
  <si>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</si>
  <si>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</si>
  <si>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09332</t>
  </si>
  <si>
    <t xml:space="preserve">PORANĚNÍ KŮŽE, PODKOŽNÍ TKÁNĚ A PRSU S CC                                                           </t>
  </si>
  <si>
    <t>09333</t>
  </si>
  <si>
    <t xml:space="preserve">PORANĚNÍ KŮŽE, PODKOŽNÍ TKÁNĚ A PRSU S MCC                                                          </t>
  </si>
  <si>
    <t>10021</t>
  </si>
  <si>
    <t xml:space="preserve">KOŽNÍ ŠTĚP A DEBRIDEMENT RÁNY PŘI ENDOKRINNÍCH, NUTRIČNÍCH A                                        </t>
  </si>
  <si>
    <t>11033</t>
  </si>
  <si>
    <t xml:space="preserve">VELKÉ VÝKONY NA LEDVINÁCH A MOČOVÝCH CESTÁCH S MCC                                                  </t>
  </si>
  <si>
    <t>12313</t>
  </si>
  <si>
    <t xml:space="preserve">PORUCHY MUŽSKÉHO REPRODUKČNÍHO SYSTÉMU, KROMĚ MALIGNÍHO ONEMO                                       </t>
  </si>
  <si>
    <t>16312</t>
  </si>
  <si>
    <t xml:space="preserve">PORUCHY SRÁŽLIVOSTI S CC                                                                            </t>
  </si>
  <si>
    <t>16341</t>
  </si>
  <si>
    <t xml:space="preserve">JINÉ PORUCHY KRVE A KRVETVORNÝCH ORGÁNŮ BEZ CC                                                      </t>
  </si>
  <si>
    <t>16343</t>
  </si>
  <si>
    <t xml:space="preserve">JINÉ PORUCHY KRVE A KRVETVORNÝCH ORGÁNŮ S MCC                                                       </t>
  </si>
  <si>
    <t>17042</t>
  </si>
  <si>
    <t xml:space="preserve">MYELOPROLIFERATIVNÍ PORUCHY A ŠPATNĚ DIFERENCOVANÉ NÁDORY S J                                       </t>
  </si>
  <si>
    <t>18012</t>
  </si>
  <si>
    <t xml:space="preserve">VÝKONY PRO INFEKČNÍ A PARAZITÁRNÍ NEMOCI S CC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</si>
  <si>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</si>
  <si>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</si>
  <si>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</si>
  <si>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</si>
  <si>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18023</t>
  </si>
  <si>
    <t xml:space="preserve">VÝKONY PRO POOPERAČNÍ A POÚRAZOVÉ INFEKCE S MCC                                                     </t>
  </si>
  <si>
    <t>18302</t>
  </si>
  <si>
    <t xml:space="preserve">SEPTIKÉMIE S CC                                                                                     </t>
  </si>
  <si>
    <t>18311</t>
  </si>
  <si>
    <t xml:space="preserve">POOPERAČNÍ A POÚRAZOVÉ INFEKCE BEZ CC                                                               </t>
  </si>
  <si>
    <t>18312</t>
  </si>
  <si>
    <t xml:space="preserve">POOPERAČNÍ A POÚRAZOVÉ INFEKCE S CC                                                                 </t>
  </si>
  <si>
    <t>20301</t>
  </si>
  <si>
    <t xml:space="preserve">ŠKODLIVÉ UŽÍVÁNÍ ALKOHOLU, LÉKŮ, DROG, ZÁVISLOST NA NICH, PRO                                       </t>
  </si>
  <si>
    <t>21012</t>
  </si>
  <si>
    <t xml:space="preserve">MIKROVASKULÁRNÍ PŘENOS TKÁNĚ NEBO KOŽNÍ ŠTĚP PŘI ÚRAZECH S CC                                       </t>
  </si>
  <si>
    <t>21013</t>
  </si>
  <si>
    <t xml:space="preserve">MIKROVASKULÁRNÍ PŘENOS TKÁNĚ NEBO KOŽNÍ ŠTĚP PŘI ÚRAZECH S MC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</si>
  <si>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</si>
  <si>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</si>
  <si>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</si>
  <si>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</si>
  <si>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</si>
  <si>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</si>
  <si>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</si>
  <si>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                                       </t>
  </si>
  <si>
    <t>21302</t>
  </si>
  <si>
    <t xml:space="preserve">PORANĚNÍ NA NESPECIFIKOVANÉM MÍSTĚ NEBO NA VÍCE MÍSTECH S CC                                        </t>
  </si>
  <si>
    <t>21303</t>
  </si>
  <si>
    <t xml:space="preserve">PORANĚNÍ NA NESPECIFIKOVANÉM MÍSTĚ NEBO NA VÍCE MÍSTECH S MCC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</si>
  <si>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</si>
  <si>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</si>
  <si>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</si>
  <si>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</si>
  <si>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21352</t>
  </si>
  <si>
    <t xml:space="preserve">JINÉ DIAGNÓZY ZRANĚNÍ, OTRAVY A TOXICKÝCH ÚČINKŮ S CC                                               </t>
  </si>
  <si>
    <t>22551</t>
  </si>
  <si>
    <t xml:space="preserve">POPÁLENINY OMEZENÉHO ROZSAHU NEPOSTIHUJÍCÍ VŠECHNY VRSTVY KŮŽ                                       </t>
  </si>
  <si>
    <t>23301</t>
  </si>
  <si>
    <t xml:space="preserve">REHABILITACE BEZ CC                                                                                 </t>
  </si>
  <si>
    <t>23302</t>
  </si>
  <si>
    <t xml:space="preserve">REHABILITACE S CC                                                                                   </t>
  </si>
  <si>
    <t>23323</t>
  </si>
  <si>
    <t xml:space="preserve">JINÉ FAKTORY OVLIVŇUJÍCÍ ZDRAVOTNÍ STAV S MCC                                                       </t>
  </si>
  <si>
    <t>25011</t>
  </si>
  <si>
    <t xml:space="preserve">KRANIOTOMIE, VELKÝ VÝKON NA PÁTEŘI, KYČLI A KONČ. PŘI MNOHOČE                                       </t>
  </si>
  <si>
    <t>25012</t>
  </si>
  <si>
    <t>25013</t>
  </si>
  <si>
    <t>25021</t>
  </si>
  <si>
    <t xml:space="preserve">JINÉ VÝKONY PŘI MNOHOČETNÉM ZÁVAŽNÉM TRAUMATU BEZ CC                                                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</si>
  <si>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</si>
  <si>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</si>
  <si>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</si>
  <si>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</si>
  <si>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25040</t>
  </si>
  <si>
    <t xml:space="preserve">DLOUHODOBÁ MECHANICKÁ VENTILACE PŘI POLYTRAUMATU &gt; 504 HODIN                                        </t>
  </si>
  <si>
    <t>25053</t>
  </si>
  <si>
    <t xml:space="preserve">DLOUHODOBÁ MECHANICKÁ VENTILACE PŘI POLYTRAUMATU &gt; 240 HODIN                                        </t>
  </si>
  <si>
    <t>25063</t>
  </si>
  <si>
    <t xml:space="preserve">DLOUHODOBÁ MECHANICKÁ VENTILACE PŘI POLYTRAUMATU S KRANIOTOMI                                       </t>
  </si>
  <si>
    <t>25073</t>
  </si>
  <si>
    <t xml:space="preserve">DLOUHODOBÁ MECHANICKÁ VENTILACE PŘI POLYTRAUMATU &gt; 96 HODIN (                                       </t>
  </si>
  <si>
    <t>25301</t>
  </si>
  <si>
    <t xml:space="preserve">DIAGNÓZY TÝKAJÍCÍ SE HLAVY, HRUDNÍKU A DOLNÍCH KONČETIN PŘI M                                       </t>
  </si>
  <si>
    <t>25302</t>
  </si>
  <si>
    <t>25303</t>
  </si>
  <si>
    <t>25312</t>
  </si>
  <si>
    <t xml:space="preserve">JINÉ DIAGNÓZY MNOHOČETNÉHO ZÁVAŽNÉHO TRAUMATU S CC                                                  </t>
  </si>
  <si>
    <t>25363</t>
  </si>
  <si>
    <t>25370</t>
  </si>
  <si>
    <t xml:space="preserve">ÚMRTÍ DO 5 DNÍ OD PŘÍJMU PŘI POLYTRAUMATU                                                      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</si>
  <si>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</si>
  <si>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</si>
  <si>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</si>
  <si>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</si>
  <si>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</si>
  <si>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</si>
  <si>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88891</t>
  </si>
  <si>
    <t xml:space="preserve">VÝKONY OMEZENÉHO ROZSAHU, KTERÉ SE NETÝKAJÍ HLAVNÍ DIAGNÓZY B                                       </t>
  </si>
  <si>
    <t>88892</t>
  </si>
  <si>
    <t xml:space="preserve">VÝKONY OMEZENÉHO ROZSAHU, KTERÉ SE NETÝKAJÍ HLAVNÍ DIAGNÓZY S                                       </t>
  </si>
  <si>
    <t>88893</t>
  </si>
  <si>
    <t>Porovnání jednotlivých IR DRG skupin</t>
  </si>
  <si>
    <t>22 - KNM: Klinika nukleární medicíny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</si>
  <si>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</si>
  <si>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</si>
  <si>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</si>
  <si>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</si>
  <si>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</si>
  <si>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</si>
  <si>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809</t>
  </si>
  <si>
    <t>89169</t>
  </si>
  <si>
    <t>CYSTOURETROGRAFIE</t>
  </si>
  <si>
    <t>22</t>
  </si>
  <si>
    <t>407</t>
  </si>
  <si>
    <t>0093626</t>
  </si>
  <si>
    <t>ULTRAVIST 370</t>
  </si>
  <si>
    <t>0002018</t>
  </si>
  <si>
    <t>99mTc-makrosalb inj.</t>
  </si>
  <si>
    <t>0002027</t>
  </si>
  <si>
    <t>99mTc-MIBI inj.</t>
  </si>
  <si>
    <t>0002061</t>
  </si>
  <si>
    <t>99mTc-leukocyty značené HM PAO</t>
  </si>
  <si>
    <t>0002067</t>
  </si>
  <si>
    <t>81m-krypton plyn k inhal.</t>
  </si>
  <si>
    <t>0002087</t>
  </si>
  <si>
    <t>18F-FDG</t>
  </si>
  <si>
    <t>47259</t>
  </si>
  <si>
    <t>SCINTIGRAFIE PLIC VENTILAČNÍ STATICKÁ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</si>
  <si>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</si>
  <si>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</si>
  <si>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</si>
  <si>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</si>
  <si>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</si>
  <si>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</si>
  <si>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</si>
  <si>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</si>
  <si>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47257</t>
  </si>
  <si>
    <t>SCINTIGRAFIE PLIC PERFÚZNÍ</t>
  </si>
  <si>
    <t>47237</t>
  </si>
  <si>
    <t>DETEKCE ZÁNĚTLIVÝCH LOŽISEK POMOCI AUTOLOGNÍCH LEU</t>
  </si>
  <si>
    <t>47137</t>
  </si>
  <si>
    <t>RADIONUKLIDOVÁ ANGIOGRAFIE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</si>
  <si>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</si>
  <si>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</si>
  <si>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</si>
  <si>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</si>
  <si>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</si>
  <si>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</si>
  <si>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</si>
  <si>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</si>
  <si>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</si>
  <si>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</si>
  <si>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</si>
  <si>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</si>
  <si>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</si>
  <si>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</si>
  <si>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</si>
  <si>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</si>
  <si>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</si>
  <si>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</si>
  <si>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</si>
  <si>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</si>
  <si>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</si>
  <si>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</si>
  <si>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</si>
  <si>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</si>
  <si>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</si>
  <si>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</si>
  <si>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</si>
  <si>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</si>
  <si>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</si>
  <si>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</si>
  <si>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</si>
  <si>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</si>
  <si>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</si>
  <si>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</si>
  <si>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</si>
  <si>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96879</t>
  </si>
  <si>
    <t>DRVVT - SCREENING LA</t>
  </si>
  <si>
    <t>96249</t>
  </si>
  <si>
    <t>AGREGACE TROMBOCYTŮ INDUKOVANÁ OSTATNÍMI INDUKTORY</t>
  </si>
  <si>
    <t>96889</t>
  </si>
  <si>
    <t>TROMBIN GENERAČNÍ ČAS</t>
  </si>
  <si>
    <t>96891</t>
  </si>
  <si>
    <t>TROMBELASTOGRAM</t>
  </si>
  <si>
    <t>96877</t>
  </si>
  <si>
    <t>DRVVT - KOREKCE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</si>
  <si>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</si>
  <si>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</si>
  <si>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</si>
  <si>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</si>
  <si>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</si>
  <si>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</si>
  <si>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</si>
  <si>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</si>
  <si>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</si>
  <si>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</si>
  <si>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</si>
  <si>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</si>
  <si>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</si>
  <si>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</si>
  <si>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</si>
  <si>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</si>
  <si>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</si>
  <si>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</si>
  <si>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</si>
  <si>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</si>
  <si>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</si>
  <si>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</si>
  <si>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</si>
  <si>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</si>
  <si>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81427</t>
  </si>
  <si>
    <t>FOSFOR ANORGANICKÝ</t>
  </si>
  <si>
    <t>81481</t>
  </si>
  <si>
    <t>AMYLÁZA PANKREATICKÁ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</si>
  <si>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</si>
  <si>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</si>
  <si>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</si>
  <si>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</si>
  <si>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</si>
  <si>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</si>
  <si>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</si>
  <si>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</si>
  <si>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</si>
  <si>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</si>
  <si>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</si>
  <si>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</si>
  <si>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91481</t>
  </si>
  <si>
    <t>STANOVENÍ KONCENTRACE PROCALCITONINU</t>
  </si>
  <si>
    <t>93151</t>
  </si>
  <si>
    <t>FERRITIN</t>
  </si>
  <si>
    <t>93187</t>
  </si>
  <si>
    <t>TYROXIN CELKOVÝ (TT4)</t>
  </si>
  <si>
    <t>93227</t>
  </si>
  <si>
    <t>ANTIGEN SQUAMÓZNÍCH NÁDOROVÝCH BUNĚK (SCC)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</si>
  <si>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</si>
  <si>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</si>
  <si>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</si>
  <si>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</si>
  <si>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</si>
  <si>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</si>
  <si>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</si>
  <si>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</si>
  <si>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</si>
  <si>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</si>
  <si>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</si>
  <si>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</si>
  <si>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</si>
  <si>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</si>
  <si>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</si>
  <si>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</si>
  <si>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</si>
  <si>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</si>
  <si>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</si>
  <si>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</si>
  <si>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</si>
  <si>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</si>
  <si>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</si>
  <si>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</si>
  <si>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</si>
  <si>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</si>
  <si>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</si>
  <si>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</si>
  <si>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</si>
  <si>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</si>
  <si>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</si>
  <si>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</si>
  <si>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</si>
  <si>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</si>
  <si>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</si>
  <si>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</si>
  <si>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</si>
  <si>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</si>
  <si>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</si>
  <si>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</si>
  <si>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</si>
  <si>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</si>
  <si>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</si>
  <si>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</si>
  <si>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</si>
  <si>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</si>
  <si>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</si>
  <si>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</si>
  <si>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</si>
  <si>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</si>
  <si>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</si>
  <si>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</si>
  <si>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</si>
  <si>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</si>
  <si>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</si>
  <si>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</si>
  <si>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</si>
  <si>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</si>
  <si>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93159</t>
  </si>
  <si>
    <t>CHORIOGONADOTROPIN (HCG)</t>
  </si>
  <si>
    <t>81533</t>
  </si>
  <si>
    <t>LIPÁZA</t>
  </si>
  <si>
    <t>93263</t>
  </si>
  <si>
    <t>KARBOHYDRÁT-DEFICIENTNÍ TRANSFERIN (CDT)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</si>
  <si>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</si>
  <si>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</si>
  <si>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</si>
  <si>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</si>
  <si>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</si>
  <si>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</si>
  <si>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</si>
  <si>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</si>
  <si>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81675</t>
  </si>
  <si>
    <t>MIKROALBUMINURIE</t>
  </si>
  <si>
    <t>81123</t>
  </si>
  <si>
    <t>BILIRUBIN KONJUGOVANÝ STATIM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</si>
  <si>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</si>
  <si>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</si>
  <si>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</si>
  <si>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</si>
  <si>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</si>
  <si>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</si>
  <si>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</si>
  <si>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</si>
  <si>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</si>
  <si>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</si>
  <si>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</si>
  <si>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</si>
  <si>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</si>
  <si>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</si>
  <si>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81299</t>
  </si>
  <si>
    <t>STANOVENÍ LIDSKÉHO EPIDIDYMÁLNÍHO PROTEINU 4 (HE4)</t>
  </si>
  <si>
    <t>34</t>
  </si>
  <si>
    <t>0002918</t>
  </si>
  <si>
    <t>MULTIHANCE</t>
  </si>
  <si>
    <t>0003132</t>
  </si>
  <si>
    <t>GADOVIST</t>
  </si>
  <si>
    <t>0022075</t>
  </si>
  <si>
    <t>IOMERON 400</t>
  </si>
  <si>
    <t>0042433</t>
  </si>
  <si>
    <t>0077019</t>
  </si>
  <si>
    <t>0077024</t>
  </si>
  <si>
    <t>ULTRAVIST 300</t>
  </si>
  <si>
    <t>0151208</t>
  </si>
  <si>
    <t>0224707</t>
  </si>
  <si>
    <t>0224716</t>
  </si>
  <si>
    <t>0224709</t>
  </si>
  <si>
    <t>0207733</t>
  </si>
  <si>
    <t>0207745</t>
  </si>
  <si>
    <t>0224696</t>
  </si>
  <si>
    <t>0224708</t>
  </si>
  <si>
    <t>0038462</t>
  </si>
  <si>
    <t>DRÁT VODÍCÍ GUIDE WIRE M</t>
  </si>
  <si>
    <t>0038471</t>
  </si>
  <si>
    <t>0038482</t>
  </si>
  <si>
    <t>0038483</t>
  </si>
  <si>
    <t>0038503</t>
  </si>
  <si>
    <t>SOUPRAVA ZAVÁDĚCÍ INTRODUCER</t>
  </si>
  <si>
    <t>0048264</t>
  </si>
  <si>
    <t>DRÁT NEUROINTERVENČNÍ</t>
  </si>
  <si>
    <t>0049439</t>
  </si>
  <si>
    <t>STENTGRAFT AORTÁLNÍ HRUDNÍ - ZENITH TX2 ZTEG-2P; T</t>
  </si>
  <si>
    <t>0051591</t>
  </si>
  <si>
    <t>0053563</t>
  </si>
  <si>
    <t>KATETR DIAGNOSTICKÝ TEMPO4F,5F</t>
  </si>
  <si>
    <t>0054419</t>
  </si>
  <si>
    <t>POUZDRO - SUPER SHEATH FEMORÁLNÍ</t>
  </si>
  <si>
    <t>0056361</t>
  </si>
  <si>
    <t>ZAVADĚČ FLEXOR BALKIN RADIOOPÁKNÍ ZNAČKA</t>
  </si>
  <si>
    <t>0057823</t>
  </si>
  <si>
    <t>KATETR ANGIOGRAFICKÝ TORCON,PRŮMĚR 4.1 AŽ 7 FRENCH</t>
  </si>
  <si>
    <t>0057824</t>
  </si>
  <si>
    <t>0057844</t>
  </si>
  <si>
    <t>TĚLÍSKO EMBOLIZAČNÍ TORNADO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</si>
  <si>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</si>
  <si>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</si>
  <si>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</si>
  <si>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</si>
  <si>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</si>
  <si>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</si>
  <si>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0059795</t>
  </si>
  <si>
    <t>DRÁT VODÍCÍ ANGIODYN J3 FC-FS 150-0,35</t>
  </si>
  <si>
    <t>0075314</t>
  </si>
  <si>
    <t>JEHLA BIOPTICKÁ MN1610</t>
  </si>
  <si>
    <t>0092125</t>
  </si>
  <si>
    <t>MIKROKATETR PROGREAT PC2411-2813, PP27111-27131</t>
  </si>
  <si>
    <t>0092128</t>
  </si>
  <si>
    <t>SOUPRAVA ZAVÁDĚCÍ DESTINATION - 45CM</t>
  </si>
  <si>
    <t>0092559</t>
  </si>
  <si>
    <t>SADA AG - SYSTÉM PRO UZAVÍRÁNÍ CÉV - FEMORÁLNÍ - S</t>
  </si>
  <si>
    <t>0092932</t>
  </si>
  <si>
    <t>SADA DRENÁŽNÍ</t>
  </si>
  <si>
    <t>0057416</t>
  </si>
  <si>
    <t>DRÁT VODÍCÍ 110CM,150CM M001468XX0</t>
  </si>
  <si>
    <t>0059796</t>
  </si>
  <si>
    <t>DRÁT VODÍCÍ ANGIODYN J3 SFC-FS 150-0,35</t>
  </si>
  <si>
    <t>0057846</t>
  </si>
  <si>
    <t>TĚLÍSKO EMBOLIZAČNÍ HILAL</t>
  </si>
  <si>
    <t>0075340</t>
  </si>
  <si>
    <t>JEHLA BIOPTICKÁ C1610B,C1616B,C1620B</t>
  </si>
  <si>
    <t>0038497</t>
  </si>
  <si>
    <t>KATETR ANGIOGRAFICKÝ GLIDECATH</t>
  </si>
  <si>
    <t>0151924</t>
  </si>
  <si>
    <t>DRÁT VODÍCÍ NEUROVASKULÁRNÍ ASAHI CHIKAI 200/300CM</t>
  </si>
  <si>
    <t>0151036</t>
  </si>
  <si>
    <t>KATETR BALÓNKOVÝ PTA - ADVANCE; 4F/80,135CM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</si>
  <si>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</si>
  <si>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</si>
  <si>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</si>
  <si>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</si>
  <si>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</si>
  <si>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</si>
  <si>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</si>
  <si>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</si>
  <si>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</si>
  <si>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</si>
  <si>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</si>
  <si>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</si>
  <si>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</si>
  <si>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</si>
  <si>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</si>
  <si>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</si>
  <si>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</si>
  <si>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</si>
  <si>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</si>
  <si>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</si>
  <si>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</si>
  <si>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</si>
  <si>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</si>
  <si>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</si>
  <si>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</si>
  <si>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</si>
  <si>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</si>
  <si>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</si>
  <si>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</si>
  <si>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</si>
  <si>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</si>
  <si>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</si>
  <si>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</si>
  <si>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</si>
  <si>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</si>
  <si>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</si>
  <si>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</si>
  <si>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</si>
  <si>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</si>
  <si>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</si>
  <si>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</si>
  <si>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</si>
  <si>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</si>
  <si>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</si>
  <si>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</si>
  <si>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</si>
  <si>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</si>
  <si>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</si>
  <si>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</si>
  <si>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</si>
  <si>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</si>
  <si>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</si>
  <si>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</si>
  <si>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</si>
  <si>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</si>
  <si>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</si>
  <si>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</si>
  <si>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</si>
  <si>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</si>
  <si>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</si>
  <si>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</si>
  <si>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</si>
  <si>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</si>
  <si>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</si>
  <si>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</si>
  <si>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89141</t>
  </si>
  <si>
    <t>VYŠETŘENÍ DOLNÍCH KONČETIN VCELKU JEDNÍM RENTGENOV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</si>
  <si>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</si>
  <si>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</si>
  <si>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</si>
  <si>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</si>
  <si>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</si>
  <si>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</si>
  <si>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</si>
  <si>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</si>
  <si>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</si>
  <si>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</si>
  <si>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</si>
  <si>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</si>
  <si>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</si>
  <si>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</si>
  <si>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</si>
  <si>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</si>
  <si>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</si>
  <si>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</si>
  <si>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</si>
  <si>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</si>
  <si>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</si>
  <si>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</si>
  <si>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</si>
  <si>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</si>
  <si>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</si>
  <si>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</si>
  <si>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</si>
  <si>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</si>
  <si>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</si>
  <si>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</si>
  <si>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</si>
  <si>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</si>
  <si>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</si>
  <si>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</si>
  <si>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</si>
  <si>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</si>
  <si>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</si>
  <si>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</si>
  <si>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</si>
  <si>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</si>
  <si>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</si>
  <si>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</si>
  <si>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</si>
  <si>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</si>
  <si>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</si>
  <si>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</si>
  <si>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</si>
  <si>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</si>
  <si>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</si>
  <si>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</si>
  <si>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</si>
  <si>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</si>
  <si>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</si>
  <si>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</si>
  <si>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</si>
  <si>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</si>
  <si>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</si>
  <si>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</si>
  <si>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</si>
  <si>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</si>
  <si>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</si>
  <si>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</si>
  <si>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</si>
  <si>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</si>
  <si>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</si>
  <si>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</si>
  <si>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</si>
  <si>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</si>
  <si>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</si>
  <si>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</si>
  <si>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</si>
  <si>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</si>
  <si>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</si>
  <si>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</si>
  <si>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</si>
  <si>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</si>
  <si>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</si>
  <si>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</si>
  <si>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</si>
  <si>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</si>
  <si>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</si>
  <si>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</si>
  <si>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</si>
  <si>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</si>
  <si>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</si>
  <si>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</si>
  <si>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</si>
  <si>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</si>
  <si>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</si>
  <si>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</si>
  <si>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</si>
  <si>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</si>
  <si>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</si>
  <si>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</si>
  <si>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</si>
  <si>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</si>
  <si>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</si>
  <si>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</si>
  <si>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</si>
  <si>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82083</t>
  </si>
  <si>
    <t>PRŮKAZ BAKTERIÁLNÍHO TOXINU NEBO ANTIGENU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</si>
  <si>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</si>
  <si>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</si>
  <si>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</si>
  <si>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</si>
  <si>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</si>
  <si>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</si>
  <si>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</si>
  <si>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</si>
  <si>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</si>
  <si>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</si>
  <si>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41</t>
  </si>
  <si>
    <t>813</t>
  </si>
  <si>
    <t>91131</t>
  </si>
  <si>
    <t>STANOVENÍ IgA</t>
  </si>
  <si>
    <t>91161</t>
  </si>
  <si>
    <t>STANOVENÍ C4 SLOŽKY KOMPLEMENTU</t>
  </si>
  <si>
    <t>91355</t>
  </si>
  <si>
    <t>STANOVENÍ CIK METODOU PEG-IKEM</t>
  </si>
  <si>
    <t>91129</t>
  </si>
  <si>
    <t>STANOVENÍ IgG</t>
  </si>
  <si>
    <t>91189</t>
  </si>
  <si>
    <t>STANOVENÍ IgE</t>
  </si>
  <si>
    <t>91133</t>
  </si>
  <si>
    <t>STANOVENÍ IgM</t>
  </si>
  <si>
    <t>91159</t>
  </si>
  <si>
    <t>STANOVENÍ C3 SLOŽKY KOMPLEMENTU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</si>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</sst>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7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6" xfId="0" applyFont="1" applyBorder="1" applyAlignment="1">
      <alignment horizontal="left" indent="1"/>
    </xf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0" fontId="66" fillId="0" borderId="153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3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3" fontId="69" fillId="0" borderId="163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78" fontId="5" fillId="0" borderId="163" xfId="0" applyNumberFormat="1" applyFont="1" applyBorder="1" applyAlignment="1">
      <alignment horizontal="right"/>
    </xf>
    <xf numFmtId="3" fontId="5" fillId="0" borderId="163" xfId="0" applyNumberFormat="1" applyFont="1" applyBorder="1" applyAlignment="1">
      <alignment horizontal="right"/>
    </xf>
    <xf numFmtId="4" fontId="5" fillId="0" borderId="163" xfId="0" applyNumberFormat="1" applyFont="1" applyBorder="1" applyAlignment="1">
      <alignment horizontal="right"/>
    </xf>
    <xf numFmtId="3" fontId="5" fillId="0" borderId="163" xfId="0" applyNumberFormat="1" applyFont="1" applyBorder="1"/>
    <xf numFmtId="3" fontId="69" fillId="0" borderId="163" xfId="0" applyNumberFormat="1" applyFont="1" applyBorder="1"/>
    <xf numFmtId="166" fontId="69" fillId="0" borderId="163" xfId="0" applyNumberFormat="1" applyFont="1" applyBorder="1"/>
    <xf numFmtId="166" fontId="69" fillId="0" borderId="164" xfId="0" applyNumberFormat="1" applyFont="1" applyBorder="1"/>
    <xf numFmtId="166" fontId="70" fillId="0" borderId="164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69" fillId="0" borderId="19" xfId="0" applyNumberFormat="1" applyFont="1" applyBorder="1"/>
    <xf numFmtId="166" fontId="70" fillId="0" borderId="19" xfId="0" applyNumberFormat="1" applyFont="1" applyBorder="1" applyAlignment="1">
      <alignment horizontal="right"/>
    </xf>
    <xf numFmtId="3" fontId="34" fillId="0" borderId="163" xfId="0" applyNumberFormat="1" applyFont="1" applyBorder="1"/>
    <xf numFmtId="166" fontId="34" fillId="0" borderId="163" xfId="0" applyNumberFormat="1" applyFont="1" applyBorder="1"/>
    <xf numFmtId="166" fontId="34" fillId="0" borderId="164" xfId="0" applyNumberFormat="1" applyFont="1" applyBorder="1"/>
    <xf numFmtId="3" fontId="34" fillId="0" borderId="163" xfId="0" applyNumberFormat="1" applyFont="1" applyBorder="1" applyAlignment="1">
      <alignment horizontal="right"/>
    </xf>
    <xf numFmtId="0" fontId="5" fillId="0" borderId="163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8" xfId="0" applyNumberFormat="1" applyFont="1" applyBorder="1" applyAlignment="1">
      <alignment horizontal="center"/>
    </xf>
    <xf numFmtId="3" fontId="69" fillId="0" borderId="2" xfId="0" applyNumberFormat="1" applyFont="1" applyBorder="1"/>
    <xf numFmtId="166" fontId="69" fillId="0" borderId="2" xfId="0" applyNumberFormat="1" applyFont="1" applyBorder="1"/>
    <xf numFmtId="166" fontId="69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70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4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6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3" xfId="0" applyNumberFormat="1" applyFont="1" applyBorder="1"/>
    <xf numFmtId="9" fontId="34" fillId="0" borderId="0" xfId="0" applyNumberFormat="1" applyFont="1" applyBorder="1"/>
    <xf numFmtId="3" fontId="34" fillId="0" borderId="162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8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67" xfId="76" applyFont="1" applyFill="1" applyBorder="1"/>
    <xf numFmtId="0" fontId="31" fillId="0" borderId="168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6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67" xfId="76" applyNumberFormat="1" applyFont="1" applyFill="1" applyBorder="1"/>
    <xf numFmtId="9" fontId="31" fillId="0" borderId="168" xfId="76" applyNumberFormat="1" applyFont="1" applyFill="1" applyBorder="1"/>
    <xf numFmtId="0" fontId="33" fillId="2" borderId="166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 xr9:uid="{00000000-0011-0000-FFFF-FFFF01000000}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0.44965268789561624</c:v>
                </c:pt>
                <c:pt idx="1">
                  <c:v>0.83709379659730532</c:v>
                </c:pt>
                <c:pt idx="2">
                  <c:v>0.92229689901646461</c:v>
                </c:pt>
                <c:pt idx="3">
                  <c:v>0.94316813843946268</c:v>
                </c:pt>
                <c:pt idx="4">
                  <c:v>0.94372576164436761</c:v>
                </c:pt>
                <c:pt idx="5">
                  <c:v>0.97090997514666066</c:v>
                </c:pt>
                <c:pt idx="6">
                  <c:v>0.91577701591444016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0.81678578776607946</c:v>
                </c:pt>
                <c:pt idx="1">
                  <c:v>0.81678578776607946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0.8847736625514403</c:v>
                </c:pt>
                <c:pt idx="1">
                  <c:v>0.70750551876379686</c:v>
                </c:pt>
                <c:pt idx="2">
                  <c:v>0.72512647554806076</c:v>
                </c:pt>
                <c:pt idx="3">
                  <c:v>0.71933267909715404</c:v>
                </c:pt>
                <c:pt idx="4">
                  <c:v>0.73019849682019655</c:v>
                </c:pt>
                <c:pt idx="5">
                  <c:v>0.72144320151252561</c:v>
                </c:pt>
                <c:pt idx="6">
                  <c:v>0.72131600774122195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112" tableBorderDxfId="111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0"/>
    <tableColumn id="2" xr3:uid="{00000000-0010-0000-0000-000002000000}" name="popis" dataDxfId="109"/>
    <tableColumn id="3" xr3:uid="{00000000-0010-0000-0000-000003000000}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4" totalsRowShown="0">
  <autoFilter ref="C3:S9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2" t="s">
        <v>131</v>
      </c>
      <c r="B1" s="512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08" t="s">
        <v>181</v>
      </c>
      <c r="B3" s="509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0" t="s">
        <v>132</v>
      </c>
      <c r="B10" s="509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78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1747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2609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78" t="s">
        <v>2610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2623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5300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1" t="s">
        <v>133</v>
      </c>
      <c r="B25" s="509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5322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5339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5488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5489</v>
      </c>
      <c r="C29" s="51" t="s">
        <v>262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6854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7143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7637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D1A947D5-8EB0-4C4F-86C7-401A83368FF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5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1" t="s">
        <v>1747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181</v>
      </c>
      <c r="G3" s="47">
        <f>SUBTOTAL(9,G6:G1048576)</f>
        <v>10024.120000000001</v>
      </c>
      <c r="H3" s="48">
        <f>IF(M3=0,0,G3/M3)</f>
        <v>3.4412665119410837E-2</v>
      </c>
      <c r="I3" s="47">
        <f>SUBTOTAL(9,I6:I1048576)</f>
        <v>1532.8</v>
      </c>
      <c r="J3" s="47">
        <f>SUBTOTAL(9,J6:J1048576)</f>
        <v>281267.47177926579</v>
      </c>
      <c r="K3" s="48">
        <f>IF(M3=0,0,J3/M3)</f>
        <v>0.96558733488058923</v>
      </c>
      <c r="L3" s="47">
        <f>SUBTOTAL(9,L6:L1048576)</f>
        <v>1713.8</v>
      </c>
      <c r="M3" s="49">
        <f>SUBTOTAL(9,M6:M1048576)</f>
        <v>291291.59177926579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5" customHeight="1" x14ac:dyDescent="0.2">
      <c r="A6" s="740" t="s">
        <v>590</v>
      </c>
      <c r="B6" s="741" t="s">
        <v>1426</v>
      </c>
      <c r="C6" s="741" t="s">
        <v>1427</v>
      </c>
      <c r="D6" s="741" t="s">
        <v>681</v>
      </c>
      <c r="E6" s="741" t="s">
        <v>1428</v>
      </c>
      <c r="F6" s="745"/>
      <c r="G6" s="745"/>
      <c r="H6" s="765">
        <v>0</v>
      </c>
      <c r="I6" s="745">
        <v>9</v>
      </c>
      <c r="J6" s="745">
        <v>149.22000000000003</v>
      </c>
      <c r="K6" s="765">
        <v>1</v>
      </c>
      <c r="L6" s="745">
        <v>9</v>
      </c>
      <c r="M6" s="746">
        <v>149.22000000000003</v>
      </c>
    </row>
    <row r="7" spans="1:13" ht="14.45" customHeight="1" x14ac:dyDescent="0.2">
      <c r="A7" s="747" t="s">
        <v>590</v>
      </c>
      <c r="B7" s="748" t="s">
        <v>1426</v>
      </c>
      <c r="C7" s="748" t="s">
        <v>1429</v>
      </c>
      <c r="D7" s="748" t="s">
        <v>1430</v>
      </c>
      <c r="E7" s="748" t="s">
        <v>1431</v>
      </c>
      <c r="F7" s="752"/>
      <c r="G7" s="752"/>
      <c r="H7" s="766">
        <v>0</v>
      </c>
      <c r="I7" s="752">
        <v>3</v>
      </c>
      <c r="J7" s="752">
        <v>79.38</v>
      </c>
      <c r="K7" s="766">
        <v>1</v>
      </c>
      <c r="L7" s="752">
        <v>3</v>
      </c>
      <c r="M7" s="753">
        <v>79.38</v>
      </c>
    </row>
    <row r="8" spans="1:13" ht="14.45" customHeight="1" x14ac:dyDescent="0.2">
      <c r="A8" s="747" t="s">
        <v>590</v>
      </c>
      <c r="B8" s="748" t="s">
        <v>1432</v>
      </c>
      <c r="C8" s="748" t="s">
        <v>1433</v>
      </c>
      <c r="D8" s="748" t="s">
        <v>839</v>
      </c>
      <c r="E8" s="748" t="s">
        <v>1434</v>
      </c>
      <c r="F8" s="752"/>
      <c r="G8" s="752"/>
      <c r="H8" s="766">
        <v>0</v>
      </c>
      <c r="I8" s="752">
        <v>4</v>
      </c>
      <c r="J8" s="752">
        <v>493.01999999999992</v>
      </c>
      <c r="K8" s="766">
        <v>1</v>
      </c>
      <c r="L8" s="752">
        <v>4</v>
      </c>
      <c r="M8" s="753">
        <v>493.01999999999992</v>
      </c>
    </row>
    <row r="9" spans="1:13" ht="14.45" customHeight="1" x14ac:dyDescent="0.2">
      <c r="A9" s="747" t="s">
        <v>590</v>
      </c>
      <c r="B9" s="748" t="s">
        <v>1432</v>
      </c>
      <c r="C9" s="748" t="s">
        <v>1435</v>
      </c>
      <c r="D9" s="748" t="s">
        <v>839</v>
      </c>
      <c r="E9" s="748" t="s">
        <v>1436</v>
      </c>
      <c r="F9" s="752"/>
      <c r="G9" s="752"/>
      <c r="H9" s="766">
        <v>0</v>
      </c>
      <c r="I9" s="752">
        <v>2</v>
      </c>
      <c r="J9" s="752">
        <v>624.38</v>
      </c>
      <c r="K9" s="766">
        <v>1</v>
      </c>
      <c r="L9" s="752">
        <v>2</v>
      </c>
      <c r="M9" s="753">
        <v>624.38</v>
      </c>
    </row>
    <row r="10" spans="1:13" ht="14.45" customHeight="1" x14ac:dyDescent="0.2">
      <c r="A10" s="747" t="s">
        <v>590</v>
      </c>
      <c r="B10" s="748" t="s">
        <v>1437</v>
      </c>
      <c r="C10" s="748" t="s">
        <v>1438</v>
      </c>
      <c r="D10" s="748" t="s">
        <v>964</v>
      </c>
      <c r="E10" s="748" t="s">
        <v>1439</v>
      </c>
      <c r="F10" s="752"/>
      <c r="G10" s="752"/>
      <c r="H10" s="766">
        <v>0</v>
      </c>
      <c r="I10" s="752">
        <v>1</v>
      </c>
      <c r="J10" s="752">
        <v>114.15000000000002</v>
      </c>
      <c r="K10" s="766">
        <v>1</v>
      </c>
      <c r="L10" s="752">
        <v>1</v>
      </c>
      <c r="M10" s="753">
        <v>114.15000000000002</v>
      </c>
    </row>
    <row r="11" spans="1:13" ht="14.45" customHeight="1" x14ac:dyDescent="0.2">
      <c r="A11" s="747" t="s">
        <v>590</v>
      </c>
      <c r="B11" s="748" t="s">
        <v>1440</v>
      </c>
      <c r="C11" s="748" t="s">
        <v>1441</v>
      </c>
      <c r="D11" s="748" t="s">
        <v>1442</v>
      </c>
      <c r="E11" s="748" t="s">
        <v>1443</v>
      </c>
      <c r="F11" s="752"/>
      <c r="G11" s="752"/>
      <c r="H11" s="766">
        <v>0</v>
      </c>
      <c r="I11" s="752">
        <v>1</v>
      </c>
      <c r="J11" s="752">
        <v>92.43</v>
      </c>
      <c r="K11" s="766">
        <v>1</v>
      </c>
      <c r="L11" s="752">
        <v>1</v>
      </c>
      <c r="M11" s="753">
        <v>92.43</v>
      </c>
    </row>
    <row r="12" spans="1:13" ht="14.45" customHeight="1" x14ac:dyDescent="0.2">
      <c r="A12" s="747" t="s">
        <v>590</v>
      </c>
      <c r="B12" s="748" t="s">
        <v>1444</v>
      </c>
      <c r="C12" s="748" t="s">
        <v>1445</v>
      </c>
      <c r="D12" s="748" t="s">
        <v>1446</v>
      </c>
      <c r="E12" s="748" t="s">
        <v>1447</v>
      </c>
      <c r="F12" s="752"/>
      <c r="G12" s="752"/>
      <c r="H12" s="766">
        <v>0</v>
      </c>
      <c r="I12" s="752">
        <v>1</v>
      </c>
      <c r="J12" s="752">
        <v>137.53000000000003</v>
      </c>
      <c r="K12" s="766">
        <v>1</v>
      </c>
      <c r="L12" s="752">
        <v>1</v>
      </c>
      <c r="M12" s="753">
        <v>137.53000000000003</v>
      </c>
    </row>
    <row r="13" spans="1:13" ht="14.45" customHeight="1" x14ac:dyDescent="0.2">
      <c r="A13" s="747" t="s">
        <v>590</v>
      </c>
      <c r="B13" s="748" t="s">
        <v>1448</v>
      </c>
      <c r="C13" s="748" t="s">
        <v>1449</v>
      </c>
      <c r="D13" s="748" t="s">
        <v>769</v>
      </c>
      <c r="E13" s="748" t="s">
        <v>1450</v>
      </c>
      <c r="F13" s="752"/>
      <c r="G13" s="752"/>
      <c r="H13" s="766">
        <v>0</v>
      </c>
      <c r="I13" s="752">
        <v>32</v>
      </c>
      <c r="J13" s="752">
        <v>105600</v>
      </c>
      <c r="K13" s="766">
        <v>1</v>
      </c>
      <c r="L13" s="752">
        <v>32</v>
      </c>
      <c r="M13" s="753">
        <v>105600</v>
      </c>
    </row>
    <row r="14" spans="1:13" ht="14.45" customHeight="1" x14ac:dyDescent="0.2">
      <c r="A14" s="747" t="s">
        <v>590</v>
      </c>
      <c r="B14" s="748" t="s">
        <v>1448</v>
      </c>
      <c r="C14" s="748" t="s">
        <v>1451</v>
      </c>
      <c r="D14" s="748" t="s">
        <v>771</v>
      </c>
      <c r="E14" s="748" t="s">
        <v>1452</v>
      </c>
      <c r="F14" s="752"/>
      <c r="G14" s="752"/>
      <c r="H14" s="766">
        <v>0</v>
      </c>
      <c r="I14" s="752">
        <v>1</v>
      </c>
      <c r="J14" s="752">
        <v>721.2</v>
      </c>
      <c r="K14" s="766">
        <v>1</v>
      </c>
      <c r="L14" s="752">
        <v>1</v>
      </c>
      <c r="M14" s="753">
        <v>721.2</v>
      </c>
    </row>
    <row r="15" spans="1:13" ht="14.45" customHeight="1" x14ac:dyDescent="0.2">
      <c r="A15" s="747" t="s">
        <v>590</v>
      </c>
      <c r="B15" s="748" t="s">
        <v>1448</v>
      </c>
      <c r="C15" s="748" t="s">
        <v>1453</v>
      </c>
      <c r="D15" s="748" t="s">
        <v>771</v>
      </c>
      <c r="E15" s="748" t="s">
        <v>1454</v>
      </c>
      <c r="F15" s="752"/>
      <c r="G15" s="752"/>
      <c r="H15" s="766">
        <v>0</v>
      </c>
      <c r="I15" s="752">
        <v>1</v>
      </c>
      <c r="J15" s="752">
        <v>271.85000000000002</v>
      </c>
      <c r="K15" s="766">
        <v>1</v>
      </c>
      <c r="L15" s="752">
        <v>1</v>
      </c>
      <c r="M15" s="753">
        <v>271.85000000000002</v>
      </c>
    </row>
    <row r="16" spans="1:13" ht="14.45" customHeight="1" x14ac:dyDescent="0.2">
      <c r="A16" s="747" t="s">
        <v>590</v>
      </c>
      <c r="B16" s="748" t="s">
        <v>1448</v>
      </c>
      <c r="C16" s="748" t="s">
        <v>1455</v>
      </c>
      <c r="D16" s="748" t="s">
        <v>771</v>
      </c>
      <c r="E16" s="748" t="s">
        <v>1456</v>
      </c>
      <c r="F16" s="752"/>
      <c r="G16" s="752"/>
      <c r="H16" s="766">
        <v>0</v>
      </c>
      <c r="I16" s="752">
        <v>20</v>
      </c>
      <c r="J16" s="752">
        <v>12613.2</v>
      </c>
      <c r="K16" s="766">
        <v>1</v>
      </c>
      <c r="L16" s="752">
        <v>20</v>
      </c>
      <c r="M16" s="753">
        <v>12613.2</v>
      </c>
    </row>
    <row r="17" spans="1:13" ht="14.45" customHeight="1" x14ac:dyDescent="0.2">
      <c r="A17" s="747" t="s">
        <v>590</v>
      </c>
      <c r="B17" s="748" t="s">
        <v>1448</v>
      </c>
      <c r="C17" s="748" t="s">
        <v>1457</v>
      </c>
      <c r="D17" s="748" t="s">
        <v>771</v>
      </c>
      <c r="E17" s="748" t="s">
        <v>1458</v>
      </c>
      <c r="F17" s="752"/>
      <c r="G17" s="752"/>
      <c r="H17" s="766">
        <v>0</v>
      </c>
      <c r="I17" s="752">
        <v>4</v>
      </c>
      <c r="J17" s="752">
        <v>1635.8000000000002</v>
      </c>
      <c r="K17" s="766">
        <v>1</v>
      </c>
      <c r="L17" s="752">
        <v>4</v>
      </c>
      <c r="M17" s="753">
        <v>1635.8000000000002</v>
      </c>
    </row>
    <row r="18" spans="1:13" ht="14.45" customHeight="1" x14ac:dyDescent="0.2">
      <c r="A18" s="747" t="s">
        <v>590</v>
      </c>
      <c r="B18" s="748" t="s">
        <v>1459</v>
      </c>
      <c r="C18" s="748" t="s">
        <v>1460</v>
      </c>
      <c r="D18" s="748" t="s">
        <v>1461</v>
      </c>
      <c r="E18" s="748" t="s">
        <v>1462</v>
      </c>
      <c r="F18" s="752"/>
      <c r="G18" s="752"/>
      <c r="H18" s="766">
        <v>0</v>
      </c>
      <c r="I18" s="752">
        <v>1</v>
      </c>
      <c r="J18" s="752">
        <v>58.099999999999987</v>
      </c>
      <c r="K18" s="766">
        <v>1</v>
      </c>
      <c r="L18" s="752">
        <v>1</v>
      </c>
      <c r="M18" s="753">
        <v>58.099999999999987</v>
      </c>
    </row>
    <row r="19" spans="1:13" ht="14.45" customHeight="1" x14ac:dyDescent="0.2">
      <c r="A19" s="747" t="s">
        <v>590</v>
      </c>
      <c r="B19" s="748" t="s">
        <v>1463</v>
      </c>
      <c r="C19" s="748" t="s">
        <v>1464</v>
      </c>
      <c r="D19" s="748" t="s">
        <v>1465</v>
      </c>
      <c r="E19" s="748" t="s">
        <v>1466</v>
      </c>
      <c r="F19" s="752"/>
      <c r="G19" s="752"/>
      <c r="H19" s="766">
        <v>0</v>
      </c>
      <c r="I19" s="752">
        <v>1</v>
      </c>
      <c r="J19" s="752">
        <v>78.5</v>
      </c>
      <c r="K19" s="766">
        <v>1</v>
      </c>
      <c r="L19" s="752">
        <v>1</v>
      </c>
      <c r="M19" s="753">
        <v>78.5</v>
      </c>
    </row>
    <row r="20" spans="1:13" ht="14.45" customHeight="1" x14ac:dyDescent="0.2">
      <c r="A20" s="747" t="s">
        <v>590</v>
      </c>
      <c r="B20" s="748" t="s">
        <v>1467</v>
      </c>
      <c r="C20" s="748" t="s">
        <v>1468</v>
      </c>
      <c r="D20" s="748" t="s">
        <v>1469</v>
      </c>
      <c r="E20" s="748" t="s">
        <v>1470</v>
      </c>
      <c r="F20" s="752"/>
      <c r="G20" s="752"/>
      <c r="H20" s="766">
        <v>0</v>
      </c>
      <c r="I20" s="752">
        <v>1</v>
      </c>
      <c r="J20" s="752">
        <v>288.82</v>
      </c>
      <c r="K20" s="766">
        <v>1</v>
      </c>
      <c r="L20" s="752">
        <v>1</v>
      </c>
      <c r="M20" s="753">
        <v>288.82</v>
      </c>
    </row>
    <row r="21" spans="1:13" ht="14.45" customHeight="1" x14ac:dyDescent="0.2">
      <c r="A21" s="747" t="s">
        <v>590</v>
      </c>
      <c r="B21" s="748" t="s">
        <v>1471</v>
      </c>
      <c r="C21" s="748" t="s">
        <v>1472</v>
      </c>
      <c r="D21" s="748" t="s">
        <v>779</v>
      </c>
      <c r="E21" s="748" t="s">
        <v>780</v>
      </c>
      <c r="F21" s="752"/>
      <c r="G21" s="752"/>
      <c r="H21" s="766">
        <v>0</v>
      </c>
      <c r="I21" s="752">
        <v>2</v>
      </c>
      <c r="J21" s="752">
        <v>80.780000000000015</v>
      </c>
      <c r="K21" s="766">
        <v>1</v>
      </c>
      <c r="L21" s="752">
        <v>2</v>
      </c>
      <c r="M21" s="753">
        <v>80.780000000000015</v>
      </c>
    </row>
    <row r="22" spans="1:13" ht="14.45" customHeight="1" x14ac:dyDescent="0.2">
      <c r="A22" s="747" t="s">
        <v>590</v>
      </c>
      <c r="B22" s="748" t="s">
        <v>1471</v>
      </c>
      <c r="C22" s="748" t="s">
        <v>1473</v>
      </c>
      <c r="D22" s="748" t="s">
        <v>776</v>
      </c>
      <c r="E22" s="748" t="s">
        <v>1474</v>
      </c>
      <c r="F22" s="752"/>
      <c r="G22" s="752"/>
      <c r="H22" s="766">
        <v>0</v>
      </c>
      <c r="I22" s="752">
        <v>2</v>
      </c>
      <c r="J22" s="752">
        <v>63.279999999999987</v>
      </c>
      <c r="K22" s="766">
        <v>1</v>
      </c>
      <c r="L22" s="752">
        <v>2</v>
      </c>
      <c r="M22" s="753">
        <v>63.279999999999987</v>
      </c>
    </row>
    <row r="23" spans="1:13" ht="14.45" customHeight="1" x14ac:dyDescent="0.2">
      <c r="A23" s="747" t="s">
        <v>590</v>
      </c>
      <c r="B23" s="748" t="s">
        <v>1471</v>
      </c>
      <c r="C23" s="748" t="s">
        <v>1475</v>
      </c>
      <c r="D23" s="748" t="s">
        <v>776</v>
      </c>
      <c r="E23" s="748" t="s">
        <v>1476</v>
      </c>
      <c r="F23" s="752"/>
      <c r="G23" s="752"/>
      <c r="H23" s="766">
        <v>0</v>
      </c>
      <c r="I23" s="752">
        <v>1</v>
      </c>
      <c r="J23" s="752">
        <v>58.710000000000015</v>
      </c>
      <c r="K23" s="766">
        <v>1</v>
      </c>
      <c r="L23" s="752">
        <v>1</v>
      </c>
      <c r="M23" s="753">
        <v>58.710000000000015</v>
      </c>
    </row>
    <row r="24" spans="1:13" ht="14.45" customHeight="1" x14ac:dyDescent="0.2">
      <c r="A24" s="747" t="s">
        <v>590</v>
      </c>
      <c r="B24" s="748" t="s">
        <v>1477</v>
      </c>
      <c r="C24" s="748" t="s">
        <v>1478</v>
      </c>
      <c r="D24" s="748" t="s">
        <v>651</v>
      </c>
      <c r="E24" s="748" t="s">
        <v>652</v>
      </c>
      <c r="F24" s="752">
        <v>1</v>
      </c>
      <c r="G24" s="752">
        <v>93.859999999999985</v>
      </c>
      <c r="H24" s="766">
        <v>1</v>
      </c>
      <c r="I24" s="752"/>
      <c r="J24" s="752"/>
      <c r="K24" s="766">
        <v>0</v>
      </c>
      <c r="L24" s="752">
        <v>1</v>
      </c>
      <c r="M24" s="753">
        <v>93.859999999999985</v>
      </c>
    </row>
    <row r="25" spans="1:13" ht="14.45" customHeight="1" x14ac:dyDescent="0.2">
      <c r="A25" s="747" t="s">
        <v>590</v>
      </c>
      <c r="B25" s="748" t="s">
        <v>1477</v>
      </c>
      <c r="C25" s="748" t="s">
        <v>1479</v>
      </c>
      <c r="D25" s="748" t="s">
        <v>649</v>
      </c>
      <c r="E25" s="748" t="s">
        <v>650</v>
      </c>
      <c r="F25" s="752"/>
      <c r="G25" s="752"/>
      <c r="H25" s="766">
        <v>0</v>
      </c>
      <c r="I25" s="752">
        <v>1</v>
      </c>
      <c r="J25" s="752">
        <v>204.89000000000004</v>
      </c>
      <c r="K25" s="766">
        <v>1</v>
      </c>
      <c r="L25" s="752">
        <v>1</v>
      </c>
      <c r="M25" s="753">
        <v>204.89000000000004</v>
      </c>
    </row>
    <row r="26" spans="1:13" ht="14.45" customHeight="1" x14ac:dyDescent="0.2">
      <c r="A26" s="747" t="s">
        <v>590</v>
      </c>
      <c r="B26" s="748" t="s">
        <v>1480</v>
      </c>
      <c r="C26" s="748" t="s">
        <v>1481</v>
      </c>
      <c r="D26" s="748" t="s">
        <v>1482</v>
      </c>
      <c r="E26" s="748" t="s">
        <v>657</v>
      </c>
      <c r="F26" s="752">
        <v>1</v>
      </c>
      <c r="G26" s="752">
        <v>26.470000000000006</v>
      </c>
      <c r="H26" s="766">
        <v>1</v>
      </c>
      <c r="I26" s="752"/>
      <c r="J26" s="752"/>
      <c r="K26" s="766">
        <v>0</v>
      </c>
      <c r="L26" s="752">
        <v>1</v>
      </c>
      <c r="M26" s="753">
        <v>26.470000000000006</v>
      </c>
    </row>
    <row r="27" spans="1:13" ht="14.45" customHeight="1" x14ac:dyDescent="0.2">
      <c r="A27" s="747" t="s">
        <v>590</v>
      </c>
      <c r="B27" s="748" t="s">
        <v>1480</v>
      </c>
      <c r="C27" s="748" t="s">
        <v>1483</v>
      </c>
      <c r="D27" s="748" t="s">
        <v>1482</v>
      </c>
      <c r="E27" s="748" t="s">
        <v>1484</v>
      </c>
      <c r="F27" s="752">
        <v>2</v>
      </c>
      <c r="G27" s="752">
        <v>52.290000000000006</v>
      </c>
      <c r="H27" s="766">
        <v>1</v>
      </c>
      <c r="I27" s="752"/>
      <c r="J27" s="752"/>
      <c r="K27" s="766">
        <v>0</v>
      </c>
      <c r="L27" s="752">
        <v>2</v>
      </c>
      <c r="M27" s="753">
        <v>52.290000000000006</v>
      </c>
    </row>
    <row r="28" spans="1:13" ht="14.45" customHeight="1" x14ac:dyDescent="0.2">
      <c r="A28" s="747" t="s">
        <v>590</v>
      </c>
      <c r="B28" s="748" t="s">
        <v>1485</v>
      </c>
      <c r="C28" s="748" t="s">
        <v>1486</v>
      </c>
      <c r="D28" s="748" t="s">
        <v>1487</v>
      </c>
      <c r="E28" s="748" t="s">
        <v>1488</v>
      </c>
      <c r="F28" s="752"/>
      <c r="G28" s="752"/>
      <c r="H28" s="766">
        <v>0</v>
      </c>
      <c r="I28" s="752">
        <v>4</v>
      </c>
      <c r="J28" s="752">
        <v>259.44</v>
      </c>
      <c r="K28" s="766">
        <v>1</v>
      </c>
      <c r="L28" s="752">
        <v>4</v>
      </c>
      <c r="M28" s="753">
        <v>259.44</v>
      </c>
    </row>
    <row r="29" spans="1:13" ht="14.45" customHeight="1" x14ac:dyDescent="0.2">
      <c r="A29" s="747" t="s">
        <v>590</v>
      </c>
      <c r="B29" s="748" t="s">
        <v>1489</v>
      </c>
      <c r="C29" s="748" t="s">
        <v>1490</v>
      </c>
      <c r="D29" s="748" t="s">
        <v>1491</v>
      </c>
      <c r="E29" s="748" t="s">
        <v>1492</v>
      </c>
      <c r="F29" s="752"/>
      <c r="G29" s="752"/>
      <c r="H29" s="766">
        <v>0</v>
      </c>
      <c r="I29" s="752">
        <v>1</v>
      </c>
      <c r="J29" s="752">
        <v>32.97</v>
      </c>
      <c r="K29" s="766">
        <v>1</v>
      </c>
      <c r="L29" s="752">
        <v>1</v>
      </c>
      <c r="M29" s="753">
        <v>32.97</v>
      </c>
    </row>
    <row r="30" spans="1:13" ht="14.45" customHeight="1" x14ac:dyDescent="0.2">
      <c r="A30" s="747" t="s">
        <v>590</v>
      </c>
      <c r="B30" s="748" t="s">
        <v>1493</v>
      </c>
      <c r="C30" s="748" t="s">
        <v>1494</v>
      </c>
      <c r="D30" s="748" t="s">
        <v>959</v>
      </c>
      <c r="E30" s="748" t="s">
        <v>1484</v>
      </c>
      <c r="F30" s="752"/>
      <c r="G30" s="752"/>
      <c r="H30" s="766">
        <v>0</v>
      </c>
      <c r="I30" s="752">
        <v>2</v>
      </c>
      <c r="J30" s="752">
        <v>172.16000000000003</v>
      </c>
      <c r="K30" s="766">
        <v>1</v>
      </c>
      <c r="L30" s="752">
        <v>2</v>
      </c>
      <c r="M30" s="753">
        <v>172.16000000000003</v>
      </c>
    </row>
    <row r="31" spans="1:13" ht="14.45" customHeight="1" x14ac:dyDescent="0.2">
      <c r="A31" s="747" t="s">
        <v>590</v>
      </c>
      <c r="B31" s="748" t="s">
        <v>1495</v>
      </c>
      <c r="C31" s="748" t="s">
        <v>1496</v>
      </c>
      <c r="D31" s="748" t="s">
        <v>1497</v>
      </c>
      <c r="E31" s="748" t="s">
        <v>1498</v>
      </c>
      <c r="F31" s="752"/>
      <c r="G31" s="752"/>
      <c r="H31" s="766">
        <v>0</v>
      </c>
      <c r="I31" s="752">
        <v>2</v>
      </c>
      <c r="J31" s="752">
        <v>29.529999999999994</v>
      </c>
      <c r="K31" s="766">
        <v>1</v>
      </c>
      <c r="L31" s="752">
        <v>2</v>
      </c>
      <c r="M31" s="753">
        <v>29.529999999999994</v>
      </c>
    </row>
    <row r="32" spans="1:13" ht="14.45" customHeight="1" x14ac:dyDescent="0.2">
      <c r="A32" s="747" t="s">
        <v>590</v>
      </c>
      <c r="B32" s="748" t="s">
        <v>1495</v>
      </c>
      <c r="C32" s="748" t="s">
        <v>1499</v>
      </c>
      <c r="D32" s="748" t="s">
        <v>1497</v>
      </c>
      <c r="E32" s="748" t="s">
        <v>1500</v>
      </c>
      <c r="F32" s="752"/>
      <c r="G32" s="752"/>
      <c r="H32" s="766">
        <v>0</v>
      </c>
      <c r="I32" s="752">
        <v>6</v>
      </c>
      <c r="J32" s="752">
        <v>71.040000000000006</v>
      </c>
      <c r="K32" s="766">
        <v>1</v>
      </c>
      <c r="L32" s="752">
        <v>6</v>
      </c>
      <c r="M32" s="753">
        <v>71.040000000000006</v>
      </c>
    </row>
    <row r="33" spans="1:13" ht="14.45" customHeight="1" x14ac:dyDescent="0.2">
      <c r="A33" s="747" t="s">
        <v>590</v>
      </c>
      <c r="B33" s="748" t="s">
        <v>1495</v>
      </c>
      <c r="C33" s="748" t="s">
        <v>1501</v>
      </c>
      <c r="D33" s="748" t="s">
        <v>1497</v>
      </c>
      <c r="E33" s="748" t="s">
        <v>1502</v>
      </c>
      <c r="F33" s="752"/>
      <c r="G33" s="752"/>
      <c r="H33" s="766">
        <v>0</v>
      </c>
      <c r="I33" s="752">
        <v>2</v>
      </c>
      <c r="J33" s="752">
        <v>60.33</v>
      </c>
      <c r="K33" s="766">
        <v>1</v>
      </c>
      <c r="L33" s="752">
        <v>2</v>
      </c>
      <c r="M33" s="753">
        <v>60.33</v>
      </c>
    </row>
    <row r="34" spans="1:13" ht="14.45" customHeight="1" x14ac:dyDescent="0.2">
      <c r="A34" s="747" t="s">
        <v>590</v>
      </c>
      <c r="B34" s="748" t="s">
        <v>1495</v>
      </c>
      <c r="C34" s="748" t="s">
        <v>1503</v>
      </c>
      <c r="D34" s="748" t="s">
        <v>1497</v>
      </c>
      <c r="E34" s="748" t="s">
        <v>1504</v>
      </c>
      <c r="F34" s="752"/>
      <c r="G34" s="752"/>
      <c r="H34" s="766">
        <v>0</v>
      </c>
      <c r="I34" s="752">
        <v>1</v>
      </c>
      <c r="J34" s="752">
        <v>100.59999999999998</v>
      </c>
      <c r="K34" s="766">
        <v>1</v>
      </c>
      <c r="L34" s="752">
        <v>1</v>
      </c>
      <c r="M34" s="753">
        <v>100.59999999999998</v>
      </c>
    </row>
    <row r="35" spans="1:13" ht="14.45" customHeight="1" x14ac:dyDescent="0.2">
      <c r="A35" s="747" t="s">
        <v>590</v>
      </c>
      <c r="B35" s="748" t="s">
        <v>1505</v>
      </c>
      <c r="C35" s="748" t="s">
        <v>1506</v>
      </c>
      <c r="D35" s="748" t="s">
        <v>1507</v>
      </c>
      <c r="E35" s="748" t="s">
        <v>1508</v>
      </c>
      <c r="F35" s="752"/>
      <c r="G35" s="752"/>
      <c r="H35" s="766">
        <v>0</v>
      </c>
      <c r="I35" s="752">
        <v>1</v>
      </c>
      <c r="J35" s="752">
        <v>140.72</v>
      </c>
      <c r="K35" s="766">
        <v>1</v>
      </c>
      <c r="L35" s="752">
        <v>1</v>
      </c>
      <c r="M35" s="753">
        <v>140.72</v>
      </c>
    </row>
    <row r="36" spans="1:13" ht="14.45" customHeight="1" x14ac:dyDescent="0.2">
      <c r="A36" s="747" t="s">
        <v>590</v>
      </c>
      <c r="B36" s="748" t="s">
        <v>1509</v>
      </c>
      <c r="C36" s="748" t="s">
        <v>1510</v>
      </c>
      <c r="D36" s="748" t="s">
        <v>876</v>
      </c>
      <c r="E36" s="748" t="s">
        <v>1511</v>
      </c>
      <c r="F36" s="752"/>
      <c r="G36" s="752"/>
      <c r="H36" s="766">
        <v>0</v>
      </c>
      <c r="I36" s="752">
        <v>1</v>
      </c>
      <c r="J36" s="752">
        <v>18.29</v>
      </c>
      <c r="K36" s="766">
        <v>1</v>
      </c>
      <c r="L36" s="752">
        <v>1</v>
      </c>
      <c r="M36" s="753">
        <v>18.29</v>
      </c>
    </row>
    <row r="37" spans="1:13" ht="14.45" customHeight="1" x14ac:dyDescent="0.2">
      <c r="A37" s="747" t="s">
        <v>590</v>
      </c>
      <c r="B37" s="748" t="s">
        <v>1512</v>
      </c>
      <c r="C37" s="748" t="s">
        <v>1513</v>
      </c>
      <c r="D37" s="748" t="s">
        <v>878</v>
      </c>
      <c r="E37" s="748" t="s">
        <v>1514</v>
      </c>
      <c r="F37" s="752"/>
      <c r="G37" s="752"/>
      <c r="H37" s="766">
        <v>0</v>
      </c>
      <c r="I37" s="752">
        <v>1</v>
      </c>
      <c r="J37" s="752">
        <v>19.009999999999998</v>
      </c>
      <c r="K37" s="766">
        <v>1</v>
      </c>
      <c r="L37" s="752">
        <v>1</v>
      </c>
      <c r="M37" s="753">
        <v>19.009999999999998</v>
      </c>
    </row>
    <row r="38" spans="1:13" ht="14.45" customHeight="1" x14ac:dyDescent="0.2">
      <c r="A38" s="747" t="s">
        <v>590</v>
      </c>
      <c r="B38" s="748" t="s">
        <v>1515</v>
      </c>
      <c r="C38" s="748" t="s">
        <v>1516</v>
      </c>
      <c r="D38" s="748" t="s">
        <v>1517</v>
      </c>
      <c r="E38" s="748" t="s">
        <v>1518</v>
      </c>
      <c r="F38" s="752"/>
      <c r="G38" s="752"/>
      <c r="H38" s="766">
        <v>0</v>
      </c>
      <c r="I38" s="752">
        <v>2</v>
      </c>
      <c r="J38" s="752">
        <v>69.379999999999981</v>
      </c>
      <c r="K38" s="766">
        <v>1</v>
      </c>
      <c r="L38" s="752">
        <v>2</v>
      </c>
      <c r="M38" s="753">
        <v>69.379999999999981</v>
      </c>
    </row>
    <row r="39" spans="1:13" ht="14.45" customHeight="1" x14ac:dyDescent="0.2">
      <c r="A39" s="747" t="s">
        <v>590</v>
      </c>
      <c r="B39" s="748" t="s">
        <v>1515</v>
      </c>
      <c r="C39" s="748" t="s">
        <v>1519</v>
      </c>
      <c r="D39" s="748" t="s">
        <v>1517</v>
      </c>
      <c r="E39" s="748" t="s">
        <v>1520</v>
      </c>
      <c r="F39" s="752"/>
      <c r="G39" s="752"/>
      <c r="H39" s="766">
        <v>0</v>
      </c>
      <c r="I39" s="752">
        <v>2</v>
      </c>
      <c r="J39" s="752">
        <v>208.13</v>
      </c>
      <c r="K39" s="766">
        <v>1</v>
      </c>
      <c r="L39" s="752">
        <v>2</v>
      </c>
      <c r="M39" s="753">
        <v>208.13</v>
      </c>
    </row>
    <row r="40" spans="1:13" ht="14.45" customHeight="1" x14ac:dyDescent="0.2">
      <c r="A40" s="747" t="s">
        <v>590</v>
      </c>
      <c r="B40" s="748" t="s">
        <v>1515</v>
      </c>
      <c r="C40" s="748" t="s">
        <v>1521</v>
      </c>
      <c r="D40" s="748" t="s">
        <v>1517</v>
      </c>
      <c r="E40" s="748" t="s">
        <v>1522</v>
      </c>
      <c r="F40" s="752"/>
      <c r="G40" s="752"/>
      <c r="H40" s="766">
        <v>0</v>
      </c>
      <c r="I40" s="752">
        <v>1</v>
      </c>
      <c r="J40" s="752">
        <v>68.699999999999989</v>
      </c>
      <c r="K40" s="766">
        <v>1</v>
      </c>
      <c r="L40" s="752">
        <v>1</v>
      </c>
      <c r="M40" s="753">
        <v>68.699999999999989</v>
      </c>
    </row>
    <row r="41" spans="1:13" ht="14.45" customHeight="1" x14ac:dyDescent="0.2">
      <c r="A41" s="747" t="s">
        <v>590</v>
      </c>
      <c r="B41" s="748" t="s">
        <v>1515</v>
      </c>
      <c r="C41" s="748" t="s">
        <v>1523</v>
      </c>
      <c r="D41" s="748" t="s">
        <v>1517</v>
      </c>
      <c r="E41" s="748" t="s">
        <v>1524</v>
      </c>
      <c r="F41" s="752"/>
      <c r="G41" s="752"/>
      <c r="H41" s="766">
        <v>0</v>
      </c>
      <c r="I41" s="752">
        <v>2</v>
      </c>
      <c r="J41" s="752">
        <v>418.6</v>
      </c>
      <c r="K41" s="766">
        <v>1</v>
      </c>
      <c r="L41" s="752">
        <v>2</v>
      </c>
      <c r="M41" s="753">
        <v>418.6</v>
      </c>
    </row>
    <row r="42" spans="1:13" ht="14.45" customHeight="1" x14ac:dyDescent="0.2">
      <c r="A42" s="747" t="s">
        <v>590</v>
      </c>
      <c r="B42" s="748" t="s">
        <v>1525</v>
      </c>
      <c r="C42" s="748" t="s">
        <v>1526</v>
      </c>
      <c r="D42" s="748" t="s">
        <v>1527</v>
      </c>
      <c r="E42" s="748" t="s">
        <v>1528</v>
      </c>
      <c r="F42" s="752"/>
      <c r="G42" s="752"/>
      <c r="H42" s="766">
        <v>0</v>
      </c>
      <c r="I42" s="752">
        <v>1</v>
      </c>
      <c r="J42" s="752">
        <v>106.71</v>
      </c>
      <c r="K42" s="766">
        <v>1</v>
      </c>
      <c r="L42" s="752">
        <v>1</v>
      </c>
      <c r="M42" s="753">
        <v>106.71</v>
      </c>
    </row>
    <row r="43" spans="1:13" ht="14.45" customHeight="1" x14ac:dyDescent="0.2">
      <c r="A43" s="747" t="s">
        <v>590</v>
      </c>
      <c r="B43" s="748" t="s">
        <v>1529</v>
      </c>
      <c r="C43" s="748" t="s">
        <v>1530</v>
      </c>
      <c r="D43" s="748" t="s">
        <v>767</v>
      </c>
      <c r="E43" s="748" t="s">
        <v>1531</v>
      </c>
      <c r="F43" s="752"/>
      <c r="G43" s="752"/>
      <c r="H43" s="766">
        <v>0</v>
      </c>
      <c r="I43" s="752">
        <v>1</v>
      </c>
      <c r="J43" s="752">
        <v>74.509999999999991</v>
      </c>
      <c r="K43" s="766">
        <v>1</v>
      </c>
      <c r="L43" s="752">
        <v>1</v>
      </c>
      <c r="M43" s="753">
        <v>74.509999999999991</v>
      </c>
    </row>
    <row r="44" spans="1:13" ht="14.45" customHeight="1" x14ac:dyDescent="0.2">
      <c r="A44" s="747" t="s">
        <v>590</v>
      </c>
      <c r="B44" s="748" t="s">
        <v>1532</v>
      </c>
      <c r="C44" s="748" t="s">
        <v>1533</v>
      </c>
      <c r="D44" s="748" t="s">
        <v>983</v>
      </c>
      <c r="E44" s="748" t="s">
        <v>1534</v>
      </c>
      <c r="F44" s="752"/>
      <c r="G44" s="752"/>
      <c r="H44" s="766">
        <v>0</v>
      </c>
      <c r="I44" s="752">
        <v>15</v>
      </c>
      <c r="J44" s="752">
        <v>974.2</v>
      </c>
      <c r="K44" s="766">
        <v>1</v>
      </c>
      <c r="L44" s="752">
        <v>15</v>
      </c>
      <c r="M44" s="753">
        <v>974.2</v>
      </c>
    </row>
    <row r="45" spans="1:13" ht="14.45" customHeight="1" x14ac:dyDescent="0.2">
      <c r="A45" s="747" t="s">
        <v>590</v>
      </c>
      <c r="B45" s="748" t="s">
        <v>1535</v>
      </c>
      <c r="C45" s="748" t="s">
        <v>1536</v>
      </c>
      <c r="D45" s="748" t="s">
        <v>1537</v>
      </c>
      <c r="E45" s="748" t="s">
        <v>1538</v>
      </c>
      <c r="F45" s="752">
        <v>30</v>
      </c>
      <c r="G45" s="752">
        <v>1088.4000000000001</v>
      </c>
      <c r="H45" s="766">
        <v>1</v>
      </c>
      <c r="I45" s="752"/>
      <c r="J45" s="752"/>
      <c r="K45" s="766">
        <v>0</v>
      </c>
      <c r="L45" s="752">
        <v>30</v>
      </c>
      <c r="M45" s="753">
        <v>1088.4000000000001</v>
      </c>
    </row>
    <row r="46" spans="1:13" ht="14.45" customHeight="1" x14ac:dyDescent="0.2">
      <c r="A46" s="747" t="s">
        <v>590</v>
      </c>
      <c r="B46" s="748" t="s">
        <v>1535</v>
      </c>
      <c r="C46" s="748" t="s">
        <v>1539</v>
      </c>
      <c r="D46" s="748" t="s">
        <v>1540</v>
      </c>
      <c r="E46" s="748" t="s">
        <v>1541</v>
      </c>
      <c r="F46" s="752"/>
      <c r="G46" s="752"/>
      <c r="H46" s="766">
        <v>0</v>
      </c>
      <c r="I46" s="752">
        <v>1</v>
      </c>
      <c r="J46" s="752">
        <v>314.27</v>
      </c>
      <c r="K46" s="766">
        <v>1</v>
      </c>
      <c r="L46" s="752">
        <v>1</v>
      </c>
      <c r="M46" s="753">
        <v>314.27</v>
      </c>
    </row>
    <row r="47" spans="1:13" ht="14.45" customHeight="1" x14ac:dyDescent="0.2">
      <c r="A47" s="747" t="s">
        <v>590</v>
      </c>
      <c r="B47" s="748" t="s">
        <v>1542</v>
      </c>
      <c r="C47" s="748" t="s">
        <v>1543</v>
      </c>
      <c r="D47" s="748" t="s">
        <v>1544</v>
      </c>
      <c r="E47" s="748" t="s">
        <v>1545</v>
      </c>
      <c r="F47" s="752"/>
      <c r="G47" s="752"/>
      <c r="H47" s="766">
        <v>0</v>
      </c>
      <c r="I47" s="752">
        <v>1</v>
      </c>
      <c r="J47" s="752">
        <v>92.3</v>
      </c>
      <c r="K47" s="766">
        <v>1</v>
      </c>
      <c r="L47" s="752">
        <v>1</v>
      </c>
      <c r="M47" s="753">
        <v>92.3</v>
      </c>
    </row>
    <row r="48" spans="1:13" ht="14.45" customHeight="1" x14ac:dyDescent="0.2">
      <c r="A48" s="747" t="s">
        <v>590</v>
      </c>
      <c r="B48" s="748" t="s">
        <v>1542</v>
      </c>
      <c r="C48" s="748" t="s">
        <v>1546</v>
      </c>
      <c r="D48" s="748" t="s">
        <v>1547</v>
      </c>
      <c r="E48" s="748" t="s">
        <v>1548</v>
      </c>
      <c r="F48" s="752"/>
      <c r="G48" s="752"/>
      <c r="H48" s="766">
        <v>0</v>
      </c>
      <c r="I48" s="752">
        <v>1</v>
      </c>
      <c r="J48" s="752">
        <v>112.17000000000003</v>
      </c>
      <c r="K48" s="766">
        <v>1</v>
      </c>
      <c r="L48" s="752">
        <v>1</v>
      </c>
      <c r="M48" s="753">
        <v>112.17000000000003</v>
      </c>
    </row>
    <row r="49" spans="1:13" ht="14.45" customHeight="1" x14ac:dyDescent="0.2">
      <c r="A49" s="747" t="s">
        <v>590</v>
      </c>
      <c r="B49" s="748" t="s">
        <v>1542</v>
      </c>
      <c r="C49" s="748" t="s">
        <v>1549</v>
      </c>
      <c r="D49" s="748" t="s">
        <v>1547</v>
      </c>
      <c r="E49" s="748" t="s">
        <v>1550</v>
      </c>
      <c r="F49" s="752"/>
      <c r="G49" s="752"/>
      <c r="H49" s="766">
        <v>0</v>
      </c>
      <c r="I49" s="752">
        <v>4</v>
      </c>
      <c r="J49" s="752">
        <v>197.48</v>
      </c>
      <c r="K49" s="766">
        <v>1</v>
      </c>
      <c r="L49" s="752">
        <v>4</v>
      </c>
      <c r="M49" s="753">
        <v>197.48</v>
      </c>
    </row>
    <row r="50" spans="1:13" ht="14.45" customHeight="1" x14ac:dyDescent="0.2">
      <c r="A50" s="747" t="s">
        <v>590</v>
      </c>
      <c r="B50" s="748" t="s">
        <v>1542</v>
      </c>
      <c r="C50" s="748" t="s">
        <v>1551</v>
      </c>
      <c r="D50" s="748" t="s">
        <v>1544</v>
      </c>
      <c r="E50" s="748" t="s">
        <v>1552</v>
      </c>
      <c r="F50" s="752"/>
      <c r="G50" s="752"/>
      <c r="H50" s="766">
        <v>0</v>
      </c>
      <c r="I50" s="752">
        <v>1</v>
      </c>
      <c r="J50" s="752">
        <v>61.109999999999992</v>
      </c>
      <c r="K50" s="766">
        <v>1</v>
      </c>
      <c r="L50" s="752">
        <v>1</v>
      </c>
      <c r="M50" s="753">
        <v>61.109999999999992</v>
      </c>
    </row>
    <row r="51" spans="1:13" ht="14.45" customHeight="1" x14ac:dyDescent="0.2">
      <c r="A51" s="747" t="s">
        <v>590</v>
      </c>
      <c r="B51" s="748" t="s">
        <v>1542</v>
      </c>
      <c r="C51" s="748" t="s">
        <v>1553</v>
      </c>
      <c r="D51" s="748" t="s">
        <v>1544</v>
      </c>
      <c r="E51" s="748" t="s">
        <v>1554</v>
      </c>
      <c r="F51" s="752"/>
      <c r="G51" s="752"/>
      <c r="H51" s="766">
        <v>0</v>
      </c>
      <c r="I51" s="752">
        <v>1</v>
      </c>
      <c r="J51" s="752">
        <v>94.269999999999982</v>
      </c>
      <c r="K51" s="766">
        <v>1</v>
      </c>
      <c r="L51" s="752">
        <v>1</v>
      </c>
      <c r="M51" s="753">
        <v>94.269999999999982</v>
      </c>
    </row>
    <row r="52" spans="1:13" ht="14.45" customHeight="1" x14ac:dyDescent="0.2">
      <c r="A52" s="747" t="s">
        <v>590</v>
      </c>
      <c r="B52" s="748" t="s">
        <v>1555</v>
      </c>
      <c r="C52" s="748" t="s">
        <v>1556</v>
      </c>
      <c r="D52" s="748" t="s">
        <v>1074</v>
      </c>
      <c r="E52" s="748" t="s">
        <v>1557</v>
      </c>
      <c r="F52" s="752"/>
      <c r="G52" s="752"/>
      <c r="H52" s="766">
        <v>0</v>
      </c>
      <c r="I52" s="752">
        <v>6</v>
      </c>
      <c r="J52" s="752">
        <v>999.93000000000006</v>
      </c>
      <c r="K52" s="766">
        <v>1</v>
      </c>
      <c r="L52" s="752">
        <v>6</v>
      </c>
      <c r="M52" s="753">
        <v>999.93000000000006</v>
      </c>
    </row>
    <row r="53" spans="1:13" ht="14.45" customHeight="1" x14ac:dyDescent="0.2">
      <c r="A53" s="747" t="s">
        <v>590</v>
      </c>
      <c r="B53" s="748" t="s">
        <v>1555</v>
      </c>
      <c r="C53" s="748" t="s">
        <v>1558</v>
      </c>
      <c r="D53" s="748" t="s">
        <v>1074</v>
      </c>
      <c r="E53" s="748" t="s">
        <v>1559</v>
      </c>
      <c r="F53" s="752"/>
      <c r="G53" s="752"/>
      <c r="H53" s="766">
        <v>0</v>
      </c>
      <c r="I53" s="752">
        <v>3</v>
      </c>
      <c r="J53" s="752">
        <v>344.56999999999994</v>
      </c>
      <c r="K53" s="766">
        <v>1</v>
      </c>
      <c r="L53" s="752">
        <v>3</v>
      </c>
      <c r="M53" s="753">
        <v>344.56999999999994</v>
      </c>
    </row>
    <row r="54" spans="1:13" ht="14.45" customHeight="1" x14ac:dyDescent="0.2">
      <c r="A54" s="747" t="s">
        <v>590</v>
      </c>
      <c r="B54" s="748" t="s">
        <v>1555</v>
      </c>
      <c r="C54" s="748" t="s">
        <v>1560</v>
      </c>
      <c r="D54" s="748" t="s">
        <v>1561</v>
      </c>
      <c r="E54" s="748" t="s">
        <v>1562</v>
      </c>
      <c r="F54" s="752"/>
      <c r="G54" s="752"/>
      <c r="H54" s="766">
        <v>0</v>
      </c>
      <c r="I54" s="752">
        <v>8</v>
      </c>
      <c r="J54" s="752">
        <v>889.4000000000002</v>
      </c>
      <c r="K54" s="766">
        <v>1</v>
      </c>
      <c r="L54" s="752">
        <v>8</v>
      </c>
      <c r="M54" s="753">
        <v>889.4000000000002</v>
      </c>
    </row>
    <row r="55" spans="1:13" ht="14.45" customHeight="1" x14ac:dyDescent="0.2">
      <c r="A55" s="747" t="s">
        <v>590</v>
      </c>
      <c r="B55" s="748" t="s">
        <v>1555</v>
      </c>
      <c r="C55" s="748" t="s">
        <v>1563</v>
      </c>
      <c r="D55" s="748" t="s">
        <v>1080</v>
      </c>
      <c r="E55" s="748" t="s">
        <v>1564</v>
      </c>
      <c r="F55" s="752"/>
      <c r="G55" s="752"/>
      <c r="H55" s="766">
        <v>0</v>
      </c>
      <c r="I55" s="752">
        <v>1</v>
      </c>
      <c r="J55" s="752">
        <v>56.380000000000017</v>
      </c>
      <c r="K55" s="766">
        <v>1</v>
      </c>
      <c r="L55" s="752">
        <v>1</v>
      </c>
      <c r="M55" s="753">
        <v>56.380000000000017</v>
      </c>
    </row>
    <row r="56" spans="1:13" ht="14.45" customHeight="1" x14ac:dyDescent="0.2">
      <c r="A56" s="747" t="s">
        <v>590</v>
      </c>
      <c r="B56" s="748" t="s">
        <v>1565</v>
      </c>
      <c r="C56" s="748" t="s">
        <v>1566</v>
      </c>
      <c r="D56" s="748" t="s">
        <v>1567</v>
      </c>
      <c r="E56" s="748" t="s">
        <v>1568</v>
      </c>
      <c r="F56" s="752"/>
      <c r="G56" s="752"/>
      <c r="H56" s="766">
        <v>0</v>
      </c>
      <c r="I56" s="752">
        <v>12.5</v>
      </c>
      <c r="J56" s="752">
        <v>5733.75</v>
      </c>
      <c r="K56" s="766">
        <v>1</v>
      </c>
      <c r="L56" s="752">
        <v>12.5</v>
      </c>
      <c r="M56" s="753">
        <v>5733.75</v>
      </c>
    </row>
    <row r="57" spans="1:13" ht="14.45" customHeight="1" x14ac:dyDescent="0.2">
      <c r="A57" s="747" t="s">
        <v>590</v>
      </c>
      <c r="B57" s="748" t="s">
        <v>1569</v>
      </c>
      <c r="C57" s="748" t="s">
        <v>1570</v>
      </c>
      <c r="D57" s="748" t="s">
        <v>1571</v>
      </c>
      <c r="E57" s="748" t="s">
        <v>1572</v>
      </c>
      <c r="F57" s="752"/>
      <c r="G57" s="752"/>
      <c r="H57" s="766">
        <v>0</v>
      </c>
      <c r="I57" s="752">
        <v>5</v>
      </c>
      <c r="J57" s="752">
        <v>634.37</v>
      </c>
      <c r="K57" s="766">
        <v>1</v>
      </c>
      <c r="L57" s="752">
        <v>5</v>
      </c>
      <c r="M57" s="753">
        <v>634.37</v>
      </c>
    </row>
    <row r="58" spans="1:13" ht="14.45" customHeight="1" x14ac:dyDescent="0.2">
      <c r="A58" s="747" t="s">
        <v>590</v>
      </c>
      <c r="B58" s="748" t="s">
        <v>1573</v>
      </c>
      <c r="C58" s="748" t="s">
        <v>1574</v>
      </c>
      <c r="D58" s="748" t="s">
        <v>1575</v>
      </c>
      <c r="E58" s="748" t="s">
        <v>1576</v>
      </c>
      <c r="F58" s="752"/>
      <c r="G58" s="752"/>
      <c r="H58" s="766">
        <v>0</v>
      </c>
      <c r="I58" s="752">
        <v>2</v>
      </c>
      <c r="J58" s="752">
        <v>1837</v>
      </c>
      <c r="K58" s="766">
        <v>1</v>
      </c>
      <c r="L58" s="752">
        <v>2</v>
      </c>
      <c r="M58" s="753">
        <v>1837</v>
      </c>
    </row>
    <row r="59" spans="1:13" ht="14.45" customHeight="1" x14ac:dyDescent="0.2">
      <c r="A59" s="747" t="s">
        <v>590</v>
      </c>
      <c r="B59" s="748" t="s">
        <v>1577</v>
      </c>
      <c r="C59" s="748" t="s">
        <v>1578</v>
      </c>
      <c r="D59" s="748" t="s">
        <v>1579</v>
      </c>
      <c r="E59" s="748" t="s">
        <v>1580</v>
      </c>
      <c r="F59" s="752"/>
      <c r="G59" s="752"/>
      <c r="H59" s="766">
        <v>0</v>
      </c>
      <c r="I59" s="752">
        <v>13</v>
      </c>
      <c r="J59" s="752">
        <v>539.29</v>
      </c>
      <c r="K59" s="766">
        <v>1</v>
      </c>
      <c r="L59" s="752">
        <v>13</v>
      </c>
      <c r="M59" s="753">
        <v>539.29</v>
      </c>
    </row>
    <row r="60" spans="1:13" ht="14.45" customHeight="1" x14ac:dyDescent="0.2">
      <c r="A60" s="747" t="s">
        <v>590</v>
      </c>
      <c r="B60" s="748" t="s">
        <v>1581</v>
      </c>
      <c r="C60" s="748" t="s">
        <v>1582</v>
      </c>
      <c r="D60" s="748" t="s">
        <v>1583</v>
      </c>
      <c r="E60" s="748" t="s">
        <v>1584</v>
      </c>
      <c r="F60" s="752"/>
      <c r="G60" s="752"/>
      <c r="H60" s="766">
        <v>0</v>
      </c>
      <c r="I60" s="752">
        <v>12.5</v>
      </c>
      <c r="J60" s="752">
        <v>1925</v>
      </c>
      <c r="K60" s="766">
        <v>1</v>
      </c>
      <c r="L60" s="752">
        <v>12.5</v>
      </c>
      <c r="M60" s="753">
        <v>1925</v>
      </c>
    </row>
    <row r="61" spans="1:13" ht="14.45" customHeight="1" x14ac:dyDescent="0.2">
      <c r="A61" s="747" t="s">
        <v>590</v>
      </c>
      <c r="B61" s="748" t="s">
        <v>1581</v>
      </c>
      <c r="C61" s="748" t="s">
        <v>1585</v>
      </c>
      <c r="D61" s="748" t="s">
        <v>1583</v>
      </c>
      <c r="E61" s="748" t="s">
        <v>1586</v>
      </c>
      <c r="F61" s="752"/>
      <c r="G61" s="752"/>
      <c r="H61" s="766">
        <v>0</v>
      </c>
      <c r="I61" s="752">
        <v>44.7</v>
      </c>
      <c r="J61" s="752">
        <v>11751.63</v>
      </c>
      <c r="K61" s="766">
        <v>1</v>
      </c>
      <c r="L61" s="752">
        <v>44.7</v>
      </c>
      <c r="M61" s="753">
        <v>11751.63</v>
      </c>
    </row>
    <row r="62" spans="1:13" ht="14.45" customHeight="1" x14ac:dyDescent="0.2">
      <c r="A62" s="747" t="s">
        <v>590</v>
      </c>
      <c r="B62" s="748" t="s">
        <v>1587</v>
      </c>
      <c r="C62" s="748" t="s">
        <v>1588</v>
      </c>
      <c r="D62" s="748" t="s">
        <v>1589</v>
      </c>
      <c r="E62" s="748" t="s">
        <v>1590</v>
      </c>
      <c r="F62" s="752"/>
      <c r="G62" s="752"/>
      <c r="H62" s="766">
        <v>0</v>
      </c>
      <c r="I62" s="752">
        <v>50</v>
      </c>
      <c r="J62" s="752">
        <v>2644</v>
      </c>
      <c r="K62" s="766">
        <v>1</v>
      </c>
      <c r="L62" s="752">
        <v>50</v>
      </c>
      <c r="M62" s="753">
        <v>2644</v>
      </c>
    </row>
    <row r="63" spans="1:13" ht="14.45" customHeight="1" x14ac:dyDescent="0.2">
      <c r="A63" s="747" t="s">
        <v>590</v>
      </c>
      <c r="B63" s="748" t="s">
        <v>1591</v>
      </c>
      <c r="C63" s="748" t="s">
        <v>1592</v>
      </c>
      <c r="D63" s="748" t="s">
        <v>1593</v>
      </c>
      <c r="E63" s="748" t="s">
        <v>1594</v>
      </c>
      <c r="F63" s="752"/>
      <c r="G63" s="752"/>
      <c r="H63" s="766">
        <v>0</v>
      </c>
      <c r="I63" s="752">
        <v>9</v>
      </c>
      <c r="J63" s="752">
        <v>3320.73</v>
      </c>
      <c r="K63" s="766">
        <v>1</v>
      </c>
      <c r="L63" s="752">
        <v>9</v>
      </c>
      <c r="M63" s="753">
        <v>3320.73</v>
      </c>
    </row>
    <row r="64" spans="1:13" ht="14.45" customHeight="1" x14ac:dyDescent="0.2">
      <c r="A64" s="747" t="s">
        <v>590</v>
      </c>
      <c r="B64" s="748" t="s">
        <v>1595</v>
      </c>
      <c r="C64" s="748" t="s">
        <v>1596</v>
      </c>
      <c r="D64" s="748" t="s">
        <v>616</v>
      </c>
      <c r="E64" s="748" t="s">
        <v>617</v>
      </c>
      <c r="F64" s="752"/>
      <c r="G64" s="752"/>
      <c r="H64" s="766">
        <v>0</v>
      </c>
      <c r="I64" s="752">
        <v>1</v>
      </c>
      <c r="J64" s="752">
        <v>16.2</v>
      </c>
      <c r="K64" s="766">
        <v>1</v>
      </c>
      <c r="L64" s="752">
        <v>1</v>
      </c>
      <c r="M64" s="753">
        <v>16.2</v>
      </c>
    </row>
    <row r="65" spans="1:13" ht="14.45" customHeight="1" x14ac:dyDescent="0.2">
      <c r="A65" s="747" t="s">
        <v>590</v>
      </c>
      <c r="B65" s="748" t="s">
        <v>1597</v>
      </c>
      <c r="C65" s="748" t="s">
        <v>1598</v>
      </c>
      <c r="D65" s="748" t="s">
        <v>1599</v>
      </c>
      <c r="E65" s="748" t="s">
        <v>1600</v>
      </c>
      <c r="F65" s="752"/>
      <c r="G65" s="752"/>
      <c r="H65" s="766">
        <v>0</v>
      </c>
      <c r="I65" s="752">
        <v>5</v>
      </c>
      <c r="J65" s="752">
        <v>550</v>
      </c>
      <c r="K65" s="766">
        <v>1</v>
      </c>
      <c r="L65" s="752">
        <v>5</v>
      </c>
      <c r="M65" s="753">
        <v>550</v>
      </c>
    </row>
    <row r="66" spans="1:13" ht="14.45" customHeight="1" x14ac:dyDescent="0.2">
      <c r="A66" s="747" t="s">
        <v>590</v>
      </c>
      <c r="B66" s="748" t="s">
        <v>1601</v>
      </c>
      <c r="C66" s="748" t="s">
        <v>1602</v>
      </c>
      <c r="D66" s="748" t="s">
        <v>1603</v>
      </c>
      <c r="E66" s="748" t="s">
        <v>894</v>
      </c>
      <c r="F66" s="752">
        <v>50</v>
      </c>
      <c r="G66" s="752">
        <v>3667</v>
      </c>
      <c r="H66" s="766">
        <v>1</v>
      </c>
      <c r="I66" s="752"/>
      <c r="J66" s="752"/>
      <c r="K66" s="766">
        <v>0</v>
      </c>
      <c r="L66" s="752">
        <v>50</v>
      </c>
      <c r="M66" s="753">
        <v>3667</v>
      </c>
    </row>
    <row r="67" spans="1:13" ht="14.45" customHeight="1" x14ac:dyDescent="0.2">
      <c r="A67" s="747" t="s">
        <v>590</v>
      </c>
      <c r="B67" s="748" t="s">
        <v>1601</v>
      </c>
      <c r="C67" s="748" t="s">
        <v>1604</v>
      </c>
      <c r="D67" s="748" t="s">
        <v>1603</v>
      </c>
      <c r="E67" s="748" t="s">
        <v>893</v>
      </c>
      <c r="F67" s="752">
        <v>4</v>
      </c>
      <c r="G67" s="752">
        <v>775</v>
      </c>
      <c r="H67" s="766">
        <v>1</v>
      </c>
      <c r="I67" s="752"/>
      <c r="J67" s="752"/>
      <c r="K67" s="766">
        <v>0</v>
      </c>
      <c r="L67" s="752">
        <v>4</v>
      </c>
      <c r="M67" s="753">
        <v>775</v>
      </c>
    </row>
    <row r="68" spans="1:13" ht="14.45" customHeight="1" x14ac:dyDescent="0.2">
      <c r="A68" s="747" t="s">
        <v>590</v>
      </c>
      <c r="B68" s="748" t="s">
        <v>1601</v>
      </c>
      <c r="C68" s="748" t="s">
        <v>1605</v>
      </c>
      <c r="D68" s="748" t="s">
        <v>927</v>
      </c>
      <c r="E68" s="748" t="s">
        <v>931</v>
      </c>
      <c r="F68" s="752"/>
      <c r="G68" s="752"/>
      <c r="H68" s="766">
        <v>0</v>
      </c>
      <c r="I68" s="752">
        <v>146</v>
      </c>
      <c r="J68" s="752">
        <v>4896.12</v>
      </c>
      <c r="K68" s="766">
        <v>1</v>
      </c>
      <c r="L68" s="752">
        <v>146</v>
      </c>
      <c r="M68" s="753">
        <v>4896.12</v>
      </c>
    </row>
    <row r="69" spans="1:13" ht="14.45" customHeight="1" x14ac:dyDescent="0.2">
      <c r="A69" s="747" t="s">
        <v>590</v>
      </c>
      <c r="B69" s="748" t="s">
        <v>1601</v>
      </c>
      <c r="C69" s="748" t="s">
        <v>1606</v>
      </c>
      <c r="D69" s="748" t="s">
        <v>927</v>
      </c>
      <c r="E69" s="748" t="s">
        <v>1607</v>
      </c>
      <c r="F69" s="752"/>
      <c r="G69" s="752"/>
      <c r="H69" s="766">
        <v>0</v>
      </c>
      <c r="I69" s="752">
        <v>178</v>
      </c>
      <c r="J69" s="752">
        <v>9014.7200000000012</v>
      </c>
      <c r="K69" s="766">
        <v>1</v>
      </c>
      <c r="L69" s="752">
        <v>178</v>
      </c>
      <c r="M69" s="753">
        <v>9014.7200000000012</v>
      </c>
    </row>
    <row r="70" spans="1:13" ht="14.45" customHeight="1" x14ac:dyDescent="0.2">
      <c r="A70" s="747" t="s">
        <v>590</v>
      </c>
      <c r="B70" s="748" t="s">
        <v>1601</v>
      </c>
      <c r="C70" s="748" t="s">
        <v>1608</v>
      </c>
      <c r="D70" s="748" t="s">
        <v>927</v>
      </c>
      <c r="E70" s="748" t="s">
        <v>1609</v>
      </c>
      <c r="F70" s="752"/>
      <c r="G70" s="752"/>
      <c r="H70" s="766">
        <v>0</v>
      </c>
      <c r="I70" s="752">
        <v>6</v>
      </c>
      <c r="J70" s="752">
        <v>303.84000000000003</v>
      </c>
      <c r="K70" s="766">
        <v>1</v>
      </c>
      <c r="L70" s="752">
        <v>6</v>
      </c>
      <c r="M70" s="753">
        <v>303.84000000000003</v>
      </c>
    </row>
    <row r="71" spans="1:13" ht="14.45" customHeight="1" x14ac:dyDescent="0.2">
      <c r="A71" s="747" t="s">
        <v>590</v>
      </c>
      <c r="B71" s="748" t="s">
        <v>1610</v>
      </c>
      <c r="C71" s="748" t="s">
        <v>1611</v>
      </c>
      <c r="D71" s="748" t="s">
        <v>1612</v>
      </c>
      <c r="E71" s="748" t="s">
        <v>1613</v>
      </c>
      <c r="F71" s="752"/>
      <c r="G71" s="752"/>
      <c r="H71" s="766">
        <v>0</v>
      </c>
      <c r="I71" s="752">
        <v>40</v>
      </c>
      <c r="J71" s="752">
        <v>9020</v>
      </c>
      <c r="K71" s="766">
        <v>1</v>
      </c>
      <c r="L71" s="752">
        <v>40</v>
      </c>
      <c r="M71" s="753">
        <v>9020</v>
      </c>
    </row>
    <row r="72" spans="1:13" ht="14.45" customHeight="1" x14ac:dyDescent="0.2">
      <c r="A72" s="747" t="s">
        <v>590</v>
      </c>
      <c r="B72" s="748" t="s">
        <v>1614</v>
      </c>
      <c r="C72" s="748" t="s">
        <v>1615</v>
      </c>
      <c r="D72" s="748" t="s">
        <v>1616</v>
      </c>
      <c r="E72" s="748" t="s">
        <v>1617</v>
      </c>
      <c r="F72" s="752"/>
      <c r="G72" s="752"/>
      <c r="H72" s="766">
        <v>0</v>
      </c>
      <c r="I72" s="752">
        <v>1</v>
      </c>
      <c r="J72" s="752">
        <v>114.06</v>
      </c>
      <c r="K72" s="766">
        <v>1</v>
      </c>
      <c r="L72" s="752">
        <v>1</v>
      </c>
      <c r="M72" s="753">
        <v>114.06</v>
      </c>
    </row>
    <row r="73" spans="1:13" ht="14.45" customHeight="1" x14ac:dyDescent="0.2">
      <c r="A73" s="747" t="s">
        <v>590</v>
      </c>
      <c r="B73" s="748" t="s">
        <v>1614</v>
      </c>
      <c r="C73" s="748" t="s">
        <v>1618</v>
      </c>
      <c r="D73" s="748" t="s">
        <v>1616</v>
      </c>
      <c r="E73" s="748" t="s">
        <v>1619</v>
      </c>
      <c r="F73" s="752"/>
      <c r="G73" s="752"/>
      <c r="H73" s="766">
        <v>0</v>
      </c>
      <c r="I73" s="752">
        <v>2</v>
      </c>
      <c r="J73" s="752">
        <v>252.70999999999995</v>
      </c>
      <c r="K73" s="766">
        <v>1</v>
      </c>
      <c r="L73" s="752">
        <v>2</v>
      </c>
      <c r="M73" s="753">
        <v>252.70999999999995</v>
      </c>
    </row>
    <row r="74" spans="1:13" ht="14.45" customHeight="1" x14ac:dyDescent="0.2">
      <c r="A74" s="747" t="s">
        <v>590</v>
      </c>
      <c r="B74" s="748" t="s">
        <v>1620</v>
      </c>
      <c r="C74" s="748" t="s">
        <v>1621</v>
      </c>
      <c r="D74" s="748" t="s">
        <v>1622</v>
      </c>
      <c r="E74" s="748" t="s">
        <v>1623</v>
      </c>
      <c r="F74" s="752"/>
      <c r="G74" s="752"/>
      <c r="H74" s="766">
        <v>0</v>
      </c>
      <c r="I74" s="752">
        <v>1</v>
      </c>
      <c r="J74" s="752">
        <v>354.4899999999999</v>
      </c>
      <c r="K74" s="766">
        <v>1</v>
      </c>
      <c r="L74" s="752">
        <v>1</v>
      </c>
      <c r="M74" s="753">
        <v>354.4899999999999</v>
      </c>
    </row>
    <row r="75" spans="1:13" ht="14.45" customHeight="1" x14ac:dyDescent="0.2">
      <c r="A75" s="747" t="s">
        <v>590</v>
      </c>
      <c r="B75" s="748" t="s">
        <v>1624</v>
      </c>
      <c r="C75" s="748" t="s">
        <v>1625</v>
      </c>
      <c r="D75" s="748" t="s">
        <v>1626</v>
      </c>
      <c r="E75" s="748" t="s">
        <v>1627</v>
      </c>
      <c r="F75" s="752"/>
      <c r="G75" s="752"/>
      <c r="H75" s="766">
        <v>0</v>
      </c>
      <c r="I75" s="752">
        <v>49</v>
      </c>
      <c r="J75" s="752">
        <v>446.59999999999991</v>
      </c>
      <c r="K75" s="766">
        <v>1</v>
      </c>
      <c r="L75" s="752">
        <v>49</v>
      </c>
      <c r="M75" s="753">
        <v>446.59999999999991</v>
      </c>
    </row>
    <row r="76" spans="1:13" ht="14.45" customHeight="1" x14ac:dyDescent="0.2">
      <c r="A76" s="747" t="s">
        <v>590</v>
      </c>
      <c r="B76" s="748" t="s">
        <v>1628</v>
      </c>
      <c r="C76" s="748" t="s">
        <v>1629</v>
      </c>
      <c r="D76" s="748" t="s">
        <v>1055</v>
      </c>
      <c r="E76" s="748" t="s">
        <v>1630</v>
      </c>
      <c r="F76" s="752">
        <v>9</v>
      </c>
      <c r="G76" s="752">
        <v>414.75</v>
      </c>
      <c r="H76" s="766">
        <v>1</v>
      </c>
      <c r="I76" s="752"/>
      <c r="J76" s="752"/>
      <c r="K76" s="766">
        <v>0</v>
      </c>
      <c r="L76" s="752">
        <v>9</v>
      </c>
      <c r="M76" s="753">
        <v>414.75</v>
      </c>
    </row>
    <row r="77" spans="1:13" ht="14.45" customHeight="1" x14ac:dyDescent="0.2">
      <c r="A77" s="747" t="s">
        <v>590</v>
      </c>
      <c r="B77" s="748" t="s">
        <v>1628</v>
      </c>
      <c r="C77" s="748" t="s">
        <v>1631</v>
      </c>
      <c r="D77" s="748" t="s">
        <v>1055</v>
      </c>
      <c r="E77" s="748" t="s">
        <v>1632</v>
      </c>
      <c r="F77" s="752"/>
      <c r="G77" s="752"/>
      <c r="H77" s="766">
        <v>0</v>
      </c>
      <c r="I77" s="752">
        <v>12</v>
      </c>
      <c r="J77" s="752">
        <v>265.44000000000005</v>
      </c>
      <c r="K77" s="766">
        <v>1</v>
      </c>
      <c r="L77" s="752">
        <v>12</v>
      </c>
      <c r="M77" s="753">
        <v>265.44000000000005</v>
      </c>
    </row>
    <row r="78" spans="1:13" ht="14.45" customHeight="1" x14ac:dyDescent="0.2">
      <c r="A78" s="747" t="s">
        <v>590</v>
      </c>
      <c r="B78" s="748" t="s">
        <v>1633</v>
      </c>
      <c r="C78" s="748" t="s">
        <v>1634</v>
      </c>
      <c r="D78" s="748" t="s">
        <v>1635</v>
      </c>
      <c r="E78" s="748" t="s">
        <v>1636</v>
      </c>
      <c r="F78" s="752"/>
      <c r="G78" s="752"/>
      <c r="H78" s="766">
        <v>0</v>
      </c>
      <c r="I78" s="752">
        <v>2</v>
      </c>
      <c r="J78" s="752">
        <v>183.05999999999992</v>
      </c>
      <c r="K78" s="766">
        <v>1</v>
      </c>
      <c r="L78" s="752">
        <v>2</v>
      </c>
      <c r="M78" s="753">
        <v>183.05999999999992</v>
      </c>
    </row>
    <row r="79" spans="1:13" ht="14.45" customHeight="1" x14ac:dyDescent="0.2">
      <c r="A79" s="747" t="s">
        <v>590</v>
      </c>
      <c r="B79" s="748" t="s">
        <v>1637</v>
      </c>
      <c r="C79" s="748" t="s">
        <v>1638</v>
      </c>
      <c r="D79" s="748" t="s">
        <v>653</v>
      </c>
      <c r="E79" s="748" t="s">
        <v>1639</v>
      </c>
      <c r="F79" s="752"/>
      <c r="G79" s="752"/>
      <c r="H79" s="766">
        <v>0</v>
      </c>
      <c r="I79" s="752">
        <v>1</v>
      </c>
      <c r="J79" s="752">
        <v>77.189999999999984</v>
      </c>
      <c r="K79" s="766">
        <v>1</v>
      </c>
      <c r="L79" s="752">
        <v>1</v>
      </c>
      <c r="M79" s="753">
        <v>77.189999999999984</v>
      </c>
    </row>
    <row r="80" spans="1:13" ht="14.45" customHeight="1" x14ac:dyDescent="0.2">
      <c r="A80" s="747" t="s">
        <v>590</v>
      </c>
      <c r="B80" s="748" t="s">
        <v>1640</v>
      </c>
      <c r="C80" s="748" t="s">
        <v>1641</v>
      </c>
      <c r="D80" s="748" t="s">
        <v>1029</v>
      </c>
      <c r="E80" s="748" t="s">
        <v>1642</v>
      </c>
      <c r="F80" s="752"/>
      <c r="G80" s="752"/>
      <c r="H80" s="766">
        <v>0</v>
      </c>
      <c r="I80" s="752">
        <v>1</v>
      </c>
      <c r="J80" s="752">
        <v>49.819999999999993</v>
      </c>
      <c r="K80" s="766">
        <v>1</v>
      </c>
      <c r="L80" s="752">
        <v>1</v>
      </c>
      <c r="M80" s="753">
        <v>49.819999999999993</v>
      </c>
    </row>
    <row r="81" spans="1:13" ht="14.45" customHeight="1" x14ac:dyDescent="0.2">
      <c r="A81" s="747" t="s">
        <v>590</v>
      </c>
      <c r="B81" s="748" t="s">
        <v>1643</v>
      </c>
      <c r="C81" s="748" t="s">
        <v>1644</v>
      </c>
      <c r="D81" s="748" t="s">
        <v>626</v>
      </c>
      <c r="E81" s="748" t="s">
        <v>1645</v>
      </c>
      <c r="F81" s="752"/>
      <c r="G81" s="752"/>
      <c r="H81" s="766">
        <v>0</v>
      </c>
      <c r="I81" s="752">
        <v>18</v>
      </c>
      <c r="J81" s="752">
        <v>608.59999999999991</v>
      </c>
      <c r="K81" s="766">
        <v>1</v>
      </c>
      <c r="L81" s="752">
        <v>18</v>
      </c>
      <c r="M81" s="753">
        <v>608.59999999999991</v>
      </c>
    </row>
    <row r="82" spans="1:13" ht="14.45" customHeight="1" x14ac:dyDescent="0.2">
      <c r="A82" s="747" t="s">
        <v>590</v>
      </c>
      <c r="B82" s="748" t="s">
        <v>1643</v>
      </c>
      <c r="C82" s="748" t="s">
        <v>1646</v>
      </c>
      <c r="D82" s="748" t="s">
        <v>911</v>
      </c>
      <c r="E82" s="748" t="s">
        <v>912</v>
      </c>
      <c r="F82" s="752">
        <v>6</v>
      </c>
      <c r="G82" s="752">
        <v>683.68</v>
      </c>
      <c r="H82" s="766">
        <v>1</v>
      </c>
      <c r="I82" s="752"/>
      <c r="J82" s="752"/>
      <c r="K82" s="766">
        <v>0</v>
      </c>
      <c r="L82" s="752">
        <v>6</v>
      </c>
      <c r="M82" s="753">
        <v>683.68</v>
      </c>
    </row>
    <row r="83" spans="1:13" ht="14.45" customHeight="1" x14ac:dyDescent="0.2">
      <c r="A83" s="747" t="s">
        <v>590</v>
      </c>
      <c r="B83" s="748" t="s">
        <v>1647</v>
      </c>
      <c r="C83" s="748" t="s">
        <v>1648</v>
      </c>
      <c r="D83" s="748" t="s">
        <v>1051</v>
      </c>
      <c r="E83" s="748" t="s">
        <v>1649</v>
      </c>
      <c r="F83" s="752"/>
      <c r="G83" s="752"/>
      <c r="H83" s="766">
        <v>0</v>
      </c>
      <c r="I83" s="752">
        <v>30</v>
      </c>
      <c r="J83" s="752">
        <v>898.5200000000001</v>
      </c>
      <c r="K83" s="766">
        <v>1</v>
      </c>
      <c r="L83" s="752">
        <v>30</v>
      </c>
      <c r="M83" s="753">
        <v>898.5200000000001</v>
      </c>
    </row>
    <row r="84" spans="1:13" ht="14.45" customHeight="1" x14ac:dyDescent="0.2">
      <c r="A84" s="747" t="s">
        <v>590</v>
      </c>
      <c r="B84" s="748" t="s">
        <v>1647</v>
      </c>
      <c r="C84" s="748" t="s">
        <v>1650</v>
      </c>
      <c r="D84" s="748" t="s">
        <v>1051</v>
      </c>
      <c r="E84" s="748" t="s">
        <v>1651</v>
      </c>
      <c r="F84" s="752"/>
      <c r="G84" s="752"/>
      <c r="H84" s="766">
        <v>0</v>
      </c>
      <c r="I84" s="752">
        <v>1</v>
      </c>
      <c r="J84" s="752">
        <v>99.86</v>
      </c>
      <c r="K84" s="766">
        <v>1</v>
      </c>
      <c r="L84" s="752">
        <v>1</v>
      </c>
      <c r="M84" s="753">
        <v>99.86</v>
      </c>
    </row>
    <row r="85" spans="1:13" ht="14.45" customHeight="1" x14ac:dyDescent="0.2">
      <c r="A85" s="747" t="s">
        <v>590</v>
      </c>
      <c r="B85" s="748" t="s">
        <v>1652</v>
      </c>
      <c r="C85" s="748" t="s">
        <v>1653</v>
      </c>
      <c r="D85" s="748" t="s">
        <v>1063</v>
      </c>
      <c r="E85" s="748" t="s">
        <v>1064</v>
      </c>
      <c r="F85" s="752"/>
      <c r="G85" s="752"/>
      <c r="H85" s="766">
        <v>0</v>
      </c>
      <c r="I85" s="752">
        <v>2</v>
      </c>
      <c r="J85" s="752">
        <v>329.46</v>
      </c>
      <c r="K85" s="766">
        <v>1</v>
      </c>
      <c r="L85" s="752">
        <v>2</v>
      </c>
      <c r="M85" s="753">
        <v>329.46</v>
      </c>
    </row>
    <row r="86" spans="1:13" ht="14.45" customHeight="1" x14ac:dyDescent="0.2">
      <c r="A86" s="747" t="s">
        <v>595</v>
      </c>
      <c r="B86" s="748" t="s">
        <v>1532</v>
      </c>
      <c r="C86" s="748" t="s">
        <v>1654</v>
      </c>
      <c r="D86" s="748" t="s">
        <v>1147</v>
      </c>
      <c r="E86" s="748" t="s">
        <v>1655</v>
      </c>
      <c r="F86" s="752"/>
      <c r="G86" s="752"/>
      <c r="H86" s="766">
        <v>0</v>
      </c>
      <c r="I86" s="752">
        <v>10</v>
      </c>
      <c r="J86" s="752">
        <v>681.99999999999989</v>
      </c>
      <c r="K86" s="766">
        <v>1</v>
      </c>
      <c r="L86" s="752">
        <v>10</v>
      </c>
      <c r="M86" s="753">
        <v>681.99999999999989</v>
      </c>
    </row>
    <row r="87" spans="1:13" ht="14.45" customHeight="1" x14ac:dyDescent="0.2">
      <c r="A87" s="747" t="s">
        <v>595</v>
      </c>
      <c r="B87" s="748" t="s">
        <v>1532</v>
      </c>
      <c r="C87" s="748" t="s">
        <v>1656</v>
      </c>
      <c r="D87" s="748" t="s">
        <v>1147</v>
      </c>
      <c r="E87" s="748" t="s">
        <v>1657</v>
      </c>
      <c r="F87" s="752"/>
      <c r="G87" s="752"/>
      <c r="H87" s="766">
        <v>0</v>
      </c>
      <c r="I87" s="752">
        <v>50</v>
      </c>
      <c r="J87" s="752">
        <v>1342.2999999999997</v>
      </c>
      <c r="K87" s="766">
        <v>1</v>
      </c>
      <c r="L87" s="752">
        <v>50</v>
      </c>
      <c r="M87" s="753">
        <v>1342.2999999999997</v>
      </c>
    </row>
    <row r="88" spans="1:13" ht="14.45" customHeight="1" x14ac:dyDescent="0.2">
      <c r="A88" s="747" t="s">
        <v>598</v>
      </c>
      <c r="B88" s="748" t="s">
        <v>1426</v>
      </c>
      <c r="C88" s="748" t="s">
        <v>1427</v>
      </c>
      <c r="D88" s="748" t="s">
        <v>681</v>
      </c>
      <c r="E88" s="748" t="s">
        <v>1428</v>
      </c>
      <c r="F88" s="752"/>
      <c r="G88" s="752"/>
      <c r="H88" s="766">
        <v>0</v>
      </c>
      <c r="I88" s="752">
        <v>180</v>
      </c>
      <c r="J88" s="752">
        <v>2984.3999999999996</v>
      </c>
      <c r="K88" s="766">
        <v>1</v>
      </c>
      <c r="L88" s="752">
        <v>180</v>
      </c>
      <c r="M88" s="753">
        <v>2984.3999999999996</v>
      </c>
    </row>
    <row r="89" spans="1:13" ht="14.45" customHeight="1" x14ac:dyDescent="0.2">
      <c r="A89" s="747" t="s">
        <v>598</v>
      </c>
      <c r="B89" s="748" t="s">
        <v>1437</v>
      </c>
      <c r="C89" s="748" t="s">
        <v>1438</v>
      </c>
      <c r="D89" s="748" t="s">
        <v>964</v>
      </c>
      <c r="E89" s="748" t="s">
        <v>1439</v>
      </c>
      <c r="F89" s="752"/>
      <c r="G89" s="752"/>
      <c r="H89" s="766">
        <v>0</v>
      </c>
      <c r="I89" s="752">
        <v>1</v>
      </c>
      <c r="J89" s="752">
        <v>114.15</v>
      </c>
      <c r="K89" s="766">
        <v>1</v>
      </c>
      <c r="L89" s="752">
        <v>1</v>
      </c>
      <c r="M89" s="753">
        <v>114.15</v>
      </c>
    </row>
    <row r="90" spans="1:13" ht="14.45" customHeight="1" x14ac:dyDescent="0.2">
      <c r="A90" s="747" t="s">
        <v>598</v>
      </c>
      <c r="B90" s="748" t="s">
        <v>1658</v>
      </c>
      <c r="C90" s="748" t="s">
        <v>1659</v>
      </c>
      <c r="D90" s="748" t="s">
        <v>1660</v>
      </c>
      <c r="E90" s="748" t="s">
        <v>1661</v>
      </c>
      <c r="F90" s="752"/>
      <c r="G90" s="752"/>
      <c r="H90" s="766">
        <v>0</v>
      </c>
      <c r="I90" s="752">
        <v>2</v>
      </c>
      <c r="J90" s="752">
        <v>815.60000000000014</v>
      </c>
      <c r="K90" s="766">
        <v>1</v>
      </c>
      <c r="L90" s="752">
        <v>2</v>
      </c>
      <c r="M90" s="753">
        <v>815.60000000000014</v>
      </c>
    </row>
    <row r="91" spans="1:13" ht="14.45" customHeight="1" x14ac:dyDescent="0.2">
      <c r="A91" s="747" t="s">
        <v>598</v>
      </c>
      <c r="B91" s="748" t="s">
        <v>1440</v>
      </c>
      <c r="C91" s="748" t="s">
        <v>1662</v>
      </c>
      <c r="D91" s="748" t="s">
        <v>1442</v>
      </c>
      <c r="E91" s="748" t="s">
        <v>1663</v>
      </c>
      <c r="F91" s="752"/>
      <c r="G91" s="752"/>
      <c r="H91" s="766">
        <v>0</v>
      </c>
      <c r="I91" s="752">
        <v>1</v>
      </c>
      <c r="J91" s="752">
        <v>48.97999999999999</v>
      </c>
      <c r="K91" s="766">
        <v>1</v>
      </c>
      <c r="L91" s="752">
        <v>1</v>
      </c>
      <c r="M91" s="753">
        <v>48.97999999999999</v>
      </c>
    </row>
    <row r="92" spans="1:13" ht="14.45" customHeight="1" x14ac:dyDescent="0.2">
      <c r="A92" s="747" t="s">
        <v>598</v>
      </c>
      <c r="B92" s="748" t="s">
        <v>1448</v>
      </c>
      <c r="C92" s="748" t="s">
        <v>1449</v>
      </c>
      <c r="D92" s="748" t="s">
        <v>769</v>
      </c>
      <c r="E92" s="748" t="s">
        <v>1450</v>
      </c>
      <c r="F92" s="752"/>
      <c r="G92" s="752"/>
      <c r="H92" s="766">
        <v>0</v>
      </c>
      <c r="I92" s="752">
        <v>12</v>
      </c>
      <c r="J92" s="752">
        <v>39600</v>
      </c>
      <c r="K92" s="766">
        <v>1</v>
      </c>
      <c r="L92" s="752">
        <v>12</v>
      </c>
      <c r="M92" s="753">
        <v>39600</v>
      </c>
    </row>
    <row r="93" spans="1:13" ht="14.45" customHeight="1" x14ac:dyDescent="0.2">
      <c r="A93" s="747" t="s">
        <v>598</v>
      </c>
      <c r="B93" s="748" t="s">
        <v>1664</v>
      </c>
      <c r="C93" s="748" t="s">
        <v>1665</v>
      </c>
      <c r="D93" s="748" t="s">
        <v>1666</v>
      </c>
      <c r="E93" s="748" t="s">
        <v>1667</v>
      </c>
      <c r="F93" s="752"/>
      <c r="G93" s="752"/>
      <c r="H93" s="766">
        <v>0</v>
      </c>
      <c r="I93" s="752">
        <v>1</v>
      </c>
      <c r="J93" s="752">
        <v>119.19999999999997</v>
      </c>
      <c r="K93" s="766">
        <v>1</v>
      </c>
      <c r="L93" s="752">
        <v>1</v>
      </c>
      <c r="M93" s="753">
        <v>119.19999999999997</v>
      </c>
    </row>
    <row r="94" spans="1:13" ht="14.45" customHeight="1" x14ac:dyDescent="0.2">
      <c r="A94" s="747" t="s">
        <v>598</v>
      </c>
      <c r="B94" s="748" t="s">
        <v>1668</v>
      </c>
      <c r="C94" s="748" t="s">
        <v>1669</v>
      </c>
      <c r="D94" s="748" t="s">
        <v>1198</v>
      </c>
      <c r="E94" s="748" t="s">
        <v>1670</v>
      </c>
      <c r="F94" s="752"/>
      <c r="G94" s="752"/>
      <c r="H94" s="766">
        <v>0</v>
      </c>
      <c r="I94" s="752">
        <v>2</v>
      </c>
      <c r="J94" s="752">
        <v>256.88000000000005</v>
      </c>
      <c r="K94" s="766">
        <v>1</v>
      </c>
      <c r="L94" s="752">
        <v>2</v>
      </c>
      <c r="M94" s="753">
        <v>256.88000000000005</v>
      </c>
    </row>
    <row r="95" spans="1:13" ht="14.45" customHeight="1" x14ac:dyDescent="0.2">
      <c r="A95" s="747" t="s">
        <v>598</v>
      </c>
      <c r="B95" s="748" t="s">
        <v>1668</v>
      </c>
      <c r="C95" s="748" t="s">
        <v>1671</v>
      </c>
      <c r="D95" s="748" t="s">
        <v>1198</v>
      </c>
      <c r="E95" s="748" t="s">
        <v>1672</v>
      </c>
      <c r="F95" s="752"/>
      <c r="G95" s="752"/>
      <c r="H95" s="766">
        <v>0</v>
      </c>
      <c r="I95" s="752">
        <v>2</v>
      </c>
      <c r="J95" s="752">
        <v>89.32</v>
      </c>
      <c r="K95" s="766">
        <v>1</v>
      </c>
      <c r="L95" s="752">
        <v>2</v>
      </c>
      <c r="M95" s="753">
        <v>89.32</v>
      </c>
    </row>
    <row r="96" spans="1:13" ht="14.45" customHeight="1" x14ac:dyDescent="0.2">
      <c r="A96" s="747" t="s">
        <v>598</v>
      </c>
      <c r="B96" s="748" t="s">
        <v>1471</v>
      </c>
      <c r="C96" s="748" t="s">
        <v>1472</v>
      </c>
      <c r="D96" s="748" t="s">
        <v>779</v>
      </c>
      <c r="E96" s="748" t="s">
        <v>780</v>
      </c>
      <c r="F96" s="752"/>
      <c r="G96" s="752"/>
      <c r="H96" s="766">
        <v>0</v>
      </c>
      <c r="I96" s="752">
        <v>35</v>
      </c>
      <c r="J96" s="752">
        <v>1413.13</v>
      </c>
      <c r="K96" s="766">
        <v>1</v>
      </c>
      <c r="L96" s="752">
        <v>35</v>
      </c>
      <c r="M96" s="753">
        <v>1413.13</v>
      </c>
    </row>
    <row r="97" spans="1:13" ht="14.45" customHeight="1" x14ac:dyDescent="0.2">
      <c r="A97" s="747" t="s">
        <v>598</v>
      </c>
      <c r="B97" s="748" t="s">
        <v>1471</v>
      </c>
      <c r="C97" s="748" t="s">
        <v>1473</v>
      </c>
      <c r="D97" s="748" t="s">
        <v>776</v>
      </c>
      <c r="E97" s="748" t="s">
        <v>1474</v>
      </c>
      <c r="F97" s="752"/>
      <c r="G97" s="752"/>
      <c r="H97" s="766">
        <v>0</v>
      </c>
      <c r="I97" s="752">
        <v>3</v>
      </c>
      <c r="J97" s="752">
        <v>94.330000000000027</v>
      </c>
      <c r="K97" s="766">
        <v>1</v>
      </c>
      <c r="L97" s="752">
        <v>3</v>
      </c>
      <c r="M97" s="753">
        <v>94.330000000000027</v>
      </c>
    </row>
    <row r="98" spans="1:13" ht="14.45" customHeight="1" x14ac:dyDescent="0.2">
      <c r="A98" s="747" t="s">
        <v>598</v>
      </c>
      <c r="B98" s="748" t="s">
        <v>1477</v>
      </c>
      <c r="C98" s="748" t="s">
        <v>1673</v>
      </c>
      <c r="D98" s="748" t="s">
        <v>651</v>
      </c>
      <c r="E98" s="748" t="s">
        <v>1179</v>
      </c>
      <c r="F98" s="752">
        <v>1</v>
      </c>
      <c r="G98" s="752">
        <v>207.42</v>
      </c>
      <c r="H98" s="766">
        <v>1</v>
      </c>
      <c r="I98" s="752"/>
      <c r="J98" s="752"/>
      <c r="K98" s="766">
        <v>0</v>
      </c>
      <c r="L98" s="752">
        <v>1</v>
      </c>
      <c r="M98" s="753">
        <v>207.42</v>
      </c>
    </row>
    <row r="99" spans="1:13" ht="14.45" customHeight="1" x14ac:dyDescent="0.2">
      <c r="A99" s="747" t="s">
        <v>598</v>
      </c>
      <c r="B99" s="748" t="s">
        <v>1477</v>
      </c>
      <c r="C99" s="748" t="s">
        <v>1478</v>
      </c>
      <c r="D99" s="748" t="s">
        <v>651</v>
      </c>
      <c r="E99" s="748" t="s">
        <v>652</v>
      </c>
      <c r="F99" s="752">
        <v>1</v>
      </c>
      <c r="G99" s="752">
        <v>93.86</v>
      </c>
      <c r="H99" s="766">
        <v>1</v>
      </c>
      <c r="I99" s="752"/>
      <c r="J99" s="752"/>
      <c r="K99" s="766">
        <v>0</v>
      </c>
      <c r="L99" s="752">
        <v>1</v>
      </c>
      <c r="M99" s="753">
        <v>93.86</v>
      </c>
    </row>
    <row r="100" spans="1:13" ht="14.45" customHeight="1" x14ac:dyDescent="0.2">
      <c r="A100" s="747" t="s">
        <v>598</v>
      </c>
      <c r="B100" s="748" t="s">
        <v>1485</v>
      </c>
      <c r="C100" s="748" t="s">
        <v>1486</v>
      </c>
      <c r="D100" s="748" t="s">
        <v>1487</v>
      </c>
      <c r="E100" s="748" t="s">
        <v>1488</v>
      </c>
      <c r="F100" s="752"/>
      <c r="G100" s="752"/>
      <c r="H100" s="766">
        <v>0</v>
      </c>
      <c r="I100" s="752">
        <v>3</v>
      </c>
      <c r="J100" s="752">
        <v>194.58</v>
      </c>
      <c r="K100" s="766">
        <v>1</v>
      </c>
      <c r="L100" s="752">
        <v>3</v>
      </c>
      <c r="M100" s="753">
        <v>194.58</v>
      </c>
    </row>
    <row r="101" spans="1:13" ht="14.45" customHeight="1" x14ac:dyDescent="0.2">
      <c r="A101" s="747" t="s">
        <v>598</v>
      </c>
      <c r="B101" s="748" t="s">
        <v>1674</v>
      </c>
      <c r="C101" s="748" t="s">
        <v>1675</v>
      </c>
      <c r="D101" s="748" t="s">
        <v>1676</v>
      </c>
      <c r="E101" s="748" t="s">
        <v>1502</v>
      </c>
      <c r="F101" s="752"/>
      <c r="G101" s="752"/>
      <c r="H101" s="766">
        <v>0</v>
      </c>
      <c r="I101" s="752">
        <v>1</v>
      </c>
      <c r="J101" s="752">
        <v>8.6599999999999984</v>
      </c>
      <c r="K101" s="766">
        <v>1</v>
      </c>
      <c r="L101" s="752">
        <v>1</v>
      </c>
      <c r="M101" s="753">
        <v>8.6599999999999984</v>
      </c>
    </row>
    <row r="102" spans="1:13" ht="14.45" customHeight="1" x14ac:dyDescent="0.2">
      <c r="A102" s="747" t="s">
        <v>598</v>
      </c>
      <c r="B102" s="748" t="s">
        <v>1493</v>
      </c>
      <c r="C102" s="748" t="s">
        <v>1494</v>
      </c>
      <c r="D102" s="748" t="s">
        <v>959</v>
      </c>
      <c r="E102" s="748" t="s">
        <v>1484</v>
      </c>
      <c r="F102" s="752"/>
      <c r="G102" s="752"/>
      <c r="H102" s="766">
        <v>0</v>
      </c>
      <c r="I102" s="752">
        <v>3</v>
      </c>
      <c r="J102" s="752">
        <v>258.23977926563771</v>
      </c>
      <c r="K102" s="766">
        <v>1</v>
      </c>
      <c r="L102" s="752">
        <v>3</v>
      </c>
      <c r="M102" s="753">
        <v>258.23977926563771</v>
      </c>
    </row>
    <row r="103" spans="1:13" ht="14.45" customHeight="1" x14ac:dyDescent="0.2">
      <c r="A103" s="747" t="s">
        <v>598</v>
      </c>
      <c r="B103" s="748" t="s">
        <v>1493</v>
      </c>
      <c r="C103" s="748" t="s">
        <v>1677</v>
      </c>
      <c r="D103" s="748" t="s">
        <v>959</v>
      </c>
      <c r="E103" s="748" t="s">
        <v>1678</v>
      </c>
      <c r="F103" s="752"/>
      <c r="G103" s="752"/>
      <c r="H103" s="766">
        <v>0</v>
      </c>
      <c r="I103" s="752">
        <v>2</v>
      </c>
      <c r="J103" s="752">
        <v>439.14000000000004</v>
      </c>
      <c r="K103" s="766">
        <v>1</v>
      </c>
      <c r="L103" s="752">
        <v>2</v>
      </c>
      <c r="M103" s="753">
        <v>439.14000000000004</v>
      </c>
    </row>
    <row r="104" spans="1:13" ht="14.45" customHeight="1" x14ac:dyDescent="0.2">
      <c r="A104" s="747" t="s">
        <v>598</v>
      </c>
      <c r="B104" s="748" t="s">
        <v>1495</v>
      </c>
      <c r="C104" s="748" t="s">
        <v>1501</v>
      </c>
      <c r="D104" s="748" t="s">
        <v>1497</v>
      </c>
      <c r="E104" s="748" t="s">
        <v>1502</v>
      </c>
      <c r="F104" s="752"/>
      <c r="G104" s="752"/>
      <c r="H104" s="766">
        <v>0</v>
      </c>
      <c r="I104" s="752">
        <v>1</v>
      </c>
      <c r="J104" s="752">
        <v>30.179999999999996</v>
      </c>
      <c r="K104" s="766">
        <v>1</v>
      </c>
      <c r="L104" s="752">
        <v>1</v>
      </c>
      <c r="M104" s="753">
        <v>30.179999999999996</v>
      </c>
    </row>
    <row r="105" spans="1:13" ht="14.45" customHeight="1" x14ac:dyDescent="0.2">
      <c r="A105" s="747" t="s">
        <v>598</v>
      </c>
      <c r="B105" s="748" t="s">
        <v>1679</v>
      </c>
      <c r="C105" s="748" t="s">
        <v>1680</v>
      </c>
      <c r="D105" s="748" t="s">
        <v>1681</v>
      </c>
      <c r="E105" s="748" t="s">
        <v>1682</v>
      </c>
      <c r="F105" s="752"/>
      <c r="G105" s="752"/>
      <c r="H105" s="766">
        <v>0</v>
      </c>
      <c r="I105" s="752">
        <v>2</v>
      </c>
      <c r="J105" s="752">
        <v>317.95999999999992</v>
      </c>
      <c r="K105" s="766">
        <v>1</v>
      </c>
      <c r="L105" s="752">
        <v>2</v>
      </c>
      <c r="M105" s="753">
        <v>317.95999999999992</v>
      </c>
    </row>
    <row r="106" spans="1:13" ht="14.45" customHeight="1" x14ac:dyDescent="0.2">
      <c r="A106" s="747" t="s">
        <v>598</v>
      </c>
      <c r="B106" s="748" t="s">
        <v>1505</v>
      </c>
      <c r="C106" s="748" t="s">
        <v>1506</v>
      </c>
      <c r="D106" s="748" t="s">
        <v>1507</v>
      </c>
      <c r="E106" s="748" t="s">
        <v>1508</v>
      </c>
      <c r="F106" s="752"/>
      <c r="G106" s="752"/>
      <c r="H106" s="766">
        <v>0</v>
      </c>
      <c r="I106" s="752">
        <v>2</v>
      </c>
      <c r="J106" s="752">
        <v>281.44</v>
      </c>
      <c r="K106" s="766">
        <v>1</v>
      </c>
      <c r="L106" s="752">
        <v>2</v>
      </c>
      <c r="M106" s="753">
        <v>281.44</v>
      </c>
    </row>
    <row r="107" spans="1:13" ht="14.45" customHeight="1" x14ac:dyDescent="0.2">
      <c r="A107" s="747" t="s">
        <v>598</v>
      </c>
      <c r="B107" s="748" t="s">
        <v>1683</v>
      </c>
      <c r="C107" s="748" t="s">
        <v>1684</v>
      </c>
      <c r="D107" s="748" t="s">
        <v>1685</v>
      </c>
      <c r="E107" s="748" t="s">
        <v>1686</v>
      </c>
      <c r="F107" s="752"/>
      <c r="G107" s="752"/>
      <c r="H107" s="766">
        <v>0</v>
      </c>
      <c r="I107" s="752">
        <v>1</v>
      </c>
      <c r="J107" s="752">
        <v>58.880000000000031</v>
      </c>
      <c r="K107" s="766">
        <v>1</v>
      </c>
      <c r="L107" s="752">
        <v>1</v>
      </c>
      <c r="M107" s="753">
        <v>58.880000000000031</v>
      </c>
    </row>
    <row r="108" spans="1:13" ht="14.45" customHeight="1" x14ac:dyDescent="0.2">
      <c r="A108" s="747" t="s">
        <v>598</v>
      </c>
      <c r="B108" s="748" t="s">
        <v>1532</v>
      </c>
      <c r="C108" s="748" t="s">
        <v>1533</v>
      </c>
      <c r="D108" s="748" t="s">
        <v>983</v>
      </c>
      <c r="E108" s="748" t="s">
        <v>1534</v>
      </c>
      <c r="F108" s="752"/>
      <c r="G108" s="752"/>
      <c r="H108" s="766">
        <v>0</v>
      </c>
      <c r="I108" s="752">
        <v>10</v>
      </c>
      <c r="J108" s="752">
        <v>649.59999999999991</v>
      </c>
      <c r="K108" s="766">
        <v>1</v>
      </c>
      <c r="L108" s="752">
        <v>10</v>
      </c>
      <c r="M108" s="753">
        <v>649.59999999999991</v>
      </c>
    </row>
    <row r="109" spans="1:13" ht="14.45" customHeight="1" x14ac:dyDescent="0.2">
      <c r="A109" s="747" t="s">
        <v>598</v>
      </c>
      <c r="B109" s="748" t="s">
        <v>1535</v>
      </c>
      <c r="C109" s="748" t="s">
        <v>1536</v>
      </c>
      <c r="D109" s="748" t="s">
        <v>1537</v>
      </c>
      <c r="E109" s="748" t="s">
        <v>1538</v>
      </c>
      <c r="F109" s="752">
        <v>50</v>
      </c>
      <c r="G109" s="752">
        <v>1813.9999999999998</v>
      </c>
      <c r="H109" s="766">
        <v>1</v>
      </c>
      <c r="I109" s="752"/>
      <c r="J109" s="752"/>
      <c r="K109" s="766">
        <v>0</v>
      </c>
      <c r="L109" s="752">
        <v>50</v>
      </c>
      <c r="M109" s="753">
        <v>1813.9999999999998</v>
      </c>
    </row>
    <row r="110" spans="1:13" ht="14.45" customHeight="1" x14ac:dyDescent="0.2">
      <c r="A110" s="747" t="s">
        <v>598</v>
      </c>
      <c r="B110" s="748" t="s">
        <v>1542</v>
      </c>
      <c r="C110" s="748" t="s">
        <v>1549</v>
      </c>
      <c r="D110" s="748" t="s">
        <v>1547</v>
      </c>
      <c r="E110" s="748" t="s">
        <v>1550</v>
      </c>
      <c r="F110" s="752"/>
      <c r="G110" s="752"/>
      <c r="H110" s="766">
        <v>0</v>
      </c>
      <c r="I110" s="752">
        <v>1</v>
      </c>
      <c r="J110" s="752">
        <v>49.379999999999988</v>
      </c>
      <c r="K110" s="766">
        <v>1</v>
      </c>
      <c r="L110" s="752">
        <v>1</v>
      </c>
      <c r="M110" s="753">
        <v>49.379999999999988</v>
      </c>
    </row>
    <row r="111" spans="1:13" ht="14.45" customHeight="1" x14ac:dyDescent="0.2">
      <c r="A111" s="747" t="s">
        <v>598</v>
      </c>
      <c r="B111" s="748" t="s">
        <v>1542</v>
      </c>
      <c r="C111" s="748" t="s">
        <v>1551</v>
      </c>
      <c r="D111" s="748" t="s">
        <v>1544</v>
      </c>
      <c r="E111" s="748" t="s">
        <v>1552</v>
      </c>
      <c r="F111" s="752"/>
      <c r="G111" s="752"/>
      <c r="H111" s="766">
        <v>0</v>
      </c>
      <c r="I111" s="752">
        <v>1</v>
      </c>
      <c r="J111" s="752">
        <v>61.109999999999992</v>
      </c>
      <c r="K111" s="766">
        <v>1</v>
      </c>
      <c r="L111" s="752">
        <v>1</v>
      </c>
      <c r="M111" s="753">
        <v>61.109999999999992</v>
      </c>
    </row>
    <row r="112" spans="1:13" ht="14.45" customHeight="1" x14ac:dyDescent="0.2">
      <c r="A112" s="747" t="s">
        <v>598</v>
      </c>
      <c r="B112" s="748" t="s">
        <v>1555</v>
      </c>
      <c r="C112" s="748" t="s">
        <v>1556</v>
      </c>
      <c r="D112" s="748" t="s">
        <v>1074</v>
      </c>
      <c r="E112" s="748" t="s">
        <v>1557</v>
      </c>
      <c r="F112" s="752"/>
      <c r="G112" s="752"/>
      <c r="H112" s="766">
        <v>0</v>
      </c>
      <c r="I112" s="752">
        <v>6</v>
      </c>
      <c r="J112" s="752">
        <v>1001.9800000000001</v>
      </c>
      <c r="K112" s="766">
        <v>1</v>
      </c>
      <c r="L112" s="752">
        <v>6</v>
      </c>
      <c r="M112" s="753">
        <v>1001.9800000000001</v>
      </c>
    </row>
    <row r="113" spans="1:13" ht="14.45" customHeight="1" x14ac:dyDescent="0.2">
      <c r="A113" s="747" t="s">
        <v>598</v>
      </c>
      <c r="B113" s="748" t="s">
        <v>1555</v>
      </c>
      <c r="C113" s="748" t="s">
        <v>1560</v>
      </c>
      <c r="D113" s="748" t="s">
        <v>1561</v>
      </c>
      <c r="E113" s="748" t="s">
        <v>1562</v>
      </c>
      <c r="F113" s="752"/>
      <c r="G113" s="752"/>
      <c r="H113" s="766">
        <v>0</v>
      </c>
      <c r="I113" s="752">
        <v>2</v>
      </c>
      <c r="J113" s="752">
        <v>222.62000000000003</v>
      </c>
      <c r="K113" s="766">
        <v>1</v>
      </c>
      <c r="L113" s="752">
        <v>2</v>
      </c>
      <c r="M113" s="753">
        <v>222.62000000000003</v>
      </c>
    </row>
    <row r="114" spans="1:13" ht="14.45" customHeight="1" x14ac:dyDescent="0.2">
      <c r="A114" s="747" t="s">
        <v>598</v>
      </c>
      <c r="B114" s="748" t="s">
        <v>1565</v>
      </c>
      <c r="C114" s="748" t="s">
        <v>1566</v>
      </c>
      <c r="D114" s="748" t="s">
        <v>1567</v>
      </c>
      <c r="E114" s="748" t="s">
        <v>1568</v>
      </c>
      <c r="F114" s="752"/>
      <c r="G114" s="752"/>
      <c r="H114" s="766">
        <v>0</v>
      </c>
      <c r="I114" s="752">
        <v>3.5</v>
      </c>
      <c r="J114" s="752">
        <v>1605.4499999999998</v>
      </c>
      <c r="K114" s="766">
        <v>1</v>
      </c>
      <c r="L114" s="752">
        <v>3.5</v>
      </c>
      <c r="M114" s="753">
        <v>1605.4499999999998</v>
      </c>
    </row>
    <row r="115" spans="1:13" ht="14.45" customHeight="1" x14ac:dyDescent="0.2">
      <c r="A115" s="747" t="s">
        <v>598</v>
      </c>
      <c r="B115" s="748" t="s">
        <v>1569</v>
      </c>
      <c r="C115" s="748" t="s">
        <v>1570</v>
      </c>
      <c r="D115" s="748" t="s">
        <v>1571</v>
      </c>
      <c r="E115" s="748" t="s">
        <v>1572</v>
      </c>
      <c r="F115" s="752"/>
      <c r="G115" s="752"/>
      <c r="H115" s="766">
        <v>0</v>
      </c>
      <c r="I115" s="752">
        <v>2</v>
      </c>
      <c r="J115" s="752">
        <v>253.88000000000008</v>
      </c>
      <c r="K115" s="766">
        <v>1</v>
      </c>
      <c r="L115" s="752">
        <v>2</v>
      </c>
      <c r="M115" s="753">
        <v>253.88000000000008</v>
      </c>
    </row>
    <row r="116" spans="1:13" ht="14.45" customHeight="1" x14ac:dyDescent="0.2">
      <c r="A116" s="747" t="s">
        <v>598</v>
      </c>
      <c r="B116" s="748" t="s">
        <v>1687</v>
      </c>
      <c r="C116" s="748" t="s">
        <v>1688</v>
      </c>
      <c r="D116" s="748" t="s">
        <v>1689</v>
      </c>
      <c r="E116" s="748" t="s">
        <v>1690</v>
      </c>
      <c r="F116" s="752">
        <v>20</v>
      </c>
      <c r="G116" s="752">
        <v>668.6</v>
      </c>
      <c r="H116" s="766">
        <v>1</v>
      </c>
      <c r="I116" s="752"/>
      <c r="J116" s="752"/>
      <c r="K116" s="766">
        <v>0</v>
      </c>
      <c r="L116" s="752">
        <v>20</v>
      </c>
      <c r="M116" s="753">
        <v>668.6</v>
      </c>
    </row>
    <row r="117" spans="1:13" ht="14.45" customHeight="1" x14ac:dyDescent="0.2">
      <c r="A117" s="747" t="s">
        <v>598</v>
      </c>
      <c r="B117" s="748" t="s">
        <v>1573</v>
      </c>
      <c r="C117" s="748" t="s">
        <v>1574</v>
      </c>
      <c r="D117" s="748" t="s">
        <v>1575</v>
      </c>
      <c r="E117" s="748" t="s">
        <v>1576</v>
      </c>
      <c r="F117" s="752"/>
      <c r="G117" s="752"/>
      <c r="H117" s="766">
        <v>0</v>
      </c>
      <c r="I117" s="752">
        <v>3.5</v>
      </c>
      <c r="J117" s="752">
        <v>3284.9699999999993</v>
      </c>
      <c r="K117" s="766">
        <v>1</v>
      </c>
      <c r="L117" s="752">
        <v>3.5</v>
      </c>
      <c r="M117" s="753">
        <v>3284.9699999999993</v>
      </c>
    </row>
    <row r="118" spans="1:13" ht="14.45" customHeight="1" x14ac:dyDescent="0.2">
      <c r="A118" s="747" t="s">
        <v>598</v>
      </c>
      <c r="B118" s="748" t="s">
        <v>1581</v>
      </c>
      <c r="C118" s="748" t="s">
        <v>1585</v>
      </c>
      <c r="D118" s="748" t="s">
        <v>1583</v>
      </c>
      <c r="E118" s="748" t="s">
        <v>1586</v>
      </c>
      <c r="F118" s="752"/>
      <c r="G118" s="752"/>
      <c r="H118" s="766">
        <v>0</v>
      </c>
      <c r="I118" s="752">
        <v>4.5</v>
      </c>
      <c r="J118" s="752">
        <v>1183.05</v>
      </c>
      <c r="K118" s="766">
        <v>1</v>
      </c>
      <c r="L118" s="752">
        <v>4.5</v>
      </c>
      <c r="M118" s="753">
        <v>1183.05</v>
      </c>
    </row>
    <row r="119" spans="1:13" ht="14.45" customHeight="1" x14ac:dyDescent="0.2">
      <c r="A119" s="747" t="s">
        <v>598</v>
      </c>
      <c r="B119" s="748" t="s">
        <v>1691</v>
      </c>
      <c r="C119" s="748" t="s">
        <v>1692</v>
      </c>
      <c r="D119" s="748" t="s">
        <v>1343</v>
      </c>
      <c r="E119" s="748" t="s">
        <v>1693</v>
      </c>
      <c r="F119" s="752"/>
      <c r="G119" s="752"/>
      <c r="H119" s="766">
        <v>0</v>
      </c>
      <c r="I119" s="752">
        <v>0.6</v>
      </c>
      <c r="J119" s="752">
        <v>192.19199999999998</v>
      </c>
      <c r="K119" s="766">
        <v>1</v>
      </c>
      <c r="L119" s="752">
        <v>0.6</v>
      </c>
      <c r="M119" s="753">
        <v>192.19199999999998</v>
      </c>
    </row>
    <row r="120" spans="1:13" ht="14.45" customHeight="1" x14ac:dyDescent="0.2">
      <c r="A120" s="747" t="s">
        <v>598</v>
      </c>
      <c r="B120" s="748" t="s">
        <v>1587</v>
      </c>
      <c r="C120" s="748" t="s">
        <v>1694</v>
      </c>
      <c r="D120" s="748" t="s">
        <v>1589</v>
      </c>
      <c r="E120" s="748" t="s">
        <v>1695</v>
      </c>
      <c r="F120" s="752"/>
      <c r="G120" s="752"/>
      <c r="H120" s="766">
        <v>0</v>
      </c>
      <c r="I120" s="752">
        <v>10</v>
      </c>
      <c r="J120" s="752">
        <v>333.90000000000003</v>
      </c>
      <c r="K120" s="766">
        <v>1</v>
      </c>
      <c r="L120" s="752">
        <v>10</v>
      </c>
      <c r="M120" s="753">
        <v>333.90000000000003</v>
      </c>
    </row>
    <row r="121" spans="1:13" ht="14.45" customHeight="1" x14ac:dyDescent="0.2">
      <c r="A121" s="747" t="s">
        <v>598</v>
      </c>
      <c r="B121" s="748" t="s">
        <v>1587</v>
      </c>
      <c r="C121" s="748" t="s">
        <v>1588</v>
      </c>
      <c r="D121" s="748" t="s">
        <v>1589</v>
      </c>
      <c r="E121" s="748" t="s">
        <v>1590</v>
      </c>
      <c r="F121" s="752"/>
      <c r="G121" s="752"/>
      <c r="H121" s="766">
        <v>0</v>
      </c>
      <c r="I121" s="752">
        <v>20</v>
      </c>
      <c r="J121" s="752">
        <v>1057.5999999999999</v>
      </c>
      <c r="K121" s="766">
        <v>1</v>
      </c>
      <c r="L121" s="752">
        <v>20</v>
      </c>
      <c r="M121" s="753">
        <v>1057.5999999999999</v>
      </c>
    </row>
    <row r="122" spans="1:13" ht="14.45" customHeight="1" x14ac:dyDescent="0.2">
      <c r="A122" s="747" t="s">
        <v>598</v>
      </c>
      <c r="B122" s="748" t="s">
        <v>1696</v>
      </c>
      <c r="C122" s="748" t="s">
        <v>1697</v>
      </c>
      <c r="D122" s="748" t="s">
        <v>1698</v>
      </c>
      <c r="E122" s="748" t="s">
        <v>1699</v>
      </c>
      <c r="F122" s="752"/>
      <c r="G122" s="752"/>
      <c r="H122" s="766">
        <v>0</v>
      </c>
      <c r="I122" s="752">
        <v>1</v>
      </c>
      <c r="J122" s="752">
        <v>148.5</v>
      </c>
      <c r="K122" s="766">
        <v>1</v>
      </c>
      <c r="L122" s="752">
        <v>1</v>
      </c>
      <c r="M122" s="753">
        <v>148.5</v>
      </c>
    </row>
    <row r="123" spans="1:13" ht="14.45" customHeight="1" x14ac:dyDescent="0.2">
      <c r="A123" s="747" t="s">
        <v>598</v>
      </c>
      <c r="B123" s="748" t="s">
        <v>1700</v>
      </c>
      <c r="C123" s="748" t="s">
        <v>1701</v>
      </c>
      <c r="D123" s="748" t="s">
        <v>1702</v>
      </c>
      <c r="E123" s="748" t="s">
        <v>1703</v>
      </c>
      <c r="F123" s="752"/>
      <c r="G123" s="752"/>
      <c r="H123" s="766">
        <v>0</v>
      </c>
      <c r="I123" s="752">
        <v>6</v>
      </c>
      <c r="J123" s="752">
        <v>492.72</v>
      </c>
      <c r="K123" s="766">
        <v>1</v>
      </c>
      <c r="L123" s="752">
        <v>6</v>
      </c>
      <c r="M123" s="753">
        <v>492.72</v>
      </c>
    </row>
    <row r="124" spans="1:13" ht="14.45" customHeight="1" x14ac:dyDescent="0.2">
      <c r="A124" s="747" t="s">
        <v>598</v>
      </c>
      <c r="B124" s="748" t="s">
        <v>1704</v>
      </c>
      <c r="C124" s="748" t="s">
        <v>1705</v>
      </c>
      <c r="D124" s="748" t="s">
        <v>1287</v>
      </c>
      <c r="E124" s="748" t="s">
        <v>1706</v>
      </c>
      <c r="F124" s="752"/>
      <c r="G124" s="752"/>
      <c r="H124" s="766">
        <v>0</v>
      </c>
      <c r="I124" s="752">
        <v>1</v>
      </c>
      <c r="J124" s="752">
        <v>627</v>
      </c>
      <c r="K124" s="766">
        <v>1</v>
      </c>
      <c r="L124" s="752">
        <v>1</v>
      </c>
      <c r="M124" s="753">
        <v>627</v>
      </c>
    </row>
    <row r="125" spans="1:13" ht="14.45" customHeight="1" x14ac:dyDescent="0.2">
      <c r="A125" s="747" t="s">
        <v>598</v>
      </c>
      <c r="B125" s="748" t="s">
        <v>1597</v>
      </c>
      <c r="C125" s="748" t="s">
        <v>1598</v>
      </c>
      <c r="D125" s="748" t="s">
        <v>1599</v>
      </c>
      <c r="E125" s="748" t="s">
        <v>1600</v>
      </c>
      <c r="F125" s="752"/>
      <c r="G125" s="752"/>
      <c r="H125" s="766">
        <v>0</v>
      </c>
      <c r="I125" s="752">
        <v>14</v>
      </c>
      <c r="J125" s="752">
        <v>1540</v>
      </c>
      <c r="K125" s="766">
        <v>1</v>
      </c>
      <c r="L125" s="752">
        <v>14</v>
      </c>
      <c r="M125" s="753">
        <v>1540</v>
      </c>
    </row>
    <row r="126" spans="1:13" ht="14.45" customHeight="1" x14ac:dyDescent="0.2">
      <c r="A126" s="747" t="s">
        <v>598</v>
      </c>
      <c r="B126" s="748" t="s">
        <v>1601</v>
      </c>
      <c r="C126" s="748" t="s">
        <v>1602</v>
      </c>
      <c r="D126" s="748" t="s">
        <v>1603</v>
      </c>
      <c r="E126" s="748" t="s">
        <v>894</v>
      </c>
      <c r="F126" s="752">
        <v>5</v>
      </c>
      <c r="G126" s="752">
        <v>364.74999999999994</v>
      </c>
      <c r="H126" s="766">
        <v>1</v>
      </c>
      <c r="I126" s="752"/>
      <c r="J126" s="752"/>
      <c r="K126" s="766">
        <v>0</v>
      </c>
      <c r="L126" s="752">
        <v>5</v>
      </c>
      <c r="M126" s="753">
        <v>364.74999999999994</v>
      </c>
    </row>
    <row r="127" spans="1:13" ht="14.45" customHeight="1" x14ac:dyDescent="0.2">
      <c r="A127" s="747" t="s">
        <v>598</v>
      </c>
      <c r="B127" s="748" t="s">
        <v>1601</v>
      </c>
      <c r="C127" s="748" t="s">
        <v>1605</v>
      </c>
      <c r="D127" s="748" t="s">
        <v>927</v>
      </c>
      <c r="E127" s="748" t="s">
        <v>931</v>
      </c>
      <c r="F127" s="752"/>
      <c r="G127" s="752"/>
      <c r="H127" s="766">
        <v>0</v>
      </c>
      <c r="I127" s="752">
        <v>20</v>
      </c>
      <c r="J127" s="752">
        <v>683.34999999999991</v>
      </c>
      <c r="K127" s="766">
        <v>1</v>
      </c>
      <c r="L127" s="752">
        <v>20</v>
      </c>
      <c r="M127" s="753">
        <v>683.34999999999991</v>
      </c>
    </row>
    <row r="128" spans="1:13" ht="14.45" customHeight="1" x14ac:dyDescent="0.2">
      <c r="A128" s="747" t="s">
        <v>598</v>
      </c>
      <c r="B128" s="748" t="s">
        <v>1601</v>
      </c>
      <c r="C128" s="748" t="s">
        <v>1606</v>
      </c>
      <c r="D128" s="748" t="s">
        <v>927</v>
      </c>
      <c r="E128" s="748" t="s">
        <v>1607</v>
      </c>
      <c r="F128" s="752"/>
      <c r="G128" s="752"/>
      <c r="H128" s="766">
        <v>0</v>
      </c>
      <c r="I128" s="752">
        <v>149</v>
      </c>
      <c r="J128" s="752">
        <v>7545.6100000000006</v>
      </c>
      <c r="K128" s="766">
        <v>1</v>
      </c>
      <c r="L128" s="752">
        <v>149</v>
      </c>
      <c r="M128" s="753">
        <v>7545.6100000000006</v>
      </c>
    </row>
    <row r="129" spans="1:13" ht="14.45" customHeight="1" x14ac:dyDescent="0.2">
      <c r="A129" s="747" t="s">
        <v>598</v>
      </c>
      <c r="B129" s="748" t="s">
        <v>1601</v>
      </c>
      <c r="C129" s="748" t="s">
        <v>1608</v>
      </c>
      <c r="D129" s="748" t="s">
        <v>927</v>
      </c>
      <c r="E129" s="748" t="s">
        <v>1609</v>
      </c>
      <c r="F129" s="752"/>
      <c r="G129" s="752"/>
      <c r="H129" s="766">
        <v>0</v>
      </c>
      <c r="I129" s="752">
        <v>27</v>
      </c>
      <c r="J129" s="752">
        <v>1367.28</v>
      </c>
      <c r="K129" s="766">
        <v>1</v>
      </c>
      <c r="L129" s="752">
        <v>27</v>
      </c>
      <c r="M129" s="753">
        <v>1367.28</v>
      </c>
    </row>
    <row r="130" spans="1:13" ht="14.45" customHeight="1" x14ac:dyDescent="0.2">
      <c r="A130" s="747" t="s">
        <v>598</v>
      </c>
      <c r="B130" s="748" t="s">
        <v>1610</v>
      </c>
      <c r="C130" s="748" t="s">
        <v>1707</v>
      </c>
      <c r="D130" s="748" t="s">
        <v>1612</v>
      </c>
      <c r="E130" s="748" t="s">
        <v>1708</v>
      </c>
      <c r="F130" s="752"/>
      <c r="G130" s="752"/>
      <c r="H130" s="766">
        <v>0</v>
      </c>
      <c r="I130" s="752">
        <v>5</v>
      </c>
      <c r="J130" s="752">
        <v>869</v>
      </c>
      <c r="K130" s="766">
        <v>1</v>
      </c>
      <c r="L130" s="752">
        <v>5</v>
      </c>
      <c r="M130" s="753">
        <v>869</v>
      </c>
    </row>
    <row r="131" spans="1:13" ht="14.45" customHeight="1" x14ac:dyDescent="0.2">
      <c r="A131" s="747" t="s">
        <v>598</v>
      </c>
      <c r="B131" s="748" t="s">
        <v>1610</v>
      </c>
      <c r="C131" s="748" t="s">
        <v>1611</v>
      </c>
      <c r="D131" s="748" t="s">
        <v>1612</v>
      </c>
      <c r="E131" s="748" t="s">
        <v>1613</v>
      </c>
      <c r="F131" s="752"/>
      <c r="G131" s="752"/>
      <c r="H131" s="766">
        <v>0</v>
      </c>
      <c r="I131" s="752">
        <v>92</v>
      </c>
      <c r="J131" s="752">
        <v>20746</v>
      </c>
      <c r="K131" s="766">
        <v>1</v>
      </c>
      <c r="L131" s="752">
        <v>92</v>
      </c>
      <c r="M131" s="753">
        <v>20746</v>
      </c>
    </row>
    <row r="132" spans="1:13" ht="14.45" customHeight="1" x14ac:dyDescent="0.2">
      <c r="A132" s="747" t="s">
        <v>598</v>
      </c>
      <c r="B132" s="748" t="s">
        <v>1709</v>
      </c>
      <c r="C132" s="748" t="s">
        <v>1710</v>
      </c>
      <c r="D132" s="748" t="s">
        <v>1711</v>
      </c>
      <c r="E132" s="748" t="s">
        <v>1712</v>
      </c>
      <c r="F132" s="752"/>
      <c r="G132" s="752"/>
      <c r="H132" s="766">
        <v>0</v>
      </c>
      <c r="I132" s="752">
        <v>1</v>
      </c>
      <c r="J132" s="752">
        <v>58.25</v>
      </c>
      <c r="K132" s="766">
        <v>1</v>
      </c>
      <c r="L132" s="752">
        <v>1</v>
      </c>
      <c r="M132" s="753">
        <v>58.25</v>
      </c>
    </row>
    <row r="133" spans="1:13" ht="14.45" customHeight="1" x14ac:dyDescent="0.2">
      <c r="A133" s="747" t="s">
        <v>598</v>
      </c>
      <c r="B133" s="748" t="s">
        <v>1614</v>
      </c>
      <c r="C133" s="748" t="s">
        <v>1618</v>
      </c>
      <c r="D133" s="748" t="s">
        <v>1616</v>
      </c>
      <c r="E133" s="748" t="s">
        <v>1619</v>
      </c>
      <c r="F133" s="752"/>
      <c r="G133" s="752"/>
      <c r="H133" s="766">
        <v>0</v>
      </c>
      <c r="I133" s="752">
        <v>2</v>
      </c>
      <c r="J133" s="752">
        <v>252.7</v>
      </c>
      <c r="K133" s="766">
        <v>1</v>
      </c>
      <c r="L133" s="752">
        <v>2</v>
      </c>
      <c r="M133" s="753">
        <v>252.7</v>
      </c>
    </row>
    <row r="134" spans="1:13" ht="14.45" customHeight="1" x14ac:dyDescent="0.2">
      <c r="A134" s="747" t="s">
        <v>598</v>
      </c>
      <c r="B134" s="748" t="s">
        <v>1713</v>
      </c>
      <c r="C134" s="748" t="s">
        <v>1714</v>
      </c>
      <c r="D134" s="748" t="s">
        <v>1715</v>
      </c>
      <c r="E134" s="748" t="s">
        <v>1716</v>
      </c>
      <c r="F134" s="752"/>
      <c r="G134" s="752"/>
      <c r="H134" s="766">
        <v>0</v>
      </c>
      <c r="I134" s="752">
        <v>1</v>
      </c>
      <c r="J134" s="752">
        <v>553.62000000000012</v>
      </c>
      <c r="K134" s="766">
        <v>1</v>
      </c>
      <c r="L134" s="752">
        <v>1</v>
      </c>
      <c r="M134" s="753">
        <v>553.62000000000012</v>
      </c>
    </row>
    <row r="135" spans="1:13" ht="14.45" customHeight="1" x14ac:dyDescent="0.2">
      <c r="A135" s="747" t="s">
        <v>598</v>
      </c>
      <c r="B135" s="748" t="s">
        <v>1620</v>
      </c>
      <c r="C135" s="748" t="s">
        <v>1717</v>
      </c>
      <c r="D135" s="748" t="s">
        <v>1622</v>
      </c>
      <c r="E135" s="748" t="s">
        <v>1718</v>
      </c>
      <c r="F135" s="752"/>
      <c r="G135" s="752"/>
      <c r="H135" s="766">
        <v>0</v>
      </c>
      <c r="I135" s="752">
        <v>1</v>
      </c>
      <c r="J135" s="752">
        <v>47.15</v>
      </c>
      <c r="K135" s="766">
        <v>1</v>
      </c>
      <c r="L135" s="752">
        <v>1</v>
      </c>
      <c r="M135" s="753">
        <v>47.15</v>
      </c>
    </row>
    <row r="136" spans="1:13" ht="14.45" customHeight="1" x14ac:dyDescent="0.2">
      <c r="A136" s="747" t="s">
        <v>598</v>
      </c>
      <c r="B136" s="748" t="s">
        <v>1719</v>
      </c>
      <c r="C136" s="748" t="s">
        <v>1720</v>
      </c>
      <c r="D136" s="748" t="s">
        <v>1721</v>
      </c>
      <c r="E136" s="748" t="s">
        <v>1722</v>
      </c>
      <c r="F136" s="752"/>
      <c r="G136" s="752"/>
      <c r="H136" s="766">
        <v>0</v>
      </c>
      <c r="I136" s="752">
        <v>1</v>
      </c>
      <c r="J136" s="752">
        <v>229.46</v>
      </c>
      <c r="K136" s="766">
        <v>1</v>
      </c>
      <c r="L136" s="752">
        <v>1</v>
      </c>
      <c r="M136" s="753">
        <v>229.46</v>
      </c>
    </row>
    <row r="137" spans="1:13" ht="14.45" customHeight="1" x14ac:dyDescent="0.2">
      <c r="A137" s="747" t="s">
        <v>598</v>
      </c>
      <c r="B137" s="748" t="s">
        <v>1719</v>
      </c>
      <c r="C137" s="748" t="s">
        <v>1723</v>
      </c>
      <c r="D137" s="748" t="s">
        <v>1724</v>
      </c>
      <c r="E137" s="748" t="s">
        <v>1672</v>
      </c>
      <c r="F137" s="752"/>
      <c r="G137" s="752"/>
      <c r="H137" s="766">
        <v>0</v>
      </c>
      <c r="I137" s="752">
        <v>1</v>
      </c>
      <c r="J137" s="752">
        <v>251.78</v>
      </c>
      <c r="K137" s="766">
        <v>1</v>
      </c>
      <c r="L137" s="752">
        <v>1</v>
      </c>
      <c r="M137" s="753">
        <v>251.78</v>
      </c>
    </row>
    <row r="138" spans="1:13" ht="14.45" customHeight="1" x14ac:dyDescent="0.2">
      <c r="A138" s="747" t="s">
        <v>598</v>
      </c>
      <c r="B138" s="748" t="s">
        <v>1624</v>
      </c>
      <c r="C138" s="748" t="s">
        <v>1725</v>
      </c>
      <c r="D138" s="748" t="s">
        <v>1626</v>
      </c>
      <c r="E138" s="748" t="s">
        <v>1726</v>
      </c>
      <c r="F138" s="752"/>
      <c r="G138" s="752"/>
      <c r="H138" s="766">
        <v>0</v>
      </c>
      <c r="I138" s="752">
        <v>2</v>
      </c>
      <c r="J138" s="752">
        <v>39.159999999999997</v>
      </c>
      <c r="K138" s="766">
        <v>1</v>
      </c>
      <c r="L138" s="752">
        <v>2</v>
      </c>
      <c r="M138" s="753">
        <v>39.159999999999997</v>
      </c>
    </row>
    <row r="139" spans="1:13" ht="14.45" customHeight="1" x14ac:dyDescent="0.2">
      <c r="A139" s="747" t="s">
        <v>598</v>
      </c>
      <c r="B139" s="748" t="s">
        <v>1727</v>
      </c>
      <c r="C139" s="748" t="s">
        <v>1728</v>
      </c>
      <c r="D139" s="748" t="s">
        <v>1729</v>
      </c>
      <c r="E139" s="748" t="s">
        <v>1730</v>
      </c>
      <c r="F139" s="752"/>
      <c r="G139" s="752"/>
      <c r="H139" s="766">
        <v>0</v>
      </c>
      <c r="I139" s="752">
        <v>2</v>
      </c>
      <c r="J139" s="752">
        <v>190.72</v>
      </c>
      <c r="K139" s="766">
        <v>1</v>
      </c>
      <c r="L139" s="752">
        <v>2</v>
      </c>
      <c r="M139" s="753">
        <v>190.72</v>
      </c>
    </row>
    <row r="140" spans="1:13" ht="14.45" customHeight="1" x14ac:dyDescent="0.2">
      <c r="A140" s="747" t="s">
        <v>598</v>
      </c>
      <c r="B140" s="748" t="s">
        <v>1628</v>
      </c>
      <c r="C140" s="748" t="s">
        <v>1631</v>
      </c>
      <c r="D140" s="748" t="s">
        <v>1055</v>
      </c>
      <c r="E140" s="748" t="s">
        <v>1632</v>
      </c>
      <c r="F140" s="752"/>
      <c r="G140" s="752"/>
      <c r="H140" s="766">
        <v>0</v>
      </c>
      <c r="I140" s="752">
        <v>2</v>
      </c>
      <c r="J140" s="752">
        <v>44.260000000000005</v>
      </c>
      <c r="K140" s="766">
        <v>1</v>
      </c>
      <c r="L140" s="752">
        <v>2</v>
      </c>
      <c r="M140" s="753">
        <v>44.260000000000005</v>
      </c>
    </row>
    <row r="141" spans="1:13" ht="14.45" customHeight="1" x14ac:dyDescent="0.2">
      <c r="A141" s="747" t="s">
        <v>598</v>
      </c>
      <c r="B141" s="748" t="s">
        <v>1731</v>
      </c>
      <c r="C141" s="748" t="s">
        <v>1732</v>
      </c>
      <c r="D141" s="748" t="s">
        <v>1733</v>
      </c>
      <c r="E141" s="748" t="s">
        <v>1716</v>
      </c>
      <c r="F141" s="752"/>
      <c r="G141" s="752"/>
      <c r="H141" s="766">
        <v>0</v>
      </c>
      <c r="I141" s="752">
        <v>1</v>
      </c>
      <c r="J141" s="752">
        <v>49.81</v>
      </c>
      <c r="K141" s="766">
        <v>1</v>
      </c>
      <c r="L141" s="752">
        <v>1</v>
      </c>
      <c r="M141" s="753">
        <v>49.81</v>
      </c>
    </row>
    <row r="142" spans="1:13" ht="14.45" customHeight="1" x14ac:dyDescent="0.2">
      <c r="A142" s="747" t="s">
        <v>598</v>
      </c>
      <c r="B142" s="748" t="s">
        <v>1731</v>
      </c>
      <c r="C142" s="748" t="s">
        <v>1734</v>
      </c>
      <c r="D142" s="748" t="s">
        <v>1733</v>
      </c>
      <c r="E142" s="748" t="s">
        <v>1735</v>
      </c>
      <c r="F142" s="752"/>
      <c r="G142" s="752"/>
      <c r="H142" s="766">
        <v>0</v>
      </c>
      <c r="I142" s="752">
        <v>1</v>
      </c>
      <c r="J142" s="752">
        <v>99.62</v>
      </c>
      <c r="K142" s="766">
        <v>1</v>
      </c>
      <c r="L142" s="752">
        <v>1</v>
      </c>
      <c r="M142" s="753">
        <v>99.62</v>
      </c>
    </row>
    <row r="143" spans="1:13" ht="14.45" customHeight="1" x14ac:dyDescent="0.2">
      <c r="A143" s="747" t="s">
        <v>598</v>
      </c>
      <c r="B143" s="748" t="s">
        <v>1736</v>
      </c>
      <c r="C143" s="748" t="s">
        <v>1737</v>
      </c>
      <c r="D143" s="748" t="s">
        <v>1738</v>
      </c>
      <c r="E143" s="748" t="s">
        <v>1739</v>
      </c>
      <c r="F143" s="752"/>
      <c r="G143" s="752"/>
      <c r="H143" s="766">
        <v>0</v>
      </c>
      <c r="I143" s="752">
        <v>1</v>
      </c>
      <c r="J143" s="752">
        <v>138.51000000000002</v>
      </c>
      <c r="K143" s="766">
        <v>1</v>
      </c>
      <c r="L143" s="752">
        <v>1</v>
      </c>
      <c r="M143" s="753">
        <v>138.51000000000002</v>
      </c>
    </row>
    <row r="144" spans="1:13" ht="14.45" customHeight="1" x14ac:dyDescent="0.2">
      <c r="A144" s="747" t="s">
        <v>598</v>
      </c>
      <c r="B144" s="748" t="s">
        <v>1740</v>
      </c>
      <c r="C144" s="748" t="s">
        <v>1741</v>
      </c>
      <c r="D144" s="748" t="s">
        <v>1172</v>
      </c>
      <c r="E144" s="748" t="s">
        <v>1173</v>
      </c>
      <c r="F144" s="752">
        <v>1</v>
      </c>
      <c r="G144" s="752">
        <v>74.04000000000002</v>
      </c>
      <c r="H144" s="766">
        <v>1</v>
      </c>
      <c r="I144" s="752"/>
      <c r="J144" s="752"/>
      <c r="K144" s="766">
        <v>0</v>
      </c>
      <c r="L144" s="752">
        <v>1</v>
      </c>
      <c r="M144" s="753">
        <v>74.04000000000002</v>
      </c>
    </row>
    <row r="145" spans="1:13" ht="14.45" customHeight="1" x14ac:dyDescent="0.2">
      <c r="A145" s="747" t="s">
        <v>598</v>
      </c>
      <c r="B145" s="748" t="s">
        <v>1742</v>
      </c>
      <c r="C145" s="748" t="s">
        <v>1743</v>
      </c>
      <c r="D145" s="748" t="s">
        <v>1189</v>
      </c>
      <c r="E145" s="748" t="s">
        <v>1744</v>
      </c>
      <c r="F145" s="752"/>
      <c r="G145" s="752"/>
      <c r="H145" s="766">
        <v>0</v>
      </c>
      <c r="I145" s="752">
        <v>1</v>
      </c>
      <c r="J145" s="752">
        <v>70.40000000000002</v>
      </c>
      <c r="K145" s="766">
        <v>1</v>
      </c>
      <c r="L145" s="752">
        <v>1</v>
      </c>
      <c r="M145" s="753">
        <v>70.40000000000002</v>
      </c>
    </row>
    <row r="146" spans="1:13" ht="14.45" customHeight="1" x14ac:dyDescent="0.2">
      <c r="A146" s="747" t="s">
        <v>598</v>
      </c>
      <c r="B146" s="748" t="s">
        <v>1637</v>
      </c>
      <c r="C146" s="748" t="s">
        <v>1638</v>
      </c>
      <c r="D146" s="748" t="s">
        <v>653</v>
      </c>
      <c r="E146" s="748" t="s">
        <v>1639</v>
      </c>
      <c r="F146" s="752"/>
      <c r="G146" s="752"/>
      <c r="H146" s="766">
        <v>0</v>
      </c>
      <c r="I146" s="752">
        <v>1</v>
      </c>
      <c r="J146" s="752">
        <v>77.19</v>
      </c>
      <c r="K146" s="766">
        <v>1</v>
      </c>
      <c r="L146" s="752">
        <v>1</v>
      </c>
      <c r="M146" s="753">
        <v>77.19</v>
      </c>
    </row>
    <row r="147" spans="1:13" ht="14.45" customHeight="1" x14ac:dyDescent="0.2">
      <c r="A147" s="747" t="s">
        <v>598</v>
      </c>
      <c r="B147" s="748" t="s">
        <v>1643</v>
      </c>
      <c r="C147" s="748" t="s">
        <v>1644</v>
      </c>
      <c r="D147" s="748" t="s">
        <v>626</v>
      </c>
      <c r="E147" s="748" t="s">
        <v>1645</v>
      </c>
      <c r="F147" s="752"/>
      <c r="G147" s="752"/>
      <c r="H147" s="766">
        <v>0</v>
      </c>
      <c r="I147" s="752">
        <v>8</v>
      </c>
      <c r="J147" s="752">
        <v>271</v>
      </c>
      <c r="K147" s="766">
        <v>1</v>
      </c>
      <c r="L147" s="752">
        <v>8</v>
      </c>
      <c r="M147" s="753">
        <v>271</v>
      </c>
    </row>
    <row r="148" spans="1:13" ht="14.45" customHeight="1" x14ac:dyDescent="0.2">
      <c r="A148" s="747" t="s">
        <v>598</v>
      </c>
      <c r="B148" s="748" t="s">
        <v>1647</v>
      </c>
      <c r="C148" s="748" t="s">
        <v>1648</v>
      </c>
      <c r="D148" s="748" t="s">
        <v>1051</v>
      </c>
      <c r="E148" s="748" t="s">
        <v>1649</v>
      </c>
      <c r="F148" s="752"/>
      <c r="G148" s="752"/>
      <c r="H148" s="766">
        <v>0</v>
      </c>
      <c r="I148" s="752">
        <v>4</v>
      </c>
      <c r="J148" s="752">
        <v>119.4</v>
      </c>
      <c r="K148" s="766">
        <v>1</v>
      </c>
      <c r="L148" s="752">
        <v>4</v>
      </c>
      <c r="M148" s="753">
        <v>119.4</v>
      </c>
    </row>
    <row r="149" spans="1:13" ht="14.45" customHeight="1" x14ac:dyDescent="0.2">
      <c r="A149" s="747" t="s">
        <v>598</v>
      </c>
      <c r="B149" s="748" t="s">
        <v>1652</v>
      </c>
      <c r="C149" s="748" t="s">
        <v>1745</v>
      </c>
      <c r="D149" s="748" t="s">
        <v>1337</v>
      </c>
      <c r="E149" s="748" t="s">
        <v>1338</v>
      </c>
      <c r="F149" s="752"/>
      <c r="G149" s="752"/>
      <c r="H149" s="766">
        <v>0</v>
      </c>
      <c r="I149" s="752">
        <v>4</v>
      </c>
      <c r="J149" s="752">
        <v>217.52</v>
      </c>
      <c r="K149" s="766">
        <v>1</v>
      </c>
      <c r="L149" s="752">
        <v>4</v>
      </c>
      <c r="M149" s="753">
        <v>217.52</v>
      </c>
    </row>
    <row r="150" spans="1:13" ht="14.45" customHeight="1" thickBot="1" x14ac:dyDescent="0.25">
      <c r="A150" s="754" t="s">
        <v>598</v>
      </c>
      <c r="B150" s="755" t="s">
        <v>1652</v>
      </c>
      <c r="C150" s="755" t="s">
        <v>1746</v>
      </c>
      <c r="D150" s="755" t="s">
        <v>1339</v>
      </c>
      <c r="E150" s="755" t="s">
        <v>1340</v>
      </c>
      <c r="F150" s="759"/>
      <c r="G150" s="759"/>
      <c r="H150" s="767">
        <v>0</v>
      </c>
      <c r="I150" s="759">
        <v>1</v>
      </c>
      <c r="J150" s="759">
        <v>274.45999999999992</v>
      </c>
      <c r="K150" s="767">
        <v>1</v>
      </c>
      <c r="L150" s="759">
        <v>1</v>
      </c>
      <c r="M150" s="760">
        <v>274.45999999999992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A8757EB7-8629-4217-83D9-14DF96CA52F2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987</v>
      </c>
      <c r="C3" s="396">
        <f>SUM(C6:C1048576)</f>
        <v>671</v>
      </c>
      <c r="D3" s="396">
        <f>SUM(D6:D1048576)</f>
        <v>717</v>
      </c>
      <c r="E3" s="397">
        <f>SUM(E6:E1048576)</f>
        <v>0</v>
      </c>
      <c r="F3" s="394">
        <f>IF(SUM($B3:$E3)=0,"",B3/SUM($B3:$E3))</f>
        <v>0.41557894736842105</v>
      </c>
      <c r="G3" s="392">
        <f t="shared" ref="G3:I3" si="0">IF(SUM($B3:$E3)=0,"",C3/SUM($B3:$E3))</f>
        <v>0.28252631578947368</v>
      </c>
      <c r="H3" s="392">
        <f t="shared" si="0"/>
        <v>0.30189473684210527</v>
      </c>
      <c r="I3" s="393">
        <f t="shared" si="0"/>
        <v>0</v>
      </c>
      <c r="J3" s="396">
        <f>SUM(J6:J1048576)</f>
        <v>216</v>
      </c>
      <c r="K3" s="396">
        <f>SUM(K6:K1048576)</f>
        <v>331</v>
      </c>
      <c r="L3" s="396">
        <f>SUM(L6:L1048576)</f>
        <v>717</v>
      </c>
      <c r="M3" s="397">
        <f>SUM(M6:M1048576)</f>
        <v>0</v>
      </c>
      <c r="N3" s="394">
        <f>IF(SUM($J3:$M3)=0,"",J3/SUM($J3:$M3))</f>
        <v>0.17088607594936708</v>
      </c>
      <c r="O3" s="392">
        <f t="shared" ref="O3:Q3" si="1">IF(SUM($J3:$M3)=0,"",K3/SUM($J3:$M3))</f>
        <v>0.26186708860759494</v>
      </c>
      <c r="P3" s="392">
        <f t="shared" si="1"/>
        <v>0.567246835443038</v>
      </c>
      <c r="Q3" s="393">
        <f t="shared" si="1"/>
        <v>0</v>
      </c>
    </row>
    <row r="4" spans="1:17" ht="14.45" customHeight="1" thickBot="1" x14ac:dyDescent="0.2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5" customHeight="1" thickBot="1" x14ac:dyDescent="0.2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5" customHeight="1" x14ac:dyDescent="0.2">
      <c r="A6" s="791" t="s">
        <v>1748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5" customHeight="1" x14ac:dyDescent="0.2">
      <c r="A7" s="792" t="s">
        <v>1358</v>
      </c>
      <c r="B7" s="798">
        <v>566</v>
      </c>
      <c r="C7" s="752">
        <v>415</v>
      </c>
      <c r="D7" s="752">
        <v>550</v>
      </c>
      <c r="E7" s="753"/>
      <c r="F7" s="795">
        <v>0.36969301110385366</v>
      </c>
      <c r="G7" s="766">
        <v>0.27106466361854997</v>
      </c>
      <c r="H7" s="766">
        <v>0.35924232527759636</v>
      </c>
      <c r="I7" s="801">
        <v>0</v>
      </c>
      <c r="J7" s="798">
        <v>100</v>
      </c>
      <c r="K7" s="752">
        <v>197</v>
      </c>
      <c r="L7" s="752">
        <v>550</v>
      </c>
      <c r="M7" s="753"/>
      <c r="N7" s="795">
        <v>0.1180637544273908</v>
      </c>
      <c r="O7" s="766">
        <v>0.23258559622195984</v>
      </c>
      <c r="P7" s="766">
        <v>0.64935064935064934</v>
      </c>
      <c r="Q7" s="789">
        <v>0</v>
      </c>
    </row>
    <row r="8" spans="1:17" ht="14.45" customHeight="1" x14ac:dyDescent="0.2">
      <c r="A8" s="792" t="s">
        <v>1357</v>
      </c>
      <c r="B8" s="798">
        <v>75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21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5" customHeight="1" thickBot="1" x14ac:dyDescent="0.25">
      <c r="A9" s="793" t="s">
        <v>1359</v>
      </c>
      <c r="B9" s="799">
        <v>346</v>
      </c>
      <c r="C9" s="759">
        <v>256</v>
      </c>
      <c r="D9" s="759">
        <v>167</v>
      </c>
      <c r="E9" s="760"/>
      <c r="F9" s="796">
        <v>0.44993498049414826</v>
      </c>
      <c r="G9" s="767">
        <v>0.3328998699609883</v>
      </c>
      <c r="H9" s="767">
        <v>0.21716514954486346</v>
      </c>
      <c r="I9" s="802">
        <v>0</v>
      </c>
      <c r="J9" s="799">
        <v>95</v>
      </c>
      <c r="K9" s="759">
        <v>134</v>
      </c>
      <c r="L9" s="759">
        <v>167</v>
      </c>
      <c r="M9" s="760"/>
      <c r="N9" s="796">
        <v>0.23989898989898989</v>
      </c>
      <c r="O9" s="767">
        <v>0.3383838383838384</v>
      </c>
      <c r="P9" s="767">
        <v>0.42171717171717171</v>
      </c>
      <c r="Q9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A4BC5E31-09DB-4F68-8E06-E7342227DD39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29">
        <v>31</v>
      </c>
      <c r="B5" s="730" t="s">
        <v>1749</v>
      </c>
      <c r="C5" s="733">
        <v>1923797.3800000001</v>
      </c>
      <c r="D5" s="733">
        <v>3727</v>
      </c>
      <c r="E5" s="733">
        <v>1587556.53</v>
      </c>
      <c r="F5" s="803">
        <v>0.8252202370709123</v>
      </c>
      <c r="G5" s="733">
        <v>3076</v>
      </c>
      <c r="H5" s="803">
        <v>0.82532868258653069</v>
      </c>
      <c r="I5" s="733">
        <v>336240.85000000003</v>
      </c>
      <c r="J5" s="803">
        <v>0.17477976292908767</v>
      </c>
      <c r="K5" s="733">
        <v>651</v>
      </c>
      <c r="L5" s="803">
        <v>0.17467131741346928</v>
      </c>
      <c r="M5" s="733" t="s">
        <v>73</v>
      </c>
      <c r="N5" s="270"/>
    </row>
    <row r="6" spans="1:14" ht="14.45" customHeight="1" x14ac:dyDescent="0.2">
      <c r="A6" s="729">
        <v>31</v>
      </c>
      <c r="B6" s="730" t="s">
        <v>1750</v>
      </c>
      <c r="C6" s="733">
        <v>1172627.2300000002</v>
      </c>
      <c r="D6" s="733">
        <v>1733</v>
      </c>
      <c r="E6" s="733">
        <v>926547.25000000012</v>
      </c>
      <c r="F6" s="803">
        <v>0.79014645600546041</v>
      </c>
      <c r="G6" s="733">
        <v>1207</v>
      </c>
      <c r="H6" s="803">
        <v>0.69648009232544716</v>
      </c>
      <c r="I6" s="733">
        <v>246079.98000000004</v>
      </c>
      <c r="J6" s="803">
        <v>0.20985354399453951</v>
      </c>
      <c r="K6" s="733">
        <v>526</v>
      </c>
      <c r="L6" s="803">
        <v>0.30351990767455278</v>
      </c>
      <c r="M6" s="733" t="s">
        <v>1</v>
      </c>
      <c r="N6" s="270"/>
    </row>
    <row r="7" spans="1:14" ht="14.45" customHeight="1" x14ac:dyDescent="0.2">
      <c r="A7" s="729">
        <v>31</v>
      </c>
      <c r="B7" s="730" t="s">
        <v>1751</v>
      </c>
      <c r="C7" s="733">
        <v>751170.14999999991</v>
      </c>
      <c r="D7" s="733">
        <v>1994</v>
      </c>
      <c r="E7" s="733">
        <v>661009.27999999991</v>
      </c>
      <c r="F7" s="803">
        <v>0.87997277314600431</v>
      </c>
      <c r="G7" s="733">
        <v>1869</v>
      </c>
      <c r="H7" s="803">
        <v>0.93731193580742223</v>
      </c>
      <c r="I7" s="733">
        <v>90160.87</v>
      </c>
      <c r="J7" s="803">
        <v>0.12002722685399574</v>
      </c>
      <c r="K7" s="733">
        <v>125</v>
      </c>
      <c r="L7" s="803">
        <v>6.2688064192577733E-2</v>
      </c>
      <c r="M7" s="733" t="s">
        <v>1</v>
      </c>
      <c r="N7" s="270"/>
    </row>
    <row r="8" spans="1:14" ht="14.45" customHeight="1" x14ac:dyDescent="0.2">
      <c r="A8" s="729" t="s">
        <v>577</v>
      </c>
      <c r="B8" s="730" t="s">
        <v>3</v>
      </c>
      <c r="C8" s="733">
        <v>1923797.3800000001</v>
      </c>
      <c r="D8" s="733">
        <v>3727</v>
      </c>
      <c r="E8" s="733">
        <v>1587556.53</v>
      </c>
      <c r="F8" s="803">
        <v>0.8252202370709123</v>
      </c>
      <c r="G8" s="733">
        <v>3076</v>
      </c>
      <c r="H8" s="803">
        <v>0.82532868258653069</v>
      </c>
      <c r="I8" s="733">
        <v>336240.85000000003</v>
      </c>
      <c r="J8" s="803">
        <v>0.17477976292908767</v>
      </c>
      <c r="K8" s="733">
        <v>651</v>
      </c>
      <c r="L8" s="803">
        <v>0.17467131741346928</v>
      </c>
      <c r="M8" s="733" t="s">
        <v>589</v>
      </c>
      <c r="N8" s="270"/>
    </row>
    <row r="10" spans="1:14" ht="14.45" customHeight="1" x14ac:dyDescent="0.2">
      <c r="A10" s="729">
        <v>31</v>
      </c>
      <c r="B10" s="730" t="s">
        <v>1749</v>
      </c>
      <c r="C10" s="733" t="s">
        <v>579</v>
      </c>
      <c r="D10" s="733" t="s">
        <v>579</v>
      </c>
      <c r="E10" s="733" t="s">
        <v>579</v>
      </c>
      <c r="F10" s="803" t="s">
        <v>579</v>
      </c>
      <c r="G10" s="733" t="s">
        <v>579</v>
      </c>
      <c r="H10" s="803" t="s">
        <v>579</v>
      </c>
      <c r="I10" s="733" t="s">
        <v>579</v>
      </c>
      <c r="J10" s="803" t="s">
        <v>579</v>
      </c>
      <c r="K10" s="733" t="s">
        <v>579</v>
      </c>
      <c r="L10" s="803" t="s">
        <v>579</v>
      </c>
      <c r="M10" s="733" t="s">
        <v>73</v>
      </c>
      <c r="N10" s="270"/>
    </row>
    <row r="11" spans="1:14" ht="14.45" customHeight="1" x14ac:dyDescent="0.2">
      <c r="A11" s="729" t="s">
        <v>1752</v>
      </c>
      <c r="B11" s="730" t="s">
        <v>1750</v>
      </c>
      <c r="C11" s="733">
        <v>4775.3700000000008</v>
      </c>
      <c r="D11" s="733">
        <v>6</v>
      </c>
      <c r="E11" s="733">
        <v>4556.0000000000009</v>
      </c>
      <c r="F11" s="803">
        <v>0.9540621983218055</v>
      </c>
      <c r="G11" s="733">
        <v>3</v>
      </c>
      <c r="H11" s="803">
        <v>0.5</v>
      </c>
      <c r="I11" s="733">
        <v>219.37</v>
      </c>
      <c r="J11" s="803">
        <v>4.5937801678194563E-2</v>
      </c>
      <c r="K11" s="733">
        <v>3</v>
      </c>
      <c r="L11" s="803">
        <v>0.5</v>
      </c>
      <c r="M11" s="733" t="s">
        <v>1</v>
      </c>
      <c r="N11" s="270"/>
    </row>
    <row r="12" spans="1:14" ht="14.45" customHeight="1" x14ac:dyDescent="0.2">
      <c r="A12" s="729" t="s">
        <v>1752</v>
      </c>
      <c r="B12" s="730" t="s">
        <v>1751</v>
      </c>
      <c r="C12" s="733">
        <v>1845.43</v>
      </c>
      <c r="D12" s="733">
        <v>4</v>
      </c>
      <c r="E12" s="733">
        <v>245.43</v>
      </c>
      <c r="F12" s="803">
        <v>0.13299339449342429</v>
      </c>
      <c r="G12" s="733">
        <v>1</v>
      </c>
      <c r="H12" s="803">
        <v>0.25</v>
      </c>
      <c r="I12" s="733">
        <v>1600</v>
      </c>
      <c r="J12" s="803">
        <v>0.86700660550657571</v>
      </c>
      <c r="K12" s="733">
        <v>3</v>
      </c>
      <c r="L12" s="803">
        <v>0.75</v>
      </c>
      <c r="M12" s="733" t="s">
        <v>1</v>
      </c>
      <c r="N12" s="270"/>
    </row>
    <row r="13" spans="1:14" ht="14.45" customHeight="1" x14ac:dyDescent="0.2">
      <c r="A13" s="729" t="s">
        <v>1752</v>
      </c>
      <c r="B13" s="730" t="s">
        <v>1753</v>
      </c>
      <c r="C13" s="733">
        <v>6620.8000000000011</v>
      </c>
      <c r="D13" s="733">
        <v>10</v>
      </c>
      <c r="E13" s="733">
        <v>4801.4300000000012</v>
      </c>
      <c r="F13" s="803">
        <v>0.72520390285161918</v>
      </c>
      <c r="G13" s="733">
        <v>4</v>
      </c>
      <c r="H13" s="803">
        <v>0.4</v>
      </c>
      <c r="I13" s="733">
        <v>1819.37</v>
      </c>
      <c r="J13" s="803">
        <v>0.27479609714838082</v>
      </c>
      <c r="K13" s="733">
        <v>6</v>
      </c>
      <c r="L13" s="803">
        <v>0.6</v>
      </c>
      <c r="M13" s="733" t="s">
        <v>593</v>
      </c>
      <c r="N13" s="270"/>
    </row>
    <row r="14" spans="1:14" ht="14.45" customHeight="1" x14ac:dyDescent="0.2">
      <c r="A14" s="729" t="s">
        <v>579</v>
      </c>
      <c r="B14" s="730" t="s">
        <v>579</v>
      </c>
      <c r="C14" s="733" t="s">
        <v>579</v>
      </c>
      <c r="D14" s="733" t="s">
        <v>579</v>
      </c>
      <c r="E14" s="733" t="s">
        <v>579</v>
      </c>
      <c r="F14" s="803" t="s">
        <v>579</v>
      </c>
      <c r="G14" s="733" t="s">
        <v>579</v>
      </c>
      <c r="H14" s="803" t="s">
        <v>579</v>
      </c>
      <c r="I14" s="733" t="s">
        <v>579</v>
      </c>
      <c r="J14" s="803" t="s">
        <v>579</v>
      </c>
      <c r="K14" s="733" t="s">
        <v>579</v>
      </c>
      <c r="L14" s="803" t="s">
        <v>579</v>
      </c>
      <c r="M14" s="733" t="s">
        <v>594</v>
      </c>
      <c r="N14" s="270"/>
    </row>
    <row r="15" spans="1:14" ht="14.45" customHeight="1" x14ac:dyDescent="0.2">
      <c r="A15" s="729" t="s">
        <v>1754</v>
      </c>
      <c r="B15" s="730" t="s">
        <v>1750</v>
      </c>
      <c r="C15" s="733">
        <v>1167851.8600000001</v>
      </c>
      <c r="D15" s="733">
        <v>1727</v>
      </c>
      <c r="E15" s="733">
        <v>921991.25</v>
      </c>
      <c r="F15" s="803">
        <v>0.78947620120243667</v>
      </c>
      <c r="G15" s="733">
        <v>1204</v>
      </c>
      <c r="H15" s="803">
        <v>0.69716270990156337</v>
      </c>
      <c r="I15" s="733">
        <v>245860.61000000004</v>
      </c>
      <c r="J15" s="803">
        <v>0.21052379879756328</v>
      </c>
      <c r="K15" s="733">
        <v>523</v>
      </c>
      <c r="L15" s="803">
        <v>0.30283729009843657</v>
      </c>
      <c r="M15" s="733" t="s">
        <v>1</v>
      </c>
      <c r="N15" s="270"/>
    </row>
    <row r="16" spans="1:14" ht="14.45" customHeight="1" x14ac:dyDescent="0.2">
      <c r="A16" s="729" t="s">
        <v>1754</v>
      </c>
      <c r="B16" s="730" t="s">
        <v>1751</v>
      </c>
      <c r="C16" s="733">
        <v>749324.72</v>
      </c>
      <c r="D16" s="733">
        <v>1990</v>
      </c>
      <c r="E16" s="733">
        <v>660763.85</v>
      </c>
      <c r="F16" s="803">
        <v>0.88181242706099439</v>
      </c>
      <c r="G16" s="733">
        <v>1868</v>
      </c>
      <c r="H16" s="803">
        <v>0.93869346733668346</v>
      </c>
      <c r="I16" s="733">
        <v>88560.87</v>
      </c>
      <c r="J16" s="803">
        <v>0.11818757293900567</v>
      </c>
      <c r="K16" s="733">
        <v>122</v>
      </c>
      <c r="L16" s="803">
        <v>6.1306532663316586E-2</v>
      </c>
      <c r="M16" s="733" t="s">
        <v>1</v>
      </c>
      <c r="N16" s="270"/>
    </row>
    <row r="17" spans="1:14" ht="14.45" customHeight="1" x14ac:dyDescent="0.2">
      <c r="A17" s="729" t="s">
        <v>1754</v>
      </c>
      <c r="B17" s="730" t="s">
        <v>1755</v>
      </c>
      <c r="C17" s="733">
        <v>1917176.58</v>
      </c>
      <c r="D17" s="733">
        <v>3717</v>
      </c>
      <c r="E17" s="733">
        <v>1582755.1</v>
      </c>
      <c r="F17" s="803">
        <v>0.82556563464800936</v>
      </c>
      <c r="G17" s="733">
        <v>3072</v>
      </c>
      <c r="H17" s="803">
        <v>0.82647296206618237</v>
      </c>
      <c r="I17" s="733">
        <v>334421.48000000004</v>
      </c>
      <c r="J17" s="803">
        <v>0.17443436535199069</v>
      </c>
      <c r="K17" s="733">
        <v>645</v>
      </c>
      <c r="L17" s="803">
        <v>0.1735270379338176</v>
      </c>
      <c r="M17" s="733" t="s">
        <v>593</v>
      </c>
      <c r="N17" s="270"/>
    </row>
    <row r="18" spans="1:14" ht="14.45" customHeight="1" x14ac:dyDescent="0.2">
      <c r="A18" s="729" t="s">
        <v>579</v>
      </c>
      <c r="B18" s="730" t="s">
        <v>579</v>
      </c>
      <c r="C18" s="733" t="s">
        <v>579</v>
      </c>
      <c r="D18" s="733" t="s">
        <v>579</v>
      </c>
      <c r="E18" s="733" t="s">
        <v>579</v>
      </c>
      <c r="F18" s="803" t="s">
        <v>579</v>
      </c>
      <c r="G18" s="733" t="s">
        <v>579</v>
      </c>
      <c r="H18" s="803" t="s">
        <v>579</v>
      </c>
      <c r="I18" s="733" t="s">
        <v>579</v>
      </c>
      <c r="J18" s="803" t="s">
        <v>579</v>
      </c>
      <c r="K18" s="733" t="s">
        <v>579</v>
      </c>
      <c r="L18" s="803" t="s">
        <v>579</v>
      </c>
      <c r="M18" s="733" t="s">
        <v>594</v>
      </c>
      <c r="N18" s="270"/>
    </row>
    <row r="19" spans="1:14" ht="14.45" customHeight="1" x14ac:dyDescent="0.2">
      <c r="A19" s="729" t="s">
        <v>577</v>
      </c>
      <c r="B19" s="730" t="s">
        <v>1756</v>
      </c>
      <c r="C19" s="733">
        <v>1923797.3800000001</v>
      </c>
      <c r="D19" s="733">
        <v>3727</v>
      </c>
      <c r="E19" s="733">
        <v>1587556.53</v>
      </c>
      <c r="F19" s="803">
        <v>0.8252202370709123</v>
      </c>
      <c r="G19" s="733">
        <v>3076</v>
      </c>
      <c r="H19" s="803">
        <v>0.82532868258653069</v>
      </c>
      <c r="I19" s="733">
        <v>336240.85000000003</v>
      </c>
      <c r="J19" s="803">
        <v>0.17477976292908767</v>
      </c>
      <c r="K19" s="733">
        <v>651</v>
      </c>
      <c r="L19" s="803">
        <v>0.17467131741346928</v>
      </c>
      <c r="M19" s="733" t="s">
        <v>589</v>
      </c>
      <c r="N19" s="270"/>
    </row>
    <row r="20" spans="1:14" ht="14.45" customHeight="1" x14ac:dyDescent="0.2">
      <c r="A20" s="804" t="s">
        <v>301</v>
      </c>
    </row>
    <row r="21" spans="1:14" ht="14.45" customHeight="1" x14ac:dyDescent="0.2">
      <c r="A21" s="805" t="s">
        <v>1757</v>
      </c>
    </row>
    <row r="22" spans="1:14" ht="14.45" customHeight="1" x14ac:dyDescent="0.2">
      <c r="A22" s="804" t="s">
        <v>1758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20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19">
    <cfRule type="expression" dxfId="49" priority="4">
      <formula>AND(LEFT(M10,6)&lt;&gt;"mezera",M10&lt;&gt;"")</formula>
    </cfRule>
  </conditionalFormatting>
  <conditionalFormatting sqref="A10:A19">
    <cfRule type="expression" dxfId="48" priority="2">
      <formula>AND(M10&lt;&gt;"",M10&lt;&gt;"mezeraKL")</formula>
    </cfRule>
  </conditionalFormatting>
  <conditionalFormatting sqref="F10:F19">
    <cfRule type="cellIs" dxfId="47" priority="1" operator="lessThan">
      <formula>0.6</formula>
    </cfRule>
  </conditionalFormatting>
  <conditionalFormatting sqref="B10:L19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19">
    <cfRule type="expression" dxfId="44" priority="6">
      <formula>$M10&lt;&gt;""</formula>
    </cfRule>
  </conditionalFormatting>
  <hyperlinks>
    <hyperlink ref="A2" location="Obsah!A1" display="Zpět na Obsah  KL 01  1.-4.měsíc" xr:uid="{3C38B005-36C7-4AE8-9981-F123591FB7B5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2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5" customHeight="1" thickBot="1" x14ac:dyDescent="0.2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5" customHeight="1" x14ac:dyDescent="0.2">
      <c r="A5" s="806" t="s">
        <v>1759</v>
      </c>
      <c r="B5" s="797">
        <v>2410</v>
      </c>
      <c r="C5" s="741">
        <v>1</v>
      </c>
      <c r="D5" s="810">
        <v>3</v>
      </c>
      <c r="E5" s="813" t="s">
        <v>1759</v>
      </c>
      <c r="F5" s="797">
        <v>1410</v>
      </c>
      <c r="G5" s="765">
        <v>0.58506224066390045</v>
      </c>
      <c r="H5" s="745">
        <v>2</v>
      </c>
      <c r="I5" s="788">
        <v>0.66666666666666663</v>
      </c>
      <c r="J5" s="816">
        <v>1000</v>
      </c>
      <c r="K5" s="765">
        <v>0.41493775933609961</v>
      </c>
      <c r="L5" s="745">
        <v>1</v>
      </c>
      <c r="M5" s="788">
        <v>0.33333333333333331</v>
      </c>
    </row>
    <row r="6" spans="1:13" ht="14.45" customHeight="1" x14ac:dyDescent="0.2">
      <c r="A6" s="807" t="s">
        <v>1760</v>
      </c>
      <c r="B6" s="798">
        <v>21800.1</v>
      </c>
      <c r="C6" s="748">
        <v>1</v>
      </c>
      <c r="D6" s="811">
        <v>29</v>
      </c>
      <c r="E6" s="814" t="s">
        <v>1760</v>
      </c>
      <c r="F6" s="798">
        <v>19657.78</v>
      </c>
      <c r="G6" s="766">
        <v>0.90172889115187549</v>
      </c>
      <c r="H6" s="752">
        <v>25</v>
      </c>
      <c r="I6" s="789">
        <v>0.86206896551724133</v>
      </c>
      <c r="J6" s="817">
        <v>2142.3200000000002</v>
      </c>
      <c r="K6" s="766">
        <v>9.8271108848124566E-2</v>
      </c>
      <c r="L6" s="752">
        <v>4</v>
      </c>
      <c r="M6" s="789">
        <v>0.13793103448275862</v>
      </c>
    </row>
    <row r="7" spans="1:13" ht="14.45" customHeight="1" x14ac:dyDescent="0.2">
      <c r="A7" s="807" t="s">
        <v>1761</v>
      </c>
      <c r="B7" s="798">
        <v>136841.62</v>
      </c>
      <c r="C7" s="748">
        <v>1</v>
      </c>
      <c r="D7" s="811">
        <v>243</v>
      </c>
      <c r="E7" s="814" t="s">
        <v>1761</v>
      </c>
      <c r="F7" s="798">
        <v>121321.05</v>
      </c>
      <c r="G7" s="766">
        <v>0.88658004779540034</v>
      </c>
      <c r="H7" s="752">
        <v>208</v>
      </c>
      <c r="I7" s="789">
        <v>0.8559670781893004</v>
      </c>
      <c r="J7" s="817">
        <v>15520.570000000002</v>
      </c>
      <c r="K7" s="766">
        <v>0.11341995220459976</v>
      </c>
      <c r="L7" s="752">
        <v>35</v>
      </c>
      <c r="M7" s="789">
        <v>0.1440329218106996</v>
      </c>
    </row>
    <row r="8" spans="1:13" ht="14.45" customHeight="1" x14ac:dyDescent="0.2">
      <c r="A8" s="807" t="s">
        <v>1762</v>
      </c>
      <c r="B8" s="798">
        <v>800</v>
      </c>
      <c r="C8" s="748">
        <v>1</v>
      </c>
      <c r="D8" s="811">
        <v>4</v>
      </c>
      <c r="E8" s="814" t="s">
        <v>1762</v>
      </c>
      <c r="F8" s="798"/>
      <c r="G8" s="766">
        <v>0</v>
      </c>
      <c r="H8" s="752"/>
      <c r="I8" s="789">
        <v>0</v>
      </c>
      <c r="J8" s="817">
        <v>800</v>
      </c>
      <c r="K8" s="766">
        <v>1</v>
      </c>
      <c r="L8" s="752">
        <v>4</v>
      </c>
      <c r="M8" s="789">
        <v>1</v>
      </c>
    </row>
    <row r="9" spans="1:13" ht="14.45" customHeight="1" x14ac:dyDescent="0.2">
      <c r="A9" s="807" t="s">
        <v>1763</v>
      </c>
      <c r="B9" s="798">
        <v>92553.840000000011</v>
      </c>
      <c r="C9" s="748">
        <v>1</v>
      </c>
      <c r="D9" s="811">
        <v>219</v>
      </c>
      <c r="E9" s="814" t="s">
        <v>1763</v>
      </c>
      <c r="F9" s="798">
        <v>74871.570000000007</v>
      </c>
      <c r="G9" s="766">
        <v>0.80895152486379818</v>
      </c>
      <c r="H9" s="752">
        <v>177</v>
      </c>
      <c r="I9" s="789">
        <v>0.80821917808219179</v>
      </c>
      <c r="J9" s="817">
        <v>17682.27</v>
      </c>
      <c r="K9" s="766">
        <v>0.1910484751362018</v>
      </c>
      <c r="L9" s="752">
        <v>42</v>
      </c>
      <c r="M9" s="789">
        <v>0.19178082191780821</v>
      </c>
    </row>
    <row r="10" spans="1:13" ht="14.45" customHeight="1" x14ac:dyDescent="0.2">
      <c r="A10" s="807" t="s">
        <v>1764</v>
      </c>
      <c r="B10" s="798">
        <v>37187.01</v>
      </c>
      <c r="C10" s="748">
        <v>1</v>
      </c>
      <c r="D10" s="811">
        <v>98</v>
      </c>
      <c r="E10" s="814" t="s">
        <v>1764</v>
      </c>
      <c r="F10" s="798">
        <v>32515.48</v>
      </c>
      <c r="G10" s="766">
        <v>0.87437736994719384</v>
      </c>
      <c r="H10" s="752">
        <v>77</v>
      </c>
      <c r="I10" s="789">
        <v>0.7857142857142857</v>
      </c>
      <c r="J10" s="817">
        <v>4671.5300000000007</v>
      </c>
      <c r="K10" s="766">
        <v>0.12562263005280608</v>
      </c>
      <c r="L10" s="752">
        <v>21</v>
      </c>
      <c r="M10" s="789">
        <v>0.21428571428571427</v>
      </c>
    </row>
    <row r="11" spans="1:13" ht="14.45" customHeight="1" x14ac:dyDescent="0.2">
      <c r="A11" s="807" t="s">
        <v>1765</v>
      </c>
      <c r="B11" s="798">
        <v>63702.340000000018</v>
      </c>
      <c r="C11" s="748">
        <v>1</v>
      </c>
      <c r="D11" s="811">
        <v>117</v>
      </c>
      <c r="E11" s="814" t="s">
        <v>1765</v>
      </c>
      <c r="F11" s="798">
        <v>57467.160000000018</v>
      </c>
      <c r="G11" s="766">
        <v>0.90212007910541436</v>
      </c>
      <c r="H11" s="752">
        <v>89</v>
      </c>
      <c r="I11" s="789">
        <v>0.76068376068376065</v>
      </c>
      <c r="J11" s="817">
        <v>6235.18</v>
      </c>
      <c r="K11" s="766">
        <v>9.7879920894585637E-2</v>
      </c>
      <c r="L11" s="752">
        <v>28</v>
      </c>
      <c r="M11" s="789">
        <v>0.23931623931623933</v>
      </c>
    </row>
    <row r="12" spans="1:13" ht="14.45" customHeight="1" x14ac:dyDescent="0.2">
      <c r="A12" s="807" t="s">
        <v>1766</v>
      </c>
      <c r="B12" s="798">
        <v>137747.59999999998</v>
      </c>
      <c r="C12" s="748">
        <v>1</v>
      </c>
      <c r="D12" s="811">
        <v>176</v>
      </c>
      <c r="E12" s="814" t="s">
        <v>1766</v>
      </c>
      <c r="F12" s="798">
        <v>120607.22999999998</v>
      </c>
      <c r="G12" s="766">
        <v>0.8755668338323136</v>
      </c>
      <c r="H12" s="752">
        <v>144</v>
      </c>
      <c r="I12" s="789">
        <v>0.81818181818181823</v>
      </c>
      <c r="J12" s="817">
        <v>17140.370000000003</v>
      </c>
      <c r="K12" s="766">
        <v>0.12443316616768645</v>
      </c>
      <c r="L12" s="752">
        <v>32</v>
      </c>
      <c r="M12" s="789">
        <v>0.18181818181818182</v>
      </c>
    </row>
    <row r="13" spans="1:13" ht="14.45" customHeight="1" x14ac:dyDescent="0.2">
      <c r="A13" s="807" t="s">
        <v>1767</v>
      </c>
      <c r="B13" s="798">
        <v>68205.329999999987</v>
      </c>
      <c r="C13" s="748">
        <v>1</v>
      </c>
      <c r="D13" s="811">
        <v>157</v>
      </c>
      <c r="E13" s="814" t="s">
        <v>1767</v>
      </c>
      <c r="F13" s="798">
        <v>62800.529999999992</v>
      </c>
      <c r="G13" s="766">
        <v>0.92075692618157556</v>
      </c>
      <c r="H13" s="752">
        <v>135</v>
      </c>
      <c r="I13" s="789">
        <v>0.85987261146496818</v>
      </c>
      <c r="J13" s="817">
        <v>5404.8</v>
      </c>
      <c r="K13" s="766">
        <v>7.9243073818424478E-2</v>
      </c>
      <c r="L13" s="752">
        <v>22</v>
      </c>
      <c r="M13" s="789">
        <v>0.14012738853503184</v>
      </c>
    </row>
    <row r="14" spans="1:13" ht="14.45" customHeight="1" x14ac:dyDescent="0.2">
      <c r="A14" s="807" t="s">
        <v>1768</v>
      </c>
      <c r="B14" s="798">
        <v>229588.82000000007</v>
      </c>
      <c r="C14" s="748">
        <v>1</v>
      </c>
      <c r="D14" s="811">
        <v>423</v>
      </c>
      <c r="E14" s="814" t="s">
        <v>1768</v>
      </c>
      <c r="F14" s="798">
        <v>187992.69000000006</v>
      </c>
      <c r="G14" s="766">
        <v>0.81882336430841884</v>
      </c>
      <c r="H14" s="752">
        <v>358</v>
      </c>
      <c r="I14" s="789">
        <v>0.84633569739952719</v>
      </c>
      <c r="J14" s="817">
        <v>41596.129999999997</v>
      </c>
      <c r="K14" s="766">
        <v>0.18117663569158107</v>
      </c>
      <c r="L14" s="752">
        <v>65</v>
      </c>
      <c r="M14" s="789">
        <v>0.15366430260047281</v>
      </c>
    </row>
    <row r="15" spans="1:13" ht="14.45" customHeight="1" x14ac:dyDescent="0.2">
      <c r="A15" s="807" t="s">
        <v>1769</v>
      </c>
      <c r="B15" s="798">
        <v>191693.57000000004</v>
      </c>
      <c r="C15" s="748">
        <v>1</v>
      </c>
      <c r="D15" s="811">
        <v>418</v>
      </c>
      <c r="E15" s="814" t="s">
        <v>1769</v>
      </c>
      <c r="F15" s="798">
        <v>157254.64000000004</v>
      </c>
      <c r="G15" s="766">
        <v>0.82034384356241064</v>
      </c>
      <c r="H15" s="752">
        <v>354</v>
      </c>
      <c r="I15" s="789">
        <v>0.84688995215311003</v>
      </c>
      <c r="J15" s="817">
        <v>34438.93</v>
      </c>
      <c r="K15" s="766">
        <v>0.17965615643758939</v>
      </c>
      <c r="L15" s="752">
        <v>64</v>
      </c>
      <c r="M15" s="789">
        <v>0.15311004784688995</v>
      </c>
    </row>
    <row r="16" spans="1:13" ht="14.45" customHeight="1" x14ac:dyDescent="0.2">
      <c r="A16" s="807" t="s">
        <v>1770</v>
      </c>
      <c r="B16" s="798">
        <v>51215.39</v>
      </c>
      <c r="C16" s="748">
        <v>1</v>
      </c>
      <c r="D16" s="811">
        <v>98</v>
      </c>
      <c r="E16" s="814" t="s">
        <v>1770</v>
      </c>
      <c r="F16" s="798">
        <v>48333.8</v>
      </c>
      <c r="G16" s="766">
        <v>0.94373585752251432</v>
      </c>
      <c r="H16" s="752">
        <v>83</v>
      </c>
      <c r="I16" s="789">
        <v>0.84693877551020413</v>
      </c>
      <c r="J16" s="817">
        <v>2881.59</v>
      </c>
      <c r="K16" s="766">
        <v>5.6264142477485776E-2</v>
      </c>
      <c r="L16" s="752">
        <v>15</v>
      </c>
      <c r="M16" s="789">
        <v>0.15306122448979592</v>
      </c>
    </row>
    <row r="17" spans="1:13" ht="14.45" customHeight="1" x14ac:dyDescent="0.2">
      <c r="A17" s="807" t="s">
        <v>1771</v>
      </c>
      <c r="B17" s="798">
        <v>94336.14</v>
      </c>
      <c r="C17" s="748">
        <v>1</v>
      </c>
      <c r="D17" s="811">
        <v>179</v>
      </c>
      <c r="E17" s="814" t="s">
        <v>1771</v>
      </c>
      <c r="F17" s="798">
        <v>75542.06</v>
      </c>
      <c r="G17" s="766">
        <v>0.80077539742457127</v>
      </c>
      <c r="H17" s="752">
        <v>148</v>
      </c>
      <c r="I17" s="789">
        <v>0.82681564245810057</v>
      </c>
      <c r="J17" s="817">
        <v>18794.080000000002</v>
      </c>
      <c r="K17" s="766">
        <v>0.19922460257542871</v>
      </c>
      <c r="L17" s="752">
        <v>31</v>
      </c>
      <c r="M17" s="789">
        <v>0.17318435754189945</v>
      </c>
    </row>
    <row r="18" spans="1:13" ht="14.45" customHeight="1" x14ac:dyDescent="0.2">
      <c r="A18" s="807" t="s">
        <v>1772</v>
      </c>
      <c r="B18" s="798">
        <v>56852.53</v>
      </c>
      <c r="C18" s="748">
        <v>1</v>
      </c>
      <c r="D18" s="811">
        <v>130</v>
      </c>
      <c r="E18" s="814" t="s">
        <v>1772</v>
      </c>
      <c r="F18" s="798">
        <v>39080.869999999995</v>
      </c>
      <c r="G18" s="766">
        <v>0.68740775476482741</v>
      </c>
      <c r="H18" s="752">
        <v>93</v>
      </c>
      <c r="I18" s="789">
        <v>0.7153846153846154</v>
      </c>
      <c r="J18" s="817">
        <v>17771.660000000003</v>
      </c>
      <c r="K18" s="766">
        <v>0.31259224523517254</v>
      </c>
      <c r="L18" s="752">
        <v>37</v>
      </c>
      <c r="M18" s="789">
        <v>0.2846153846153846</v>
      </c>
    </row>
    <row r="19" spans="1:13" ht="14.45" customHeight="1" x14ac:dyDescent="0.2">
      <c r="A19" s="807" t="s">
        <v>1773</v>
      </c>
      <c r="B19" s="798">
        <v>186899.02000000002</v>
      </c>
      <c r="C19" s="748">
        <v>1</v>
      </c>
      <c r="D19" s="811">
        <v>259</v>
      </c>
      <c r="E19" s="814" t="s">
        <v>1773</v>
      </c>
      <c r="F19" s="798">
        <v>153055.25</v>
      </c>
      <c r="G19" s="766">
        <v>0.8189194892514684</v>
      </c>
      <c r="H19" s="752">
        <v>213</v>
      </c>
      <c r="I19" s="789">
        <v>0.82239382239382242</v>
      </c>
      <c r="J19" s="817">
        <v>33843.770000000004</v>
      </c>
      <c r="K19" s="766">
        <v>0.18108051074853149</v>
      </c>
      <c r="L19" s="752">
        <v>46</v>
      </c>
      <c r="M19" s="789">
        <v>0.17760617760617761</v>
      </c>
    </row>
    <row r="20" spans="1:13" ht="14.45" customHeight="1" x14ac:dyDescent="0.2">
      <c r="A20" s="807" t="s">
        <v>1774</v>
      </c>
      <c r="B20" s="798">
        <v>128389.39</v>
      </c>
      <c r="C20" s="748">
        <v>1</v>
      </c>
      <c r="D20" s="811">
        <v>209</v>
      </c>
      <c r="E20" s="814" t="s">
        <v>1774</v>
      </c>
      <c r="F20" s="798">
        <v>114400.91</v>
      </c>
      <c r="G20" s="766">
        <v>0.89104644862009241</v>
      </c>
      <c r="H20" s="752">
        <v>183</v>
      </c>
      <c r="I20" s="789">
        <v>0.87559808612440193</v>
      </c>
      <c r="J20" s="817">
        <v>13988.48</v>
      </c>
      <c r="K20" s="766">
        <v>0.10895355137990764</v>
      </c>
      <c r="L20" s="752">
        <v>26</v>
      </c>
      <c r="M20" s="789">
        <v>0.12440191387559808</v>
      </c>
    </row>
    <row r="21" spans="1:13" ht="14.45" customHeight="1" x14ac:dyDescent="0.2">
      <c r="A21" s="807" t="s">
        <v>1775</v>
      </c>
      <c r="B21" s="798">
        <v>119984.43000000004</v>
      </c>
      <c r="C21" s="748">
        <v>1</v>
      </c>
      <c r="D21" s="811">
        <v>307</v>
      </c>
      <c r="E21" s="814" t="s">
        <v>1775</v>
      </c>
      <c r="F21" s="798">
        <v>82729.380000000034</v>
      </c>
      <c r="G21" s="766">
        <v>0.6895009627499169</v>
      </c>
      <c r="H21" s="752">
        <v>244</v>
      </c>
      <c r="I21" s="789">
        <v>0.7947882736156352</v>
      </c>
      <c r="J21" s="817">
        <v>37255.050000000003</v>
      </c>
      <c r="K21" s="766">
        <v>0.31049903725008315</v>
      </c>
      <c r="L21" s="752">
        <v>63</v>
      </c>
      <c r="M21" s="789">
        <v>0.20521172638436483</v>
      </c>
    </row>
    <row r="22" spans="1:13" ht="14.45" customHeight="1" x14ac:dyDescent="0.2">
      <c r="A22" s="807" t="s">
        <v>1776</v>
      </c>
      <c r="B22" s="798">
        <v>61785.94</v>
      </c>
      <c r="C22" s="748">
        <v>1</v>
      </c>
      <c r="D22" s="811">
        <v>170</v>
      </c>
      <c r="E22" s="814" t="s">
        <v>1776</v>
      </c>
      <c r="F22" s="798">
        <v>44724.959999999999</v>
      </c>
      <c r="G22" s="766">
        <v>0.72386954054595587</v>
      </c>
      <c r="H22" s="752">
        <v>132</v>
      </c>
      <c r="I22" s="789">
        <v>0.77647058823529413</v>
      </c>
      <c r="J22" s="817">
        <v>17060.980000000003</v>
      </c>
      <c r="K22" s="766">
        <v>0.27613045945404413</v>
      </c>
      <c r="L22" s="752">
        <v>38</v>
      </c>
      <c r="M22" s="789">
        <v>0.22352941176470589</v>
      </c>
    </row>
    <row r="23" spans="1:13" ht="14.45" customHeight="1" thickBot="1" x14ac:dyDescent="0.25">
      <c r="A23" s="808" t="s">
        <v>1777</v>
      </c>
      <c r="B23" s="799">
        <v>241804.31</v>
      </c>
      <c r="C23" s="755">
        <v>1</v>
      </c>
      <c r="D23" s="812">
        <v>488</v>
      </c>
      <c r="E23" s="815" t="s">
        <v>1777</v>
      </c>
      <c r="F23" s="799">
        <v>193791.17</v>
      </c>
      <c r="G23" s="767">
        <v>0.80143803061244034</v>
      </c>
      <c r="H23" s="759">
        <v>411</v>
      </c>
      <c r="I23" s="790">
        <v>0.84221311475409832</v>
      </c>
      <c r="J23" s="818">
        <v>48013.14</v>
      </c>
      <c r="K23" s="767">
        <v>0.19856196938755971</v>
      </c>
      <c r="L23" s="759">
        <v>77</v>
      </c>
      <c r="M23" s="790">
        <v>0.15778688524590165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BF35CD8B-9E20-401F-A4F4-A3F9F4F3A56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95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2" t="s">
        <v>2609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1923797.380000002</v>
      </c>
      <c r="N3" s="70">
        <f>SUBTOTAL(9,N7:N1048576)</f>
        <v>6861</v>
      </c>
      <c r="O3" s="70">
        <f>SUBTOTAL(9,O7:O1048576)</f>
        <v>3727</v>
      </c>
      <c r="P3" s="70">
        <f>SUBTOTAL(9,P7:P1048576)</f>
        <v>1587556.5300000012</v>
      </c>
      <c r="Q3" s="71">
        <f>IF(M3=0,0,P3/M3)</f>
        <v>0.82522023707091208</v>
      </c>
      <c r="R3" s="70">
        <f>SUBTOTAL(9,R7:R1048576)</f>
        <v>5644</v>
      </c>
      <c r="S3" s="71">
        <f>IF(N3=0,0,R3/N3)</f>
        <v>0.82262060924063551</v>
      </c>
      <c r="T3" s="70">
        <f>SUBTOTAL(9,T7:T1048576)</f>
        <v>3076</v>
      </c>
      <c r="U3" s="72">
        <f>IF(O3=0,0,T3/O3)</f>
        <v>0.82532868258653069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5" customHeight="1" thickBot="1" x14ac:dyDescent="0.2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5" customHeight="1" x14ac:dyDescent="0.2">
      <c r="A7" s="824">
        <v>31</v>
      </c>
      <c r="B7" s="825" t="s">
        <v>1749</v>
      </c>
      <c r="C7" s="825" t="s">
        <v>1752</v>
      </c>
      <c r="D7" s="826" t="s">
        <v>2607</v>
      </c>
      <c r="E7" s="827" t="s">
        <v>1764</v>
      </c>
      <c r="F7" s="825" t="s">
        <v>1750</v>
      </c>
      <c r="G7" s="825" t="s">
        <v>1778</v>
      </c>
      <c r="H7" s="825" t="s">
        <v>615</v>
      </c>
      <c r="I7" s="825" t="s">
        <v>1605</v>
      </c>
      <c r="J7" s="825" t="s">
        <v>927</v>
      </c>
      <c r="K7" s="825" t="s">
        <v>931</v>
      </c>
      <c r="L7" s="828">
        <v>0</v>
      </c>
      <c r="M7" s="828">
        <v>0</v>
      </c>
      <c r="N7" s="825">
        <v>2</v>
      </c>
      <c r="O7" s="829">
        <v>1</v>
      </c>
      <c r="P7" s="828"/>
      <c r="Q7" s="830"/>
      <c r="R7" s="825"/>
      <c r="S7" s="830">
        <v>0</v>
      </c>
      <c r="T7" s="829"/>
      <c r="U7" s="231">
        <v>0</v>
      </c>
    </row>
    <row r="8" spans="1:21" ht="14.45" customHeight="1" x14ac:dyDescent="0.2">
      <c r="A8" s="831">
        <v>31</v>
      </c>
      <c r="B8" s="832" t="s">
        <v>1749</v>
      </c>
      <c r="C8" s="832" t="s">
        <v>1752</v>
      </c>
      <c r="D8" s="833" t="s">
        <v>2607</v>
      </c>
      <c r="E8" s="834" t="s">
        <v>1765</v>
      </c>
      <c r="F8" s="832" t="s">
        <v>1750</v>
      </c>
      <c r="G8" s="832" t="s">
        <v>1779</v>
      </c>
      <c r="H8" s="832" t="s">
        <v>615</v>
      </c>
      <c r="I8" s="832" t="s">
        <v>1780</v>
      </c>
      <c r="J8" s="832" t="s">
        <v>1781</v>
      </c>
      <c r="K8" s="832" t="s">
        <v>1782</v>
      </c>
      <c r="L8" s="835">
        <v>1385.62</v>
      </c>
      <c r="M8" s="835">
        <v>1385.62</v>
      </c>
      <c r="N8" s="832">
        <v>1</v>
      </c>
      <c r="O8" s="836">
        <v>1</v>
      </c>
      <c r="P8" s="835">
        <v>1385.62</v>
      </c>
      <c r="Q8" s="837">
        <v>1</v>
      </c>
      <c r="R8" s="832">
        <v>1</v>
      </c>
      <c r="S8" s="837">
        <v>1</v>
      </c>
      <c r="T8" s="836">
        <v>1</v>
      </c>
      <c r="U8" s="838">
        <v>1</v>
      </c>
    </row>
    <row r="9" spans="1:21" ht="14.45" customHeight="1" x14ac:dyDescent="0.2">
      <c r="A9" s="831">
        <v>31</v>
      </c>
      <c r="B9" s="832" t="s">
        <v>1749</v>
      </c>
      <c r="C9" s="832" t="s">
        <v>1752</v>
      </c>
      <c r="D9" s="833" t="s">
        <v>2607</v>
      </c>
      <c r="E9" s="834" t="s">
        <v>1765</v>
      </c>
      <c r="F9" s="832" t="s">
        <v>1750</v>
      </c>
      <c r="G9" s="832" t="s">
        <v>1783</v>
      </c>
      <c r="H9" s="832" t="s">
        <v>579</v>
      </c>
      <c r="I9" s="832" t="s">
        <v>1784</v>
      </c>
      <c r="J9" s="832" t="s">
        <v>1074</v>
      </c>
      <c r="K9" s="832" t="s">
        <v>1557</v>
      </c>
      <c r="L9" s="835">
        <v>225.06</v>
      </c>
      <c r="M9" s="835">
        <v>225.06</v>
      </c>
      <c r="N9" s="832">
        <v>1</v>
      </c>
      <c r="O9" s="836">
        <v>1</v>
      </c>
      <c r="P9" s="835">
        <v>225.06</v>
      </c>
      <c r="Q9" s="837">
        <v>1</v>
      </c>
      <c r="R9" s="832">
        <v>1</v>
      </c>
      <c r="S9" s="837">
        <v>1</v>
      </c>
      <c r="T9" s="836">
        <v>1</v>
      </c>
      <c r="U9" s="838">
        <v>1</v>
      </c>
    </row>
    <row r="10" spans="1:21" ht="14.45" customHeight="1" x14ac:dyDescent="0.2">
      <c r="A10" s="831">
        <v>31</v>
      </c>
      <c r="B10" s="832" t="s">
        <v>1749</v>
      </c>
      <c r="C10" s="832" t="s">
        <v>1752</v>
      </c>
      <c r="D10" s="833" t="s">
        <v>2607</v>
      </c>
      <c r="E10" s="834" t="s">
        <v>1765</v>
      </c>
      <c r="F10" s="832" t="s">
        <v>1751</v>
      </c>
      <c r="G10" s="832" t="s">
        <v>1785</v>
      </c>
      <c r="H10" s="832" t="s">
        <v>579</v>
      </c>
      <c r="I10" s="832" t="s">
        <v>1786</v>
      </c>
      <c r="J10" s="832" t="s">
        <v>1787</v>
      </c>
      <c r="K10" s="832" t="s">
        <v>1788</v>
      </c>
      <c r="L10" s="835">
        <v>200</v>
      </c>
      <c r="M10" s="835">
        <v>400</v>
      </c>
      <c r="N10" s="832">
        <v>2</v>
      </c>
      <c r="O10" s="836">
        <v>1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5" customHeight="1" x14ac:dyDescent="0.2">
      <c r="A11" s="831">
        <v>31</v>
      </c>
      <c r="B11" s="832" t="s">
        <v>1749</v>
      </c>
      <c r="C11" s="832" t="s">
        <v>1752</v>
      </c>
      <c r="D11" s="833" t="s">
        <v>2607</v>
      </c>
      <c r="E11" s="834" t="s">
        <v>1771</v>
      </c>
      <c r="F11" s="832" t="s">
        <v>1751</v>
      </c>
      <c r="G11" s="832" t="s">
        <v>1789</v>
      </c>
      <c r="H11" s="832" t="s">
        <v>579</v>
      </c>
      <c r="I11" s="832" t="s">
        <v>1790</v>
      </c>
      <c r="J11" s="832" t="s">
        <v>1791</v>
      </c>
      <c r="K11" s="832" t="s">
        <v>1792</v>
      </c>
      <c r="L11" s="835">
        <v>1000</v>
      </c>
      <c r="M11" s="835">
        <v>1000</v>
      </c>
      <c r="N11" s="832">
        <v>1</v>
      </c>
      <c r="O11" s="836">
        <v>1</v>
      </c>
      <c r="P11" s="835"/>
      <c r="Q11" s="837">
        <v>0</v>
      </c>
      <c r="R11" s="832"/>
      <c r="S11" s="837">
        <v>0</v>
      </c>
      <c r="T11" s="836"/>
      <c r="U11" s="838">
        <v>0</v>
      </c>
    </row>
    <row r="12" spans="1:21" ht="14.45" customHeight="1" x14ac:dyDescent="0.2">
      <c r="A12" s="831">
        <v>31</v>
      </c>
      <c r="B12" s="832" t="s">
        <v>1749</v>
      </c>
      <c r="C12" s="832" t="s">
        <v>1752</v>
      </c>
      <c r="D12" s="833" t="s">
        <v>2607</v>
      </c>
      <c r="E12" s="834" t="s">
        <v>1772</v>
      </c>
      <c r="F12" s="832" t="s">
        <v>1750</v>
      </c>
      <c r="G12" s="832" t="s">
        <v>1793</v>
      </c>
      <c r="H12" s="832" t="s">
        <v>579</v>
      </c>
      <c r="I12" s="832" t="s">
        <v>1794</v>
      </c>
      <c r="J12" s="832" t="s">
        <v>1129</v>
      </c>
      <c r="K12" s="832" t="s">
        <v>1795</v>
      </c>
      <c r="L12" s="835">
        <v>219.37</v>
      </c>
      <c r="M12" s="835">
        <v>219.37</v>
      </c>
      <c r="N12" s="832">
        <v>1</v>
      </c>
      <c r="O12" s="836">
        <v>1</v>
      </c>
      <c r="P12" s="835"/>
      <c r="Q12" s="837">
        <v>0</v>
      </c>
      <c r="R12" s="832"/>
      <c r="S12" s="837">
        <v>0</v>
      </c>
      <c r="T12" s="836"/>
      <c r="U12" s="838">
        <v>0</v>
      </c>
    </row>
    <row r="13" spans="1:21" ht="14.45" customHeight="1" x14ac:dyDescent="0.2">
      <c r="A13" s="831">
        <v>31</v>
      </c>
      <c r="B13" s="832" t="s">
        <v>1749</v>
      </c>
      <c r="C13" s="832" t="s">
        <v>1752</v>
      </c>
      <c r="D13" s="833" t="s">
        <v>2607</v>
      </c>
      <c r="E13" s="834" t="s">
        <v>1773</v>
      </c>
      <c r="F13" s="832" t="s">
        <v>1750</v>
      </c>
      <c r="G13" s="832" t="s">
        <v>1778</v>
      </c>
      <c r="H13" s="832" t="s">
        <v>615</v>
      </c>
      <c r="I13" s="832" t="s">
        <v>1605</v>
      </c>
      <c r="J13" s="832" t="s">
        <v>927</v>
      </c>
      <c r="K13" s="832" t="s">
        <v>931</v>
      </c>
      <c r="L13" s="835">
        <v>0</v>
      </c>
      <c r="M13" s="835">
        <v>0</v>
      </c>
      <c r="N13" s="832">
        <v>1</v>
      </c>
      <c r="O13" s="836">
        <v>1</v>
      </c>
      <c r="P13" s="835"/>
      <c r="Q13" s="837"/>
      <c r="R13" s="832"/>
      <c r="S13" s="837">
        <v>0</v>
      </c>
      <c r="T13" s="836"/>
      <c r="U13" s="838">
        <v>0</v>
      </c>
    </row>
    <row r="14" spans="1:21" ht="14.45" customHeight="1" x14ac:dyDescent="0.2">
      <c r="A14" s="831">
        <v>31</v>
      </c>
      <c r="B14" s="832" t="s">
        <v>1749</v>
      </c>
      <c r="C14" s="832" t="s">
        <v>1752</v>
      </c>
      <c r="D14" s="833" t="s">
        <v>2607</v>
      </c>
      <c r="E14" s="834" t="s">
        <v>1777</v>
      </c>
      <c r="F14" s="832" t="s">
        <v>1750</v>
      </c>
      <c r="G14" s="832" t="s">
        <v>1779</v>
      </c>
      <c r="H14" s="832" t="s">
        <v>615</v>
      </c>
      <c r="I14" s="832" t="s">
        <v>1455</v>
      </c>
      <c r="J14" s="832" t="s">
        <v>771</v>
      </c>
      <c r="K14" s="832" t="s">
        <v>1456</v>
      </c>
      <c r="L14" s="835">
        <v>736.33</v>
      </c>
      <c r="M14" s="835">
        <v>2945.32</v>
      </c>
      <c r="N14" s="832">
        <v>4</v>
      </c>
      <c r="O14" s="836">
        <v>0.5</v>
      </c>
      <c r="P14" s="835">
        <v>2945.32</v>
      </c>
      <c r="Q14" s="837">
        <v>1</v>
      </c>
      <c r="R14" s="832">
        <v>4</v>
      </c>
      <c r="S14" s="837">
        <v>1</v>
      </c>
      <c r="T14" s="836">
        <v>0.5</v>
      </c>
      <c r="U14" s="838">
        <v>1</v>
      </c>
    </row>
    <row r="15" spans="1:21" ht="14.45" customHeight="1" x14ac:dyDescent="0.2">
      <c r="A15" s="831">
        <v>31</v>
      </c>
      <c r="B15" s="832" t="s">
        <v>1749</v>
      </c>
      <c r="C15" s="832" t="s">
        <v>1752</v>
      </c>
      <c r="D15" s="833" t="s">
        <v>2607</v>
      </c>
      <c r="E15" s="834" t="s">
        <v>1777</v>
      </c>
      <c r="F15" s="832" t="s">
        <v>1750</v>
      </c>
      <c r="G15" s="832" t="s">
        <v>1778</v>
      </c>
      <c r="H15" s="832" t="s">
        <v>615</v>
      </c>
      <c r="I15" s="832" t="s">
        <v>1605</v>
      </c>
      <c r="J15" s="832" t="s">
        <v>927</v>
      </c>
      <c r="K15" s="832" t="s">
        <v>931</v>
      </c>
      <c r="L15" s="835">
        <v>0</v>
      </c>
      <c r="M15" s="835">
        <v>0</v>
      </c>
      <c r="N15" s="832">
        <v>1</v>
      </c>
      <c r="O15" s="836">
        <v>0.5</v>
      </c>
      <c r="P15" s="835">
        <v>0</v>
      </c>
      <c r="Q15" s="837"/>
      <c r="R15" s="832">
        <v>1</v>
      </c>
      <c r="S15" s="837">
        <v>1</v>
      </c>
      <c r="T15" s="836">
        <v>0.5</v>
      </c>
      <c r="U15" s="838">
        <v>1</v>
      </c>
    </row>
    <row r="16" spans="1:21" ht="14.45" customHeight="1" x14ac:dyDescent="0.2">
      <c r="A16" s="831">
        <v>31</v>
      </c>
      <c r="B16" s="832" t="s">
        <v>1749</v>
      </c>
      <c r="C16" s="832" t="s">
        <v>1752</v>
      </c>
      <c r="D16" s="833" t="s">
        <v>2607</v>
      </c>
      <c r="E16" s="834" t="s">
        <v>1777</v>
      </c>
      <c r="F16" s="832" t="s">
        <v>1751</v>
      </c>
      <c r="G16" s="832" t="s">
        <v>1789</v>
      </c>
      <c r="H16" s="832" t="s">
        <v>579</v>
      </c>
      <c r="I16" s="832" t="s">
        <v>1796</v>
      </c>
      <c r="J16" s="832" t="s">
        <v>1797</v>
      </c>
      <c r="K16" s="832" t="s">
        <v>1798</v>
      </c>
      <c r="L16" s="835">
        <v>245.43</v>
      </c>
      <c r="M16" s="835">
        <v>245.43</v>
      </c>
      <c r="N16" s="832">
        <v>1</v>
      </c>
      <c r="O16" s="836">
        <v>1</v>
      </c>
      <c r="P16" s="835">
        <v>245.43</v>
      </c>
      <c r="Q16" s="837">
        <v>1</v>
      </c>
      <c r="R16" s="832">
        <v>1</v>
      </c>
      <c r="S16" s="837">
        <v>1</v>
      </c>
      <c r="T16" s="836">
        <v>1</v>
      </c>
      <c r="U16" s="838">
        <v>1</v>
      </c>
    </row>
    <row r="17" spans="1:21" ht="14.45" customHeight="1" x14ac:dyDescent="0.2">
      <c r="A17" s="831">
        <v>31</v>
      </c>
      <c r="B17" s="832" t="s">
        <v>1749</v>
      </c>
      <c r="C17" s="832" t="s">
        <v>1752</v>
      </c>
      <c r="D17" s="833" t="s">
        <v>2607</v>
      </c>
      <c r="E17" s="834" t="s">
        <v>1762</v>
      </c>
      <c r="F17" s="832" t="s">
        <v>1751</v>
      </c>
      <c r="G17" s="832" t="s">
        <v>1799</v>
      </c>
      <c r="H17" s="832" t="s">
        <v>579</v>
      </c>
      <c r="I17" s="832" t="s">
        <v>1800</v>
      </c>
      <c r="J17" s="832" t="s">
        <v>1801</v>
      </c>
      <c r="K17" s="832"/>
      <c r="L17" s="835">
        <v>200</v>
      </c>
      <c r="M17" s="835">
        <v>200</v>
      </c>
      <c r="N17" s="832">
        <v>1</v>
      </c>
      <c r="O17" s="836">
        <v>1</v>
      </c>
      <c r="P17" s="835"/>
      <c r="Q17" s="837">
        <v>0</v>
      </c>
      <c r="R17" s="832"/>
      <c r="S17" s="837">
        <v>0</v>
      </c>
      <c r="T17" s="836"/>
      <c r="U17" s="838">
        <v>0</v>
      </c>
    </row>
    <row r="18" spans="1:21" ht="14.45" customHeight="1" x14ac:dyDescent="0.2">
      <c r="A18" s="831">
        <v>31</v>
      </c>
      <c r="B18" s="832" t="s">
        <v>1749</v>
      </c>
      <c r="C18" s="832" t="s">
        <v>1754</v>
      </c>
      <c r="D18" s="833" t="s">
        <v>2608</v>
      </c>
      <c r="E18" s="834" t="s">
        <v>1759</v>
      </c>
      <c r="F18" s="832" t="s">
        <v>1751</v>
      </c>
      <c r="G18" s="832" t="s">
        <v>1802</v>
      </c>
      <c r="H18" s="832" t="s">
        <v>579</v>
      </c>
      <c r="I18" s="832" t="s">
        <v>1803</v>
      </c>
      <c r="J18" s="832" t="s">
        <v>1804</v>
      </c>
      <c r="K18" s="832" t="s">
        <v>1805</v>
      </c>
      <c r="L18" s="835">
        <v>410</v>
      </c>
      <c r="M18" s="835">
        <v>410</v>
      </c>
      <c r="N18" s="832">
        <v>1</v>
      </c>
      <c r="O18" s="836">
        <v>1</v>
      </c>
      <c r="P18" s="835">
        <v>410</v>
      </c>
      <c r="Q18" s="837">
        <v>1</v>
      </c>
      <c r="R18" s="832">
        <v>1</v>
      </c>
      <c r="S18" s="837">
        <v>1</v>
      </c>
      <c r="T18" s="836">
        <v>1</v>
      </c>
      <c r="U18" s="838">
        <v>1</v>
      </c>
    </row>
    <row r="19" spans="1:21" ht="14.45" customHeight="1" x14ac:dyDescent="0.2">
      <c r="A19" s="831">
        <v>31</v>
      </c>
      <c r="B19" s="832" t="s">
        <v>1749</v>
      </c>
      <c r="C19" s="832" t="s">
        <v>1754</v>
      </c>
      <c r="D19" s="833" t="s">
        <v>2608</v>
      </c>
      <c r="E19" s="834" t="s">
        <v>1759</v>
      </c>
      <c r="F19" s="832" t="s">
        <v>1751</v>
      </c>
      <c r="G19" s="832" t="s">
        <v>1789</v>
      </c>
      <c r="H19" s="832" t="s">
        <v>579</v>
      </c>
      <c r="I19" s="832" t="s">
        <v>1806</v>
      </c>
      <c r="J19" s="832" t="s">
        <v>1807</v>
      </c>
      <c r="K19" s="832" t="s">
        <v>1808</v>
      </c>
      <c r="L19" s="835">
        <v>1000</v>
      </c>
      <c r="M19" s="835">
        <v>2000</v>
      </c>
      <c r="N19" s="832">
        <v>2</v>
      </c>
      <c r="O19" s="836">
        <v>2</v>
      </c>
      <c r="P19" s="835">
        <v>1000</v>
      </c>
      <c r="Q19" s="837">
        <v>0.5</v>
      </c>
      <c r="R19" s="832">
        <v>1</v>
      </c>
      <c r="S19" s="837">
        <v>0.5</v>
      </c>
      <c r="T19" s="836">
        <v>1</v>
      </c>
      <c r="U19" s="838">
        <v>0.5</v>
      </c>
    </row>
    <row r="20" spans="1:21" ht="14.45" customHeight="1" x14ac:dyDescent="0.2">
      <c r="A20" s="831">
        <v>31</v>
      </c>
      <c r="B20" s="832" t="s">
        <v>1749</v>
      </c>
      <c r="C20" s="832" t="s">
        <v>1754</v>
      </c>
      <c r="D20" s="833" t="s">
        <v>2608</v>
      </c>
      <c r="E20" s="834" t="s">
        <v>1760</v>
      </c>
      <c r="F20" s="832" t="s">
        <v>1750</v>
      </c>
      <c r="G20" s="832" t="s">
        <v>1809</v>
      </c>
      <c r="H20" s="832" t="s">
        <v>615</v>
      </c>
      <c r="I20" s="832" t="s">
        <v>1578</v>
      </c>
      <c r="J20" s="832" t="s">
        <v>1579</v>
      </c>
      <c r="K20" s="832" t="s">
        <v>1580</v>
      </c>
      <c r="L20" s="835">
        <v>119.7</v>
      </c>
      <c r="M20" s="835">
        <v>239.4</v>
      </c>
      <c r="N20" s="832">
        <v>2</v>
      </c>
      <c r="O20" s="836">
        <v>1</v>
      </c>
      <c r="P20" s="835">
        <v>239.4</v>
      </c>
      <c r="Q20" s="837">
        <v>1</v>
      </c>
      <c r="R20" s="832">
        <v>2</v>
      </c>
      <c r="S20" s="837">
        <v>1</v>
      </c>
      <c r="T20" s="836">
        <v>1</v>
      </c>
      <c r="U20" s="838">
        <v>1</v>
      </c>
    </row>
    <row r="21" spans="1:21" ht="14.45" customHeight="1" x14ac:dyDescent="0.2">
      <c r="A21" s="831">
        <v>31</v>
      </c>
      <c r="B21" s="832" t="s">
        <v>1749</v>
      </c>
      <c r="C21" s="832" t="s">
        <v>1754</v>
      </c>
      <c r="D21" s="833" t="s">
        <v>2608</v>
      </c>
      <c r="E21" s="834" t="s">
        <v>1760</v>
      </c>
      <c r="F21" s="832" t="s">
        <v>1750</v>
      </c>
      <c r="G21" s="832" t="s">
        <v>1809</v>
      </c>
      <c r="H21" s="832" t="s">
        <v>579</v>
      </c>
      <c r="I21" s="832" t="s">
        <v>1810</v>
      </c>
      <c r="J21" s="832" t="s">
        <v>1579</v>
      </c>
      <c r="K21" s="832" t="s">
        <v>1811</v>
      </c>
      <c r="L21" s="835">
        <v>425.17</v>
      </c>
      <c r="M21" s="835">
        <v>850.34</v>
      </c>
      <c r="N21" s="832">
        <v>2</v>
      </c>
      <c r="O21" s="836">
        <v>2</v>
      </c>
      <c r="P21" s="835">
        <v>850.34</v>
      </c>
      <c r="Q21" s="837">
        <v>1</v>
      </c>
      <c r="R21" s="832">
        <v>2</v>
      </c>
      <c r="S21" s="837">
        <v>1</v>
      </c>
      <c r="T21" s="836">
        <v>2</v>
      </c>
      <c r="U21" s="838">
        <v>1</v>
      </c>
    </row>
    <row r="22" spans="1:21" ht="14.45" customHeight="1" x14ac:dyDescent="0.2">
      <c r="A22" s="831">
        <v>31</v>
      </c>
      <c r="B22" s="832" t="s">
        <v>1749</v>
      </c>
      <c r="C22" s="832" t="s">
        <v>1754</v>
      </c>
      <c r="D22" s="833" t="s">
        <v>2608</v>
      </c>
      <c r="E22" s="834" t="s">
        <v>1760</v>
      </c>
      <c r="F22" s="832" t="s">
        <v>1750</v>
      </c>
      <c r="G22" s="832" t="s">
        <v>1812</v>
      </c>
      <c r="H22" s="832" t="s">
        <v>615</v>
      </c>
      <c r="I22" s="832" t="s">
        <v>1732</v>
      </c>
      <c r="J22" s="832" t="s">
        <v>1733</v>
      </c>
      <c r="K22" s="832" t="s">
        <v>1716</v>
      </c>
      <c r="L22" s="835">
        <v>123.2</v>
      </c>
      <c r="M22" s="835">
        <v>123.2</v>
      </c>
      <c r="N22" s="832">
        <v>1</v>
      </c>
      <c r="O22" s="836">
        <v>0.5</v>
      </c>
      <c r="P22" s="835">
        <v>123.2</v>
      </c>
      <c r="Q22" s="837">
        <v>1</v>
      </c>
      <c r="R22" s="832">
        <v>1</v>
      </c>
      <c r="S22" s="837">
        <v>1</v>
      </c>
      <c r="T22" s="836">
        <v>0.5</v>
      </c>
      <c r="U22" s="838">
        <v>1</v>
      </c>
    </row>
    <row r="23" spans="1:21" ht="14.45" customHeight="1" x14ac:dyDescent="0.2">
      <c r="A23" s="831">
        <v>31</v>
      </c>
      <c r="B23" s="832" t="s">
        <v>1749</v>
      </c>
      <c r="C23" s="832" t="s">
        <v>1754</v>
      </c>
      <c r="D23" s="833" t="s">
        <v>2608</v>
      </c>
      <c r="E23" s="834" t="s">
        <v>1760</v>
      </c>
      <c r="F23" s="832" t="s">
        <v>1750</v>
      </c>
      <c r="G23" s="832" t="s">
        <v>1813</v>
      </c>
      <c r="H23" s="832" t="s">
        <v>579</v>
      </c>
      <c r="I23" s="832" t="s">
        <v>1814</v>
      </c>
      <c r="J23" s="832" t="s">
        <v>1815</v>
      </c>
      <c r="K23" s="832" t="s">
        <v>1816</v>
      </c>
      <c r="L23" s="835">
        <v>45.89</v>
      </c>
      <c r="M23" s="835">
        <v>91.78</v>
      </c>
      <c r="N23" s="832">
        <v>2</v>
      </c>
      <c r="O23" s="836">
        <v>1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5" customHeight="1" x14ac:dyDescent="0.2">
      <c r="A24" s="831">
        <v>31</v>
      </c>
      <c r="B24" s="832" t="s">
        <v>1749</v>
      </c>
      <c r="C24" s="832" t="s">
        <v>1754</v>
      </c>
      <c r="D24" s="833" t="s">
        <v>2608</v>
      </c>
      <c r="E24" s="834" t="s">
        <v>1760</v>
      </c>
      <c r="F24" s="832" t="s">
        <v>1750</v>
      </c>
      <c r="G24" s="832" t="s">
        <v>1817</v>
      </c>
      <c r="H24" s="832" t="s">
        <v>579</v>
      </c>
      <c r="I24" s="832" t="s">
        <v>1818</v>
      </c>
      <c r="J24" s="832" t="s">
        <v>1819</v>
      </c>
      <c r="K24" s="832" t="s">
        <v>1820</v>
      </c>
      <c r="L24" s="835">
        <v>577.88</v>
      </c>
      <c r="M24" s="835">
        <v>577.88</v>
      </c>
      <c r="N24" s="832">
        <v>1</v>
      </c>
      <c r="O24" s="836">
        <v>1</v>
      </c>
      <c r="P24" s="835"/>
      <c r="Q24" s="837">
        <v>0</v>
      </c>
      <c r="R24" s="832"/>
      <c r="S24" s="837">
        <v>0</v>
      </c>
      <c r="T24" s="836"/>
      <c r="U24" s="838">
        <v>0</v>
      </c>
    </row>
    <row r="25" spans="1:21" ht="14.45" customHeight="1" x14ac:dyDescent="0.2">
      <c r="A25" s="831">
        <v>31</v>
      </c>
      <c r="B25" s="832" t="s">
        <v>1749</v>
      </c>
      <c r="C25" s="832" t="s">
        <v>1754</v>
      </c>
      <c r="D25" s="833" t="s">
        <v>2608</v>
      </c>
      <c r="E25" s="834" t="s">
        <v>1760</v>
      </c>
      <c r="F25" s="832" t="s">
        <v>1750</v>
      </c>
      <c r="G25" s="832" t="s">
        <v>1779</v>
      </c>
      <c r="H25" s="832" t="s">
        <v>615</v>
      </c>
      <c r="I25" s="832" t="s">
        <v>1455</v>
      </c>
      <c r="J25" s="832" t="s">
        <v>771</v>
      </c>
      <c r="K25" s="832" t="s">
        <v>1456</v>
      </c>
      <c r="L25" s="835">
        <v>736.33</v>
      </c>
      <c r="M25" s="835">
        <v>5890.64</v>
      </c>
      <c r="N25" s="832">
        <v>8</v>
      </c>
      <c r="O25" s="836">
        <v>3.5</v>
      </c>
      <c r="P25" s="835">
        <v>4417.9800000000005</v>
      </c>
      <c r="Q25" s="837">
        <v>0.75</v>
      </c>
      <c r="R25" s="832">
        <v>6</v>
      </c>
      <c r="S25" s="837">
        <v>0.75</v>
      </c>
      <c r="T25" s="836">
        <v>2.5</v>
      </c>
      <c r="U25" s="838">
        <v>0.7142857142857143</v>
      </c>
    </row>
    <row r="26" spans="1:21" ht="14.45" customHeight="1" x14ac:dyDescent="0.2">
      <c r="A26" s="831">
        <v>31</v>
      </c>
      <c r="B26" s="832" t="s">
        <v>1749</v>
      </c>
      <c r="C26" s="832" t="s">
        <v>1754</v>
      </c>
      <c r="D26" s="833" t="s">
        <v>2608</v>
      </c>
      <c r="E26" s="834" t="s">
        <v>1760</v>
      </c>
      <c r="F26" s="832" t="s">
        <v>1750</v>
      </c>
      <c r="G26" s="832" t="s">
        <v>1779</v>
      </c>
      <c r="H26" s="832" t="s">
        <v>615</v>
      </c>
      <c r="I26" s="832" t="s">
        <v>1457</v>
      </c>
      <c r="J26" s="832" t="s">
        <v>771</v>
      </c>
      <c r="K26" s="832" t="s">
        <v>1458</v>
      </c>
      <c r="L26" s="835">
        <v>490.89</v>
      </c>
      <c r="M26" s="835">
        <v>2454.4499999999998</v>
      </c>
      <c r="N26" s="832">
        <v>5</v>
      </c>
      <c r="O26" s="836">
        <v>3</v>
      </c>
      <c r="P26" s="835">
        <v>2454.4499999999998</v>
      </c>
      <c r="Q26" s="837">
        <v>1</v>
      </c>
      <c r="R26" s="832">
        <v>5</v>
      </c>
      <c r="S26" s="837">
        <v>1</v>
      </c>
      <c r="T26" s="836">
        <v>3</v>
      </c>
      <c r="U26" s="838">
        <v>1</v>
      </c>
    </row>
    <row r="27" spans="1:21" ht="14.45" customHeight="1" x14ac:dyDescent="0.2">
      <c r="A27" s="831">
        <v>31</v>
      </c>
      <c r="B27" s="832" t="s">
        <v>1749</v>
      </c>
      <c r="C27" s="832" t="s">
        <v>1754</v>
      </c>
      <c r="D27" s="833" t="s">
        <v>2608</v>
      </c>
      <c r="E27" s="834" t="s">
        <v>1760</v>
      </c>
      <c r="F27" s="832" t="s">
        <v>1750</v>
      </c>
      <c r="G27" s="832" t="s">
        <v>1821</v>
      </c>
      <c r="H27" s="832" t="s">
        <v>579</v>
      </c>
      <c r="I27" s="832" t="s">
        <v>1822</v>
      </c>
      <c r="J27" s="832" t="s">
        <v>641</v>
      </c>
      <c r="K27" s="832" t="s">
        <v>617</v>
      </c>
      <c r="L27" s="835">
        <v>35.25</v>
      </c>
      <c r="M27" s="835">
        <v>70.5</v>
      </c>
      <c r="N27" s="832">
        <v>2</v>
      </c>
      <c r="O27" s="836">
        <v>1</v>
      </c>
      <c r="P27" s="835">
        <v>70.5</v>
      </c>
      <c r="Q27" s="837">
        <v>1</v>
      </c>
      <c r="R27" s="832">
        <v>2</v>
      </c>
      <c r="S27" s="837">
        <v>1</v>
      </c>
      <c r="T27" s="836">
        <v>1</v>
      </c>
      <c r="U27" s="838">
        <v>1</v>
      </c>
    </row>
    <row r="28" spans="1:21" ht="14.45" customHeight="1" x14ac:dyDescent="0.2">
      <c r="A28" s="831">
        <v>31</v>
      </c>
      <c r="B28" s="832" t="s">
        <v>1749</v>
      </c>
      <c r="C28" s="832" t="s">
        <v>1754</v>
      </c>
      <c r="D28" s="833" t="s">
        <v>2608</v>
      </c>
      <c r="E28" s="834" t="s">
        <v>1760</v>
      </c>
      <c r="F28" s="832" t="s">
        <v>1750</v>
      </c>
      <c r="G28" s="832" t="s">
        <v>1823</v>
      </c>
      <c r="H28" s="832" t="s">
        <v>615</v>
      </c>
      <c r="I28" s="832" t="s">
        <v>1824</v>
      </c>
      <c r="J28" s="832" t="s">
        <v>1430</v>
      </c>
      <c r="K28" s="832" t="s">
        <v>1825</v>
      </c>
      <c r="L28" s="835">
        <v>16.12</v>
      </c>
      <c r="M28" s="835">
        <v>16.12</v>
      </c>
      <c r="N28" s="832">
        <v>1</v>
      </c>
      <c r="O28" s="836">
        <v>1</v>
      </c>
      <c r="P28" s="835">
        <v>16.12</v>
      </c>
      <c r="Q28" s="837">
        <v>1</v>
      </c>
      <c r="R28" s="832">
        <v>1</v>
      </c>
      <c r="S28" s="837">
        <v>1</v>
      </c>
      <c r="T28" s="836">
        <v>1</v>
      </c>
      <c r="U28" s="838">
        <v>1</v>
      </c>
    </row>
    <row r="29" spans="1:21" ht="14.45" customHeight="1" x14ac:dyDescent="0.2">
      <c r="A29" s="831">
        <v>31</v>
      </c>
      <c r="B29" s="832" t="s">
        <v>1749</v>
      </c>
      <c r="C29" s="832" t="s">
        <v>1754</v>
      </c>
      <c r="D29" s="833" t="s">
        <v>2608</v>
      </c>
      <c r="E29" s="834" t="s">
        <v>1760</v>
      </c>
      <c r="F29" s="832" t="s">
        <v>1750</v>
      </c>
      <c r="G29" s="832" t="s">
        <v>1826</v>
      </c>
      <c r="H29" s="832" t="s">
        <v>579</v>
      </c>
      <c r="I29" s="832" t="s">
        <v>1827</v>
      </c>
      <c r="J29" s="832" t="s">
        <v>1828</v>
      </c>
      <c r="K29" s="832" t="s">
        <v>1829</v>
      </c>
      <c r="L29" s="835">
        <v>0</v>
      </c>
      <c r="M29" s="835">
        <v>0</v>
      </c>
      <c r="N29" s="832">
        <v>1</v>
      </c>
      <c r="O29" s="836">
        <v>0.5</v>
      </c>
      <c r="P29" s="835">
        <v>0</v>
      </c>
      <c r="Q29" s="837"/>
      <c r="R29" s="832">
        <v>1</v>
      </c>
      <c r="S29" s="837">
        <v>1</v>
      </c>
      <c r="T29" s="836">
        <v>0.5</v>
      </c>
      <c r="U29" s="838">
        <v>1</v>
      </c>
    </row>
    <row r="30" spans="1:21" ht="14.45" customHeight="1" x14ac:dyDescent="0.2">
      <c r="A30" s="831">
        <v>31</v>
      </c>
      <c r="B30" s="832" t="s">
        <v>1749</v>
      </c>
      <c r="C30" s="832" t="s">
        <v>1754</v>
      </c>
      <c r="D30" s="833" t="s">
        <v>2608</v>
      </c>
      <c r="E30" s="834" t="s">
        <v>1760</v>
      </c>
      <c r="F30" s="832" t="s">
        <v>1750</v>
      </c>
      <c r="G30" s="832" t="s">
        <v>1778</v>
      </c>
      <c r="H30" s="832" t="s">
        <v>615</v>
      </c>
      <c r="I30" s="832" t="s">
        <v>1605</v>
      </c>
      <c r="J30" s="832" t="s">
        <v>927</v>
      </c>
      <c r="K30" s="832" t="s">
        <v>931</v>
      </c>
      <c r="L30" s="835">
        <v>0</v>
      </c>
      <c r="M30" s="835">
        <v>0</v>
      </c>
      <c r="N30" s="832">
        <v>2</v>
      </c>
      <c r="O30" s="836">
        <v>2</v>
      </c>
      <c r="P30" s="835">
        <v>0</v>
      </c>
      <c r="Q30" s="837"/>
      <c r="R30" s="832">
        <v>2</v>
      </c>
      <c r="S30" s="837">
        <v>1</v>
      </c>
      <c r="T30" s="836">
        <v>2</v>
      </c>
      <c r="U30" s="838">
        <v>1</v>
      </c>
    </row>
    <row r="31" spans="1:21" ht="14.45" customHeight="1" x14ac:dyDescent="0.2">
      <c r="A31" s="831">
        <v>31</v>
      </c>
      <c r="B31" s="832" t="s">
        <v>1749</v>
      </c>
      <c r="C31" s="832" t="s">
        <v>1754</v>
      </c>
      <c r="D31" s="833" t="s">
        <v>2608</v>
      </c>
      <c r="E31" s="834" t="s">
        <v>1760</v>
      </c>
      <c r="F31" s="832" t="s">
        <v>1750</v>
      </c>
      <c r="G31" s="832" t="s">
        <v>1830</v>
      </c>
      <c r="H31" s="832" t="s">
        <v>615</v>
      </c>
      <c r="I31" s="832" t="s">
        <v>1831</v>
      </c>
      <c r="J31" s="832" t="s">
        <v>1685</v>
      </c>
      <c r="K31" s="832" t="s">
        <v>1832</v>
      </c>
      <c r="L31" s="835">
        <v>263.68</v>
      </c>
      <c r="M31" s="835">
        <v>263.68</v>
      </c>
      <c r="N31" s="832">
        <v>1</v>
      </c>
      <c r="O31" s="836">
        <v>0.5</v>
      </c>
      <c r="P31" s="835">
        <v>263.68</v>
      </c>
      <c r="Q31" s="837">
        <v>1</v>
      </c>
      <c r="R31" s="832">
        <v>1</v>
      </c>
      <c r="S31" s="837">
        <v>1</v>
      </c>
      <c r="T31" s="836">
        <v>0.5</v>
      </c>
      <c r="U31" s="838">
        <v>1</v>
      </c>
    </row>
    <row r="32" spans="1:21" ht="14.45" customHeight="1" x14ac:dyDescent="0.2">
      <c r="A32" s="831">
        <v>31</v>
      </c>
      <c r="B32" s="832" t="s">
        <v>1749</v>
      </c>
      <c r="C32" s="832" t="s">
        <v>1754</v>
      </c>
      <c r="D32" s="833" t="s">
        <v>2608</v>
      </c>
      <c r="E32" s="834" t="s">
        <v>1760</v>
      </c>
      <c r="F32" s="832" t="s">
        <v>1750</v>
      </c>
      <c r="G32" s="832" t="s">
        <v>1783</v>
      </c>
      <c r="H32" s="832" t="s">
        <v>615</v>
      </c>
      <c r="I32" s="832" t="s">
        <v>1558</v>
      </c>
      <c r="J32" s="832" t="s">
        <v>1074</v>
      </c>
      <c r="K32" s="832" t="s">
        <v>1559</v>
      </c>
      <c r="L32" s="835">
        <v>154.36000000000001</v>
      </c>
      <c r="M32" s="835">
        <v>308.72000000000003</v>
      </c>
      <c r="N32" s="832">
        <v>2</v>
      </c>
      <c r="O32" s="836">
        <v>1</v>
      </c>
      <c r="P32" s="835">
        <v>308.72000000000003</v>
      </c>
      <c r="Q32" s="837">
        <v>1</v>
      </c>
      <c r="R32" s="832">
        <v>2</v>
      </c>
      <c r="S32" s="837">
        <v>1</v>
      </c>
      <c r="T32" s="836">
        <v>1</v>
      </c>
      <c r="U32" s="838">
        <v>1</v>
      </c>
    </row>
    <row r="33" spans="1:21" ht="14.45" customHeight="1" x14ac:dyDescent="0.2">
      <c r="A33" s="831">
        <v>31</v>
      </c>
      <c r="B33" s="832" t="s">
        <v>1749</v>
      </c>
      <c r="C33" s="832" t="s">
        <v>1754</v>
      </c>
      <c r="D33" s="833" t="s">
        <v>2608</v>
      </c>
      <c r="E33" s="834" t="s">
        <v>1760</v>
      </c>
      <c r="F33" s="832" t="s">
        <v>1750</v>
      </c>
      <c r="G33" s="832" t="s">
        <v>1783</v>
      </c>
      <c r="H33" s="832" t="s">
        <v>615</v>
      </c>
      <c r="I33" s="832" t="s">
        <v>1560</v>
      </c>
      <c r="J33" s="832" t="s">
        <v>1561</v>
      </c>
      <c r="K33" s="832" t="s">
        <v>1562</v>
      </c>
      <c r="L33" s="835">
        <v>149.52000000000001</v>
      </c>
      <c r="M33" s="835">
        <v>149.52000000000001</v>
      </c>
      <c r="N33" s="832">
        <v>1</v>
      </c>
      <c r="O33" s="836">
        <v>1</v>
      </c>
      <c r="P33" s="835">
        <v>149.52000000000001</v>
      </c>
      <c r="Q33" s="837">
        <v>1</v>
      </c>
      <c r="R33" s="832">
        <v>1</v>
      </c>
      <c r="S33" s="837">
        <v>1</v>
      </c>
      <c r="T33" s="836">
        <v>1</v>
      </c>
      <c r="U33" s="838">
        <v>1</v>
      </c>
    </row>
    <row r="34" spans="1:21" ht="14.45" customHeight="1" x14ac:dyDescent="0.2">
      <c r="A34" s="831">
        <v>31</v>
      </c>
      <c r="B34" s="832" t="s">
        <v>1749</v>
      </c>
      <c r="C34" s="832" t="s">
        <v>1754</v>
      </c>
      <c r="D34" s="833" t="s">
        <v>2608</v>
      </c>
      <c r="E34" s="834" t="s">
        <v>1760</v>
      </c>
      <c r="F34" s="832" t="s">
        <v>1751</v>
      </c>
      <c r="G34" s="832" t="s">
        <v>1799</v>
      </c>
      <c r="H34" s="832" t="s">
        <v>579</v>
      </c>
      <c r="I34" s="832" t="s">
        <v>1833</v>
      </c>
      <c r="J34" s="832" t="s">
        <v>1834</v>
      </c>
      <c r="K34" s="832" t="s">
        <v>1835</v>
      </c>
      <c r="L34" s="835">
        <v>0</v>
      </c>
      <c r="M34" s="835">
        <v>0</v>
      </c>
      <c r="N34" s="832">
        <v>1</v>
      </c>
      <c r="O34" s="836">
        <v>1</v>
      </c>
      <c r="P34" s="835"/>
      <c r="Q34" s="837"/>
      <c r="R34" s="832"/>
      <c r="S34" s="837">
        <v>0</v>
      </c>
      <c r="T34" s="836"/>
      <c r="U34" s="838">
        <v>0</v>
      </c>
    </row>
    <row r="35" spans="1:21" ht="14.45" customHeight="1" x14ac:dyDescent="0.2">
      <c r="A35" s="831">
        <v>31</v>
      </c>
      <c r="B35" s="832" t="s">
        <v>1749</v>
      </c>
      <c r="C35" s="832" t="s">
        <v>1754</v>
      </c>
      <c r="D35" s="833" t="s">
        <v>2608</v>
      </c>
      <c r="E35" s="834" t="s">
        <v>1760</v>
      </c>
      <c r="F35" s="832" t="s">
        <v>1751</v>
      </c>
      <c r="G35" s="832" t="s">
        <v>1789</v>
      </c>
      <c r="H35" s="832" t="s">
        <v>579</v>
      </c>
      <c r="I35" s="832" t="s">
        <v>1836</v>
      </c>
      <c r="J35" s="832" t="s">
        <v>1837</v>
      </c>
      <c r="K35" s="832" t="s">
        <v>1838</v>
      </c>
      <c r="L35" s="835">
        <v>3000</v>
      </c>
      <c r="M35" s="835">
        <v>3000</v>
      </c>
      <c r="N35" s="832">
        <v>1</v>
      </c>
      <c r="O35" s="836">
        <v>1</v>
      </c>
      <c r="P35" s="835">
        <v>3000</v>
      </c>
      <c r="Q35" s="837">
        <v>1</v>
      </c>
      <c r="R35" s="832">
        <v>1</v>
      </c>
      <c r="S35" s="837">
        <v>1</v>
      </c>
      <c r="T35" s="836">
        <v>1</v>
      </c>
      <c r="U35" s="838">
        <v>1</v>
      </c>
    </row>
    <row r="36" spans="1:21" ht="14.45" customHeight="1" x14ac:dyDescent="0.2">
      <c r="A36" s="831">
        <v>31</v>
      </c>
      <c r="B36" s="832" t="s">
        <v>1749</v>
      </c>
      <c r="C36" s="832" t="s">
        <v>1754</v>
      </c>
      <c r="D36" s="833" t="s">
        <v>2608</v>
      </c>
      <c r="E36" s="834" t="s">
        <v>1760</v>
      </c>
      <c r="F36" s="832" t="s">
        <v>1751</v>
      </c>
      <c r="G36" s="832" t="s">
        <v>1789</v>
      </c>
      <c r="H36" s="832" t="s">
        <v>579</v>
      </c>
      <c r="I36" s="832" t="s">
        <v>1839</v>
      </c>
      <c r="J36" s="832" t="s">
        <v>1840</v>
      </c>
      <c r="K36" s="832" t="s">
        <v>1841</v>
      </c>
      <c r="L36" s="835">
        <v>2296.87</v>
      </c>
      <c r="M36" s="835">
        <v>2296.87</v>
      </c>
      <c r="N36" s="832">
        <v>1</v>
      </c>
      <c r="O36" s="836">
        <v>1</v>
      </c>
      <c r="P36" s="835">
        <v>2296.87</v>
      </c>
      <c r="Q36" s="837">
        <v>1</v>
      </c>
      <c r="R36" s="832">
        <v>1</v>
      </c>
      <c r="S36" s="837">
        <v>1</v>
      </c>
      <c r="T36" s="836">
        <v>1</v>
      </c>
      <c r="U36" s="838">
        <v>1</v>
      </c>
    </row>
    <row r="37" spans="1:21" ht="14.45" customHeight="1" x14ac:dyDescent="0.2">
      <c r="A37" s="831">
        <v>31</v>
      </c>
      <c r="B37" s="832" t="s">
        <v>1749</v>
      </c>
      <c r="C37" s="832" t="s">
        <v>1754</v>
      </c>
      <c r="D37" s="833" t="s">
        <v>2608</v>
      </c>
      <c r="E37" s="834" t="s">
        <v>1760</v>
      </c>
      <c r="F37" s="832" t="s">
        <v>1751</v>
      </c>
      <c r="G37" s="832" t="s">
        <v>1789</v>
      </c>
      <c r="H37" s="832" t="s">
        <v>579</v>
      </c>
      <c r="I37" s="832" t="s">
        <v>1842</v>
      </c>
      <c r="J37" s="832" t="s">
        <v>1843</v>
      </c>
      <c r="K37" s="832" t="s">
        <v>1844</v>
      </c>
      <c r="L37" s="835">
        <v>58.5</v>
      </c>
      <c r="M37" s="835">
        <v>117</v>
      </c>
      <c r="N37" s="832">
        <v>2</v>
      </c>
      <c r="O37" s="836">
        <v>2</v>
      </c>
      <c r="P37" s="835">
        <v>117</v>
      </c>
      <c r="Q37" s="837">
        <v>1</v>
      </c>
      <c r="R37" s="832">
        <v>2</v>
      </c>
      <c r="S37" s="837">
        <v>1</v>
      </c>
      <c r="T37" s="836">
        <v>2</v>
      </c>
      <c r="U37" s="838">
        <v>1</v>
      </c>
    </row>
    <row r="38" spans="1:21" ht="14.45" customHeight="1" x14ac:dyDescent="0.2">
      <c r="A38" s="831">
        <v>31</v>
      </c>
      <c r="B38" s="832" t="s">
        <v>1749</v>
      </c>
      <c r="C38" s="832" t="s">
        <v>1754</v>
      </c>
      <c r="D38" s="833" t="s">
        <v>2608</v>
      </c>
      <c r="E38" s="834" t="s">
        <v>1760</v>
      </c>
      <c r="F38" s="832" t="s">
        <v>1751</v>
      </c>
      <c r="G38" s="832" t="s">
        <v>1789</v>
      </c>
      <c r="H38" s="832" t="s">
        <v>579</v>
      </c>
      <c r="I38" s="832" t="s">
        <v>1806</v>
      </c>
      <c r="J38" s="832" t="s">
        <v>1807</v>
      </c>
      <c r="K38" s="832" t="s">
        <v>1808</v>
      </c>
      <c r="L38" s="835">
        <v>1000</v>
      </c>
      <c r="M38" s="835">
        <v>1000</v>
      </c>
      <c r="N38" s="832">
        <v>1</v>
      </c>
      <c r="O38" s="836">
        <v>1</v>
      </c>
      <c r="P38" s="835">
        <v>1000</v>
      </c>
      <c r="Q38" s="837">
        <v>1</v>
      </c>
      <c r="R38" s="832">
        <v>1</v>
      </c>
      <c r="S38" s="837">
        <v>1</v>
      </c>
      <c r="T38" s="836">
        <v>1</v>
      </c>
      <c r="U38" s="838">
        <v>1</v>
      </c>
    </row>
    <row r="39" spans="1:21" ht="14.45" customHeight="1" x14ac:dyDescent="0.2">
      <c r="A39" s="831">
        <v>31</v>
      </c>
      <c r="B39" s="832" t="s">
        <v>1749</v>
      </c>
      <c r="C39" s="832" t="s">
        <v>1754</v>
      </c>
      <c r="D39" s="833" t="s">
        <v>2608</v>
      </c>
      <c r="E39" s="834" t="s">
        <v>1760</v>
      </c>
      <c r="F39" s="832" t="s">
        <v>1751</v>
      </c>
      <c r="G39" s="832" t="s">
        <v>1789</v>
      </c>
      <c r="H39" s="832" t="s">
        <v>579</v>
      </c>
      <c r="I39" s="832" t="s">
        <v>1845</v>
      </c>
      <c r="J39" s="832" t="s">
        <v>1846</v>
      </c>
      <c r="K39" s="832" t="s">
        <v>1847</v>
      </c>
      <c r="L39" s="835">
        <v>350</v>
      </c>
      <c r="M39" s="835">
        <v>350</v>
      </c>
      <c r="N39" s="832">
        <v>1</v>
      </c>
      <c r="O39" s="836">
        <v>1</v>
      </c>
      <c r="P39" s="835">
        <v>350</v>
      </c>
      <c r="Q39" s="837">
        <v>1</v>
      </c>
      <c r="R39" s="832">
        <v>1</v>
      </c>
      <c r="S39" s="837">
        <v>1</v>
      </c>
      <c r="T39" s="836">
        <v>1</v>
      </c>
      <c r="U39" s="838">
        <v>1</v>
      </c>
    </row>
    <row r="40" spans="1:21" ht="14.45" customHeight="1" x14ac:dyDescent="0.2">
      <c r="A40" s="831">
        <v>31</v>
      </c>
      <c r="B40" s="832" t="s">
        <v>1749</v>
      </c>
      <c r="C40" s="832" t="s">
        <v>1754</v>
      </c>
      <c r="D40" s="833" t="s">
        <v>2608</v>
      </c>
      <c r="E40" s="834" t="s">
        <v>1760</v>
      </c>
      <c r="F40" s="832" t="s">
        <v>1751</v>
      </c>
      <c r="G40" s="832" t="s">
        <v>1789</v>
      </c>
      <c r="H40" s="832" t="s">
        <v>579</v>
      </c>
      <c r="I40" s="832" t="s">
        <v>1848</v>
      </c>
      <c r="J40" s="832" t="s">
        <v>1801</v>
      </c>
      <c r="K40" s="832"/>
      <c r="L40" s="835">
        <v>3200</v>
      </c>
      <c r="M40" s="835">
        <v>3200</v>
      </c>
      <c r="N40" s="832">
        <v>1</v>
      </c>
      <c r="O40" s="836">
        <v>1</v>
      </c>
      <c r="P40" s="835">
        <v>3200</v>
      </c>
      <c r="Q40" s="837">
        <v>1</v>
      </c>
      <c r="R40" s="832">
        <v>1</v>
      </c>
      <c r="S40" s="837">
        <v>1</v>
      </c>
      <c r="T40" s="836">
        <v>1</v>
      </c>
      <c r="U40" s="838">
        <v>1</v>
      </c>
    </row>
    <row r="41" spans="1:21" ht="14.45" customHeight="1" x14ac:dyDescent="0.2">
      <c r="A41" s="831">
        <v>31</v>
      </c>
      <c r="B41" s="832" t="s">
        <v>1749</v>
      </c>
      <c r="C41" s="832" t="s">
        <v>1754</v>
      </c>
      <c r="D41" s="833" t="s">
        <v>2608</v>
      </c>
      <c r="E41" s="834" t="s">
        <v>1760</v>
      </c>
      <c r="F41" s="832" t="s">
        <v>1751</v>
      </c>
      <c r="G41" s="832" t="s">
        <v>1785</v>
      </c>
      <c r="H41" s="832" t="s">
        <v>579</v>
      </c>
      <c r="I41" s="832" t="s">
        <v>1786</v>
      </c>
      <c r="J41" s="832" t="s">
        <v>1787</v>
      </c>
      <c r="K41" s="832" t="s">
        <v>1788</v>
      </c>
      <c r="L41" s="835">
        <v>200</v>
      </c>
      <c r="M41" s="835">
        <v>800</v>
      </c>
      <c r="N41" s="832">
        <v>4</v>
      </c>
      <c r="O41" s="836">
        <v>2</v>
      </c>
      <c r="P41" s="835">
        <v>800</v>
      </c>
      <c r="Q41" s="837">
        <v>1</v>
      </c>
      <c r="R41" s="832">
        <v>4</v>
      </c>
      <c r="S41" s="837">
        <v>1</v>
      </c>
      <c r="T41" s="836">
        <v>2</v>
      </c>
      <c r="U41" s="838">
        <v>1</v>
      </c>
    </row>
    <row r="42" spans="1:21" ht="14.45" customHeight="1" x14ac:dyDescent="0.2">
      <c r="A42" s="831">
        <v>31</v>
      </c>
      <c r="B42" s="832" t="s">
        <v>1749</v>
      </c>
      <c r="C42" s="832" t="s">
        <v>1754</v>
      </c>
      <c r="D42" s="833" t="s">
        <v>2608</v>
      </c>
      <c r="E42" s="834" t="s">
        <v>1761</v>
      </c>
      <c r="F42" s="832" t="s">
        <v>1750</v>
      </c>
      <c r="G42" s="832" t="s">
        <v>1849</v>
      </c>
      <c r="H42" s="832" t="s">
        <v>615</v>
      </c>
      <c r="I42" s="832" t="s">
        <v>1625</v>
      </c>
      <c r="J42" s="832" t="s">
        <v>1626</v>
      </c>
      <c r="K42" s="832" t="s">
        <v>1627</v>
      </c>
      <c r="L42" s="835">
        <v>4.7</v>
      </c>
      <c r="M42" s="835">
        <v>4.7</v>
      </c>
      <c r="N42" s="832">
        <v>1</v>
      </c>
      <c r="O42" s="836">
        <v>0.5</v>
      </c>
      <c r="P42" s="835">
        <v>4.7</v>
      </c>
      <c r="Q42" s="837">
        <v>1</v>
      </c>
      <c r="R42" s="832">
        <v>1</v>
      </c>
      <c r="S42" s="837">
        <v>1</v>
      </c>
      <c r="T42" s="836">
        <v>0.5</v>
      </c>
      <c r="U42" s="838">
        <v>1</v>
      </c>
    </row>
    <row r="43" spans="1:21" ht="14.45" customHeight="1" x14ac:dyDescent="0.2">
      <c r="A43" s="831">
        <v>31</v>
      </c>
      <c r="B43" s="832" t="s">
        <v>1749</v>
      </c>
      <c r="C43" s="832" t="s">
        <v>1754</v>
      </c>
      <c r="D43" s="833" t="s">
        <v>2608</v>
      </c>
      <c r="E43" s="834" t="s">
        <v>1761</v>
      </c>
      <c r="F43" s="832" t="s">
        <v>1750</v>
      </c>
      <c r="G43" s="832" t="s">
        <v>1850</v>
      </c>
      <c r="H43" s="832" t="s">
        <v>615</v>
      </c>
      <c r="I43" s="832" t="s">
        <v>1644</v>
      </c>
      <c r="J43" s="832" t="s">
        <v>626</v>
      </c>
      <c r="K43" s="832" t="s">
        <v>1645</v>
      </c>
      <c r="L43" s="835">
        <v>0</v>
      </c>
      <c r="M43" s="835">
        <v>0</v>
      </c>
      <c r="N43" s="832">
        <v>1</v>
      </c>
      <c r="O43" s="836">
        <v>1</v>
      </c>
      <c r="P43" s="835"/>
      <c r="Q43" s="837"/>
      <c r="R43" s="832"/>
      <c r="S43" s="837">
        <v>0</v>
      </c>
      <c r="T43" s="836"/>
      <c r="U43" s="838">
        <v>0</v>
      </c>
    </row>
    <row r="44" spans="1:21" ht="14.45" customHeight="1" x14ac:dyDescent="0.2">
      <c r="A44" s="831">
        <v>31</v>
      </c>
      <c r="B44" s="832" t="s">
        <v>1749</v>
      </c>
      <c r="C44" s="832" t="s">
        <v>1754</v>
      </c>
      <c r="D44" s="833" t="s">
        <v>2608</v>
      </c>
      <c r="E44" s="834" t="s">
        <v>1761</v>
      </c>
      <c r="F44" s="832" t="s">
        <v>1750</v>
      </c>
      <c r="G44" s="832" t="s">
        <v>1851</v>
      </c>
      <c r="H44" s="832" t="s">
        <v>579</v>
      </c>
      <c r="I44" s="832" t="s">
        <v>1852</v>
      </c>
      <c r="J44" s="832" t="s">
        <v>1853</v>
      </c>
      <c r="K44" s="832" t="s">
        <v>1572</v>
      </c>
      <c r="L44" s="835">
        <v>78.33</v>
      </c>
      <c r="M44" s="835">
        <v>1018.2900000000001</v>
      </c>
      <c r="N44" s="832">
        <v>13</v>
      </c>
      <c r="O44" s="836">
        <v>1.5</v>
      </c>
      <c r="P44" s="835">
        <v>861.63000000000011</v>
      </c>
      <c r="Q44" s="837">
        <v>0.84615384615384615</v>
      </c>
      <c r="R44" s="832">
        <v>11</v>
      </c>
      <c r="S44" s="837">
        <v>0.84615384615384615</v>
      </c>
      <c r="T44" s="836">
        <v>1.5</v>
      </c>
      <c r="U44" s="838">
        <v>1</v>
      </c>
    </row>
    <row r="45" spans="1:21" ht="14.45" customHeight="1" x14ac:dyDescent="0.2">
      <c r="A45" s="831">
        <v>31</v>
      </c>
      <c r="B45" s="832" t="s">
        <v>1749</v>
      </c>
      <c r="C45" s="832" t="s">
        <v>1754</v>
      </c>
      <c r="D45" s="833" t="s">
        <v>2608</v>
      </c>
      <c r="E45" s="834" t="s">
        <v>1761</v>
      </c>
      <c r="F45" s="832" t="s">
        <v>1750</v>
      </c>
      <c r="G45" s="832" t="s">
        <v>1854</v>
      </c>
      <c r="H45" s="832" t="s">
        <v>579</v>
      </c>
      <c r="I45" s="832" t="s">
        <v>1855</v>
      </c>
      <c r="J45" s="832" t="s">
        <v>1856</v>
      </c>
      <c r="K45" s="832" t="s">
        <v>1857</v>
      </c>
      <c r="L45" s="835">
        <v>47.47</v>
      </c>
      <c r="M45" s="835">
        <v>47.47</v>
      </c>
      <c r="N45" s="832">
        <v>1</v>
      </c>
      <c r="O45" s="836"/>
      <c r="P45" s="835">
        <v>47.47</v>
      </c>
      <c r="Q45" s="837">
        <v>1</v>
      </c>
      <c r="R45" s="832">
        <v>1</v>
      </c>
      <c r="S45" s="837">
        <v>1</v>
      </c>
      <c r="T45" s="836"/>
      <c r="U45" s="838"/>
    </row>
    <row r="46" spans="1:21" ht="14.45" customHeight="1" x14ac:dyDescent="0.2">
      <c r="A46" s="831">
        <v>31</v>
      </c>
      <c r="B46" s="832" t="s">
        <v>1749</v>
      </c>
      <c r="C46" s="832" t="s">
        <v>1754</v>
      </c>
      <c r="D46" s="833" t="s">
        <v>2608</v>
      </c>
      <c r="E46" s="834" t="s">
        <v>1761</v>
      </c>
      <c r="F46" s="832" t="s">
        <v>1750</v>
      </c>
      <c r="G46" s="832" t="s">
        <v>1858</v>
      </c>
      <c r="H46" s="832" t="s">
        <v>579</v>
      </c>
      <c r="I46" s="832" t="s">
        <v>1859</v>
      </c>
      <c r="J46" s="832" t="s">
        <v>699</v>
      </c>
      <c r="K46" s="832" t="s">
        <v>1860</v>
      </c>
      <c r="L46" s="835">
        <v>46.99</v>
      </c>
      <c r="M46" s="835">
        <v>140.97</v>
      </c>
      <c r="N46" s="832">
        <v>3</v>
      </c>
      <c r="O46" s="836"/>
      <c r="P46" s="835">
        <v>140.97</v>
      </c>
      <c r="Q46" s="837">
        <v>1</v>
      </c>
      <c r="R46" s="832">
        <v>3</v>
      </c>
      <c r="S46" s="837">
        <v>1</v>
      </c>
      <c r="T46" s="836"/>
      <c r="U46" s="838"/>
    </row>
    <row r="47" spans="1:21" ht="14.45" customHeight="1" x14ac:dyDescent="0.2">
      <c r="A47" s="831">
        <v>31</v>
      </c>
      <c r="B47" s="832" t="s">
        <v>1749</v>
      </c>
      <c r="C47" s="832" t="s">
        <v>1754</v>
      </c>
      <c r="D47" s="833" t="s">
        <v>2608</v>
      </c>
      <c r="E47" s="834" t="s">
        <v>1761</v>
      </c>
      <c r="F47" s="832" t="s">
        <v>1750</v>
      </c>
      <c r="G47" s="832" t="s">
        <v>1861</v>
      </c>
      <c r="H47" s="832" t="s">
        <v>579</v>
      </c>
      <c r="I47" s="832" t="s">
        <v>1862</v>
      </c>
      <c r="J47" s="832" t="s">
        <v>1863</v>
      </c>
      <c r="K47" s="832" t="s">
        <v>1864</v>
      </c>
      <c r="L47" s="835">
        <v>186.99</v>
      </c>
      <c r="M47" s="835">
        <v>186.99</v>
      </c>
      <c r="N47" s="832">
        <v>1</v>
      </c>
      <c r="O47" s="836"/>
      <c r="P47" s="835">
        <v>186.99</v>
      </c>
      <c r="Q47" s="837">
        <v>1</v>
      </c>
      <c r="R47" s="832">
        <v>1</v>
      </c>
      <c r="S47" s="837">
        <v>1</v>
      </c>
      <c r="T47" s="836"/>
      <c r="U47" s="838"/>
    </row>
    <row r="48" spans="1:21" ht="14.45" customHeight="1" x14ac:dyDescent="0.2">
      <c r="A48" s="831">
        <v>31</v>
      </c>
      <c r="B48" s="832" t="s">
        <v>1749</v>
      </c>
      <c r="C48" s="832" t="s">
        <v>1754</v>
      </c>
      <c r="D48" s="833" t="s">
        <v>2608</v>
      </c>
      <c r="E48" s="834" t="s">
        <v>1761</v>
      </c>
      <c r="F48" s="832" t="s">
        <v>1750</v>
      </c>
      <c r="G48" s="832" t="s">
        <v>1865</v>
      </c>
      <c r="H48" s="832" t="s">
        <v>579</v>
      </c>
      <c r="I48" s="832" t="s">
        <v>1866</v>
      </c>
      <c r="J48" s="832" t="s">
        <v>1867</v>
      </c>
      <c r="K48" s="832" t="s">
        <v>1868</v>
      </c>
      <c r="L48" s="835">
        <v>88.31</v>
      </c>
      <c r="M48" s="835">
        <v>88.31</v>
      </c>
      <c r="N48" s="832">
        <v>1</v>
      </c>
      <c r="O48" s="836"/>
      <c r="P48" s="835"/>
      <c r="Q48" s="837">
        <v>0</v>
      </c>
      <c r="R48" s="832"/>
      <c r="S48" s="837">
        <v>0</v>
      </c>
      <c r="T48" s="836"/>
      <c r="U48" s="838"/>
    </row>
    <row r="49" spans="1:21" ht="14.45" customHeight="1" x14ac:dyDescent="0.2">
      <c r="A49" s="831">
        <v>31</v>
      </c>
      <c r="B49" s="832" t="s">
        <v>1749</v>
      </c>
      <c r="C49" s="832" t="s">
        <v>1754</v>
      </c>
      <c r="D49" s="833" t="s">
        <v>2608</v>
      </c>
      <c r="E49" s="834" t="s">
        <v>1761</v>
      </c>
      <c r="F49" s="832" t="s">
        <v>1750</v>
      </c>
      <c r="G49" s="832" t="s">
        <v>1869</v>
      </c>
      <c r="H49" s="832" t="s">
        <v>579</v>
      </c>
      <c r="I49" s="832" t="s">
        <v>1870</v>
      </c>
      <c r="J49" s="832" t="s">
        <v>1871</v>
      </c>
      <c r="K49" s="832" t="s">
        <v>1872</v>
      </c>
      <c r="L49" s="835">
        <v>159.71</v>
      </c>
      <c r="M49" s="835">
        <v>798.55</v>
      </c>
      <c r="N49" s="832">
        <v>5</v>
      </c>
      <c r="O49" s="836"/>
      <c r="P49" s="835">
        <v>319.42</v>
      </c>
      <c r="Q49" s="837">
        <v>0.4</v>
      </c>
      <c r="R49" s="832">
        <v>2</v>
      </c>
      <c r="S49" s="837">
        <v>0.4</v>
      </c>
      <c r="T49" s="836"/>
      <c r="U49" s="838"/>
    </row>
    <row r="50" spans="1:21" ht="14.45" customHeight="1" x14ac:dyDescent="0.2">
      <c r="A50" s="831">
        <v>31</v>
      </c>
      <c r="B50" s="832" t="s">
        <v>1749</v>
      </c>
      <c r="C50" s="832" t="s">
        <v>1754</v>
      </c>
      <c r="D50" s="833" t="s">
        <v>2608</v>
      </c>
      <c r="E50" s="834" t="s">
        <v>1761</v>
      </c>
      <c r="F50" s="832" t="s">
        <v>1750</v>
      </c>
      <c r="G50" s="832" t="s">
        <v>1869</v>
      </c>
      <c r="H50" s="832" t="s">
        <v>579</v>
      </c>
      <c r="I50" s="832" t="s">
        <v>1873</v>
      </c>
      <c r="J50" s="832" t="s">
        <v>1871</v>
      </c>
      <c r="K50" s="832" t="s">
        <v>1874</v>
      </c>
      <c r="L50" s="835">
        <v>159.71</v>
      </c>
      <c r="M50" s="835">
        <v>1277.6799999999998</v>
      </c>
      <c r="N50" s="832">
        <v>8</v>
      </c>
      <c r="O50" s="836"/>
      <c r="P50" s="835">
        <v>1277.6799999999998</v>
      </c>
      <c r="Q50" s="837">
        <v>1</v>
      </c>
      <c r="R50" s="832">
        <v>8</v>
      </c>
      <c r="S50" s="837">
        <v>1</v>
      </c>
      <c r="T50" s="836"/>
      <c r="U50" s="838"/>
    </row>
    <row r="51" spans="1:21" ht="14.45" customHeight="1" x14ac:dyDescent="0.2">
      <c r="A51" s="831">
        <v>31</v>
      </c>
      <c r="B51" s="832" t="s">
        <v>1749</v>
      </c>
      <c r="C51" s="832" t="s">
        <v>1754</v>
      </c>
      <c r="D51" s="833" t="s">
        <v>2608</v>
      </c>
      <c r="E51" s="834" t="s">
        <v>1761</v>
      </c>
      <c r="F51" s="832" t="s">
        <v>1750</v>
      </c>
      <c r="G51" s="832" t="s">
        <v>1875</v>
      </c>
      <c r="H51" s="832" t="s">
        <v>579</v>
      </c>
      <c r="I51" s="832" t="s">
        <v>1876</v>
      </c>
      <c r="J51" s="832" t="s">
        <v>1106</v>
      </c>
      <c r="K51" s="832" t="s">
        <v>1877</v>
      </c>
      <c r="L51" s="835">
        <v>48.09</v>
      </c>
      <c r="M51" s="835">
        <v>336.63</v>
      </c>
      <c r="N51" s="832">
        <v>7</v>
      </c>
      <c r="O51" s="836"/>
      <c r="P51" s="835">
        <v>336.63</v>
      </c>
      <c r="Q51" s="837">
        <v>1</v>
      </c>
      <c r="R51" s="832">
        <v>7</v>
      </c>
      <c r="S51" s="837">
        <v>1</v>
      </c>
      <c r="T51" s="836"/>
      <c r="U51" s="838"/>
    </row>
    <row r="52" spans="1:21" ht="14.45" customHeight="1" x14ac:dyDescent="0.2">
      <c r="A52" s="831">
        <v>31</v>
      </c>
      <c r="B52" s="832" t="s">
        <v>1749</v>
      </c>
      <c r="C52" s="832" t="s">
        <v>1754</v>
      </c>
      <c r="D52" s="833" t="s">
        <v>2608</v>
      </c>
      <c r="E52" s="834" t="s">
        <v>1761</v>
      </c>
      <c r="F52" s="832" t="s">
        <v>1750</v>
      </c>
      <c r="G52" s="832" t="s">
        <v>1875</v>
      </c>
      <c r="H52" s="832" t="s">
        <v>579</v>
      </c>
      <c r="I52" s="832" t="s">
        <v>1876</v>
      </c>
      <c r="J52" s="832" t="s">
        <v>1106</v>
      </c>
      <c r="K52" s="832" t="s">
        <v>1877</v>
      </c>
      <c r="L52" s="835">
        <v>42.14</v>
      </c>
      <c r="M52" s="835">
        <v>294.98</v>
      </c>
      <c r="N52" s="832">
        <v>7</v>
      </c>
      <c r="O52" s="836"/>
      <c r="P52" s="835">
        <v>294.98</v>
      </c>
      <c r="Q52" s="837">
        <v>1</v>
      </c>
      <c r="R52" s="832">
        <v>7</v>
      </c>
      <c r="S52" s="837">
        <v>1</v>
      </c>
      <c r="T52" s="836"/>
      <c r="U52" s="838"/>
    </row>
    <row r="53" spans="1:21" ht="14.45" customHeight="1" x14ac:dyDescent="0.2">
      <c r="A53" s="831">
        <v>31</v>
      </c>
      <c r="B53" s="832" t="s">
        <v>1749</v>
      </c>
      <c r="C53" s="832" t="s">
        <v>1754</v>
      </c>
      <c r="D53" s="833" t="s">
        <v>2608</v>
      </c>
      <c r="E53" s="834" t="s">
        <v>1761</v>
      </c>
      <c r="F53" s="832" t="s">
        <v>1750</v>
      </c>
      <c r="G53" s="832" t="s">
        <v>1878</v>
      </c>
      <c r="H53" s="832" t="s">
        <v>579</v>
      </c>
      <c r="I53" s="832" t="s">
        <v>1879</v>
      </c>
      <c r="J53" s="832" t="s">
        <v>1880</v>
      </c>
      <c r="K53" s="832" t="s">
        <v>1881</v>
      </c>
      <c r="L53" s="835">
        <v>132.97999999999999</v>
      </c>
      <c r="M53" s="835">
        <v>797.88</v>
      </c>
      <c r="N53" s="832">
        <v>6</v>
      </c>
      <c r="O53" s="836"/>
      <c r="P53" s="835">
        <v>664.9</v>
      </c>
      <c r="Q53" s="837">
        <v>0.83333333333333326</v>
      </c>
      <c r="R53" s="832">
        <v>5</v>
      </c>
      <c r="S53" s="837">
        <v>0.83333333333333337</v>
      </c>
      <c r="T53" s="836"/>
      <c r="U53" s="838"/>
    </row>
    <row r="54" spans="1:21" ht="14.45" customHeight="1" x14ac:dyDescent="0.2">
      <c r="A54" s="831">
        <v>31</v>
      </c>
      <c r="B54" s="832" t="s">
        <v>1749</v>
      </c>
      <c r="C54" s="832" t="s">
        <v>1754</v>
      </c>
      <c r="D54" s="833" t="s">
        <v>2608</v>
      </c>
      <c r="E54" s="834" t="s">
        <v>1761</v>
      </c>
      <c r="F54" s="832" t="s">
        <v>1750</v>
      </c>
      <c r="G54" s="832" t="s">
        <v>1779</v>
      </c>
      <c r="H54" s="832" t="s">
        <v>615</v>
      </c>
      <c r="I54" s="832" t="s">
        <v>1455</v>
      </c>
      <c r="J54" s="832" t="s">
        <v>771</v>
      </c>
      <c r="K54" s="832" t="s">
        <v>1456</v>
      </c>
      <c r="L54" s="835">
        <v>736.33</v>
      </c>
      <c r="M54" s="835">
        <v>27244.210000000006</v>
      </c>
      <c r="N54" s="832">
        <v>37</v>
      </c>
      <c r="O54" s="836">
        <v>6.5</v>
      </c>
      <c r="P54" s="835">
        <v>25035.220000000005</v>
      </c>
      <c r="Q54" s="837">
        <v>0.91891891891891886</v>
      </c>
      <c r="R54" s="832">
        <v>34</v>
      </c>
      <c r="S54" s="837">
        <v>0.91891891891891897</v>
      </c>
      <c r="T54" s="836">
        <v>5.5</v>
      </c>
      <c r="U54" s="838">
        <v>0.84615384615384615</v>
      </c>
    </row>
    <row r="55" spans="1:21" ht="14.45" customHeight="1" x14ac:dyDescent="0.2">
      <c r="A55" s="831">
        <v>31</v>
      </c>
      <c r="B55" s="832" t="s">
        <v>1749</v>
      </c>
      <c r="C55" s="832" t="s">
        <v>1754</v>
      </c>
      <c r="D55" s="833" t="s">
        <v>2608</v>
      </c>
      <c r="E55" s="834" t="s">
        <v>1761</v>
      </c>
      <c r="F55" s="832" t="s">
        <v>1750</v>
      </c>
      <c r="G55" s="832" t="s">
        <v>1779</v>
      </c>
      <c r="H55" s="832" t="s">
        <v>615</v>
      </c>
      <c r="I55" s="832" t="s">
        <v>1457</v>
      </c>
      <c r="J55" s="832" t="s">
        <v>771</v>
      </c>
      <c r="K55" s="832" t="s">
        <v>1458</v>
      </c>
      <c r="L55" s="835">
        <v>490.89</v>
      </c>
      <c r="M55" s="835">
        <v>4908.8999999999996</v>
      </c>
      <c r="N55" s="832">
        <v>10</v>
      </c>
      <c r="O55" s="836">
        <v>2.5</v>
      </c>
      <c r="P55" s="835">
        <v>4418.0099999999993</v>
      </c>
      <c r="Q55" s="837">
        <v>0.89999999999999991</v>
      </c>
      <c r="R55" s="832">
        <v>9</v>
      </c>
      <c r="S55" s="837">
        <v>0.9</v>
      </c>
      <c r="T55" s="836">
        <v>2</v>
      </c>
      <c r="U55" s="838">
        <v>0.8</v>
      </c>
    </row>
    <row r="56" spans="1:21" ht="14.45" customHeight="1" x14ac:dyDescent="0.2">
      <c r="A56" s="831">
        <v>31</v>
      </c>
      <c r="B56" s="832" t="s">
        <v>1749</v>
      </c>
      <c r="C56" s="832" t="s">
        <v>1754</v>
      </c>
      <c r="D56" s="833" t="s">
        <v>2608</v>
      </c>
      <c r="E56" s="834" t="s">
        <v>1761</v>
      </c>
      <c r="F56" s="832" t="s">
        <v>1750</v>
      </c>
      <c r="G56" s="832" t="s">
        <v>1779</v>
      </c>
      <c r="H56" s="832" t="s">
        <v>615</v>
      </c>
      <c r="I56" s="832" t="s">
        <v>1882</v>
      </c>
      <c r="J56" s="832" t="s">
        <v>1781</v>
      </c>
      <c r="K56" s="832" t="s">
        <v>1883</v>
      </c>
      <c r="L56" s="835">
        <v>1847.49</v>
      </c>
      <c r="M56" s="835">
        <v>11084.94</v>
      </c>
      <c r="N56" s="832">
        <v>6</v>
      </c>
      <c r="O56" s="836"/>
      <c r="P56" s="835">
        <v>11084.94</v>
      </c>
      <c r="Q56" s="837">
        <v>1</v>
      </c>
      <c r="R56" s="832">
        <v>6</v>
      </c>
      <c r="S56" s="837">
        <v>1</v>
      </c>
      <c r="T56" s="836"/>
      <c r="U56" s="838"/>
    </row>
    <row r="57" spans="1:21" ht="14.45" customHeight="1" x14ac:dyDescent="0.2">
      <c r="A57" s="831">
        <v>31</v>
      </c>
      <c r="B57" s="832" t="s">
        <v>1749</v>
      </c>
      <c r="C57" s="832" t="s">
        <v>1754</v>
      </c>
      <c r="D57" s="833" t="s">
        <v>2608</v>
      </c>
      <c r="E57" s="834" t="s">
        <v>1761</v>
      </c>
      <c r="F57" s="832" t="s">
        <v>1750</v>
      </c>
      <c r="G57" s="832" t="s">
        <v>1779</v>
      </c>
      <c r="H57" s="832" t="s">
        <v>615</v>
      </c>
      <c r="I57" s="832" t="s">
        <v>1884</v>
      </c>
      <c r="J57" s="832" t="s">
        <v>771</v>
      </c>
      <c r="K57" s="832" t="s">
        <v>1885</v>
      </c>
      <c r="L57" s="835">
        <v>1154.68</v>
      </c>
      <c r="M57" s="835">
        <v>3464.04</v>
      </c>
      <c r="N57" s="832">
        <v>3</v>
      </c>
      <c r="O57" s="836">
        <v>1.5</v>
      </c>
      <c r="P57" s="835">
        <v>2309.36</v>
      </c>
      <c r="Q57" s="837">
        <v>0.66666666666666674</v>
      </c>
      <c r="R57" s="832">
        <v>2</v>
      </c>
      <c r="S57" s="837">
        <v>0.66666666666666663</v>
      </c>
      <c r="T57" s="836">
        <v>0.5</v>
      </c>
      <c r="U57" s="838">
        <v>0.33333333333333331</v>
      </c>
    </row>
    <row r="58" spans="1:21" ht="14.45" customHeight="1" x14ac:dyDescent="0.2">
      <c r="A58" s="831">
        <v>31</v>
      </c>
      <c r="B58" s="832" t="s">
        <v>1749</v>
      </c>
      <c r="C58" s="832" t="s">
        <v>1754</v>
      </c>
      <c r="D58" s="833" t="s">
        <v>2608</v>
      </c>
      <c r="E58" s="834" t="s">
        <v>1761</v>
      </c>
      <c r="F58" s="832" t="s">
        <v>1750</v>
      </c>
      <c r="G58" s="832" t="s">
        <v>1779</v>
      </c>
      <c r="H58" s="832" t="s">
        <v>615</v>
      </c>
      <c r="I58" s="832" t="s">
        <v>1451</v>
      </c>
      <c r="J58" s="832" t="s">
        <v>771</v>
      </c>
      <c r="K58" s="832" t="s">
        <v>1452</v>
      </c>
      <c r="L58" s="835">
        <v>923.74</v>
      </c>
      <c r="M58" s="835">
        <v>16627.32</v>
      </c>
      <c r="N58" s="832">
        <v>18</v>
      </c>
      <c r="O58" s="836">
        <v>3.5</v>
      </c>
      <c r="P58" s="835">
        <v>12932.359999999999</v>
      </c>
      <c r="Q58" s="837">
        <v>0.77777777777777768</v>
      </c>
      <c r="R58" s="832">
        <v>14</v>
      </c>
      <c r="S58" s="837">
        <v>0.77777777777777779</v>
      </c>
      <c r="T58" s="836">
        <v>3</v>
      </c>
      <c r="U58" s="838">
        <v>0.8571428571428571</v>
      </c>
    </row>
    <row r="59" spans="1:21" ht="14.45" customHeight="1" x14ac:dyDescent="0.2">
      <c r="A59" s="831">
        <v>31</v>
      </c>
      <c r="B59" s="832" t="s">
        <v>1749</v>
      </c>
      <c r="C59" s="832" t="s">
        <v>1754</v>
      </c>
      <c r="D59" s="833" t="s">
        <v>2608</v>
      </c>
      <c r="E59" s="834" t="s">
        <v>1761</v>
      </c>
      <c r="F59" s="832" t="s">
        <v>1750</v>
      </c>
      <c r="G59" s="832" t="s">
        <v>1821</v>
      </c>
      <c r="H59" s="832" t="s">
        <v>579</v>
      </c>
      <c r="I59" s="832" t="s">
        <v>1886</v>
      </c>
      <c r="J59" s="832" t="s">
        <v>641</v>
      </c>
      <c r="K59" s="832" t="s">
        <v>1887</v>
      </c>
      <c r="L59" s="835">
        <v>17.62</v>
      </c>
      <c r="M59" s="835">
        <v>70.48</v>
      </c>
      <c r="N59" s="832">
        <v>4</v>
      </c>
      <c r="O59" s="836">
        <v>3.5</v>
      </c>
      <c r="P59" s="835">
        <v>17.62</v>
      </c>
      <c r="Q59" s="837">
        <v>0.25</v>
      </c>
      <c r="R59" s="832">
        <v>1</v>
      </c>
      <c r="S59" s="837">
        <v>0.25</v>
      </c>
      <c r="T59" s="836">
        <v>0.5</v>
      </c>
      <c r="U59" s="838">
        <v>0.14285714285714285</v>
      </c>
    </row>
    <row r="60" spans="1:21" ht="14.45" customHeight="1" x14ac:dyDescent="0.2">
      <c r="A60" s="831">
        <v>31</v>
      </c>
      <c r="B60" s="832" t="s">
        <v>1749</v>
      </c>
      <c r="C60" s="832" t="s">
        <v>1754</v>
      </c>
      <c r="D60" s="833" t="s">
        <v>2608</v>
      </c>
      <c r="E60" s="834" t="s">
        <v>1761</v>
      </c>
      <c r="F60" s="832" t="s">
        <v>1750</v>
      </c>
      <c r="G60" s="832" t="s">
        <v>1821</v>
      </c>
      <c r="H60" s="832" t="s">
        <v>579</v>
      </c>
      <c r="I60" s="832" t="s">
        <v>1822</v>
      </c>
      <c r="J60" s="832" t="s">
        <v>641</v>
      </c>
      <c r="K60" s="832" t="s">
        <v>617</v>
      </c>
      <c r="L60" s="835">
        <v>35.25</v>
      </c>
      <c r="M60" s="835">
        <v>176.25</v>
      </c>
      <c r="N60" s="832">
        <v>5</v>
      </c>
      <c r="O60" s="836">
        <v>2</v>
      </c>
      <c r="P60" s="835">
        <v>105.75</v>
      </c>
      <c r="Q60" s="837">
        <v>0.6</v>
      </c>
      <c r="R60" s="832">
        <v>3</v>
      </c>
      <c r="S60" s="837">
        <v>0.6</v>
      </c>
      <c r="T60" s="836">
        <v>1</v>
      </c>
      <c r="U60" s="838">
        <v>0.5</v>
      </c>
    </row>
    <row r="61" spans="1:21" ht="14.45" customHeight="1" x14ac:dyDescent="0.2">
      <c r="A61" s="831">
        <v>31</v>
      </c>
      <c r="B61" s="832" t="s">
        <v>1749</v>
      </c>
      <c r="C61" s="832" t="s">
        <v>1754</v>
      </c>
      <c r="D61" s="833" t="s">
        <v>2608</v>
      </c>
      <c r="E61" s="834" t="s">
        <v>1761</v>
      </c>
      <c r="F61" s="832" t="s">
        <v>1750</v>
      </c>
      <c r="G61" s="832" t="s">
        <v>1778</v>
      </c>
      <c r="H61" s="832" t="s">
        <v>615</v>
      </c>
      <c r="I61" s="832" t="s">
        <v>1605</v>
      </c>
      <c r="J61" s="832" t="s">
        <v>927</v>
      </c>
      <c r="K61" s="832" t="s">
        <v>931</v>
      </c>
      <c r="L61" s="835">
        <v>0</v>
      </c>
      <c r="M61" s="835">
        <v>0</v>
      </c>
      <c r="N61" s="832">
        <v>59</v>
      </c>
      <c r="O61" s="836">
        <v>44</v>
      </c>
      <c r="P61" s="835">
        <v>0</v>
      </c>
      <c r="Q61" s="837"/>
      <c r="R61" s="832">
        <v>37</v>
      </c>
      <c r="S61" s="837">
        <v>0.6271186440677966</v>
      </c>
      <c r="T61" s="836">
        <v>27</v>
      </c>
      <c r="U61" s="838">
        <v>0.61363636363636365</v>
      </c>
    </row>
    <row r="62" spans="1:21" ht="14.45" customHeight="1" x14ac:dyDescent="0.2">
      <c r="A62" s="831">
        <v>31</v>
      </c>
      <c r="B62" s="832" t="s">
        <v>1749</v>
      </c>
      <c r="C62" s="832" t="s">
        <v>1754</v>
      </c>
      <c r="D62" s="833" t="s">
        <v>2608</v>
      </c>
      <c r="E62" s="834" t="s">
        <v>1761</v>
      </c>
      <c r="F62" s="832" t="s">
        <v>1750</v>
      </c>
      <c r="G62" s="832" t="s">
        <v>1888</v>
      </c>
      <c r="H62" s="832" t="s">
        <v>579</v>
      </c>
      <c r="I62" s="832" t="s">
        <v>1889</v>
      </c>
      <c r="J62" s="832" t="s">
        <v>1127</v>
      </c>
      <c r="K62" s="832" t="s">
        <v>1890</v>
      </c>
      <c r="L62" s="835">
        <v>42.54</v>
      </c>
      <c r="M62" s="835">
        <v>42.54</v>
      </c>
      <c r="N62" s="832">
        <v>1</v>
      </c>
      <c r="O62" s="836">
        <v>1</v>
      </c>
      <c r="P62" s="835"/>
      <c r="Q62" s="837">
        <v>0</v>
      </c>
      <c r="R62" s="832"/>
      <c r="S62" s="837">
        <v>0</v>
      </c>
      <c r="T62" s="836"/>
      <c r="U62" s="838">
        <v>0</v>
      </c>
    </row>
    <row r="63" spans="1:21" ht="14.45" customHeight="1" x14ac:dyDescent="0.2">
      <c r="A63" s="831">
        <v>31</v>
      </c>
      <c r="B63" s="832" t="s">
        <v>1749</v>
      </c>
      <c r="C63" s="832" t="s">
        <v>1754</v>
      </c>
      <c r="D63" s="833" t="s">
        <v>2608</v>
      </c>
      <c r="E63" s="834" t="s">
        <v>1761</v>
      </c>
      <c r="F63" s="832" t="s">
        <v>1750</v>
      </c>
      <c r="G63" s="832" t="s">
        <v>1888</v>
      </c>
      <c r="H63" s="832" t="s">
        <v>579</v>
      </c>
      <c r="I63" s="832" t="s">
        <v>1891</v>
      </c>
      <c r="J63" s="832" t="s">
        <v>1892</v>
      </c>
      <c r="K63" s="832" t="s">
        <v>1893</v>
      </c>
      <c r="L63" s="835">
        <v>59.56</v>
      </c>
      <c r="M63" s="835">
        <v>119.12</v>
      </c>
      <c r="N63" s="832">
        <v>2</v>
      </c>
      <c r="O63" s="836"/>
      <c r="P63" s="835">
        <v>119.12</v>
      </c>
      <c r="Q63" s="837">
        <v>1</v>
      </c>
      <c r="R63" s="832">
        <v>2</v>
      </c>
      <c r="S63" s="837">
        <v>1</v>
      </c>
      <c r="T63" s="836"/>
      <c r="U63" s="838"/>
    </row>
    <row r="64" spans="1:21" ht="14.45" customHeight="1" x14ac:dyDescent="0.2">
      <c r="A64" s="831">
        <v>31</v>
      </c>
      <c r="B64" s="832" t="s">
        <v>1749</v>
      </c>
      <c r="C64" s="832" t="s">
        <v>1754</v>
      </c>
      <c r="D64" s="833" t="s">
        <v>2608</v>
      </c>
      <c r="E64" s="834" t="s">
        <v>1761</v>
      </c>
      <c r="F64" s="832" t="s">
        <v>1750</v>
      </c>
      <c r="G64" s="832" t="s">
        <v>1894</v>
      </c>
      <c r="H64" s="832" t="s">
        <v>579</v>
      </c>
      <c r="I64" s="832" t="s">
        <v>1895</v>
      </c>
      <c r="J64" s="832" t="s">
        <v>1038</v>
      </c>
      <c r="K64" s="832" t="s">
        <v>1896</v>
      </c>
      <c r="L64" s="835">
        <v>789.2</v>
      </c>
      <c r="M64" s="835">
        <v>789.2</v>
      </c>
      <c r="N64" s="832">
        <v>1</v>
      </c>
      <c r="O64" s="836"/>
      <c r="P64" s="835"/>
      <c r="Q64" s="837">
        <v>0</v>
      </c>
      <c r="R64" s="832"/>
      <c r="S64" s="837">
        <v>0</v>
      </c>
      <c r="T64" s="836"/>
      <c r="U64" s="838"/>
    </row>
    <row r="65" spans="1:21" ht="14.45" customHeight="1" x14ac:dyDescent="0.2">
      <c r="A65" s="831">
        <v>31</v>
      </c>
      <c r="B65" s="832" t="s">
        <v>1749</v>
      </c>
      <c r="C65" s="832" t="s">
        <v>1754</v>
      </c>
      <c r="D65" s="833" t="s">
        <v>2608</v>
      </c>
      <c r="E65" s="834" t="s">
        <v>1761</v>
      </c>
      <c r="F65" s="832" t="s">
        <v>1750</v>
      </c>
      <c r="G65" s="832" t="s">
        <v>1793</v>
      </c>
      <c r="H65" s="832" t="s">
        <v>579</v>
      </c>
      <c r="I65" s="832" t="s">
        <v>1794</v>
      </c>
      <c r="J65" s="832" t="s">
        <v>1129</v>
      </c>
      <c r="K65" s="832" t="s">
        <v>1795</v>
      </c>
      <c r="L65" s="835">
        <v>219.37</v>
      </c>
      <c r="M65" s="835">
        <v>1754.96</v>
      </c>
      <c r="N65" s="832">
        <v>8</v>
      </c>
      <c r="O65" s="836">
        <v>2</v>
      </c>
      <c r="P65" s="835">
        <v>658.11</v>
      </c>
      <c r="Q65" s="837">
        <v>0.375</v>
      </c>
      <c r="R65" s="832">
        <v>3</v>
      </c>
      <c r="S65" s="837">
        <v>0.375</v>
      </c>
      <c r="T65" s="836">
        <v>0.5</v>
      </c>
      <c r="U65" s="838">
        <v>0.25</v>
      </c>
    </row>
    <row r="66" spans="1:21" ht="14.45" customHeight="1" x14ac:dyDescent="0.2">
      <c r="A66" s="831">
        <v>31</v>
      </c>
      <c r="B66" s="832" t="s">
        <v>1749</v>
      </c>
      <c r="C66" s="832" t="s">
        <v>1754</v>
      </c>
      <c r="D66" s="833" t="s">
        <v>2608</v>
      </c>
      <c r="E66" s="834" t="s">
        <v>1761</v>
      </c>
      <c r="F66" s="832" t="s">
        <v>1750</v>
      </c>
      <c r="G66" s="832" t="s">
        <v>1897</v>
      </c>
      <c r="H66" s="832" t="s">
        <v>579</v>
      </c>
      <c r="I66" s="832" t="s">
        <v>1898</v>
      </c>
      <c r="J66" s="832" t="s">
        <v>1899</v>
      </c>
      <c r="K66" s="832" t="s">
        <v>1900</v>
      </c>
      <c r="L66" s="835">
        <v>61.97</v>
      </c>
      <c r="M66" s="835">
        <v>123.94</v>
      </c>
      <c r="N66" s="832">
        <v>2</v>
      </c>
      <c r="O66" s="836"/>
      <c r="P66" s="835">
        <v>123.94</v>
      </c>
      <c r="Q66" s="837">
        <v>1</v>
      </c>
      <c r="R66" s="832">
        <v>2</v>
      </c>
      <c r="S66" s="837">
        <v>1</v>
      </c>
      <c r="T66" s="836"/>
      <c r="U66" s="838"/>
    </row>
    <row r="67" spans="1:21" ht="14.45" customHeight="1" x14ac:dyDescent="0.2">
      <c r="A67" s="831">
        <v>31</v>
      </c>
      <c r="B67" s="832" t="s">
        <v>1749</v>
      </c>
      <c r="C67" s="832" t="s">
        <v>1754</v>
      </c>
      <c r="D67" s="833" t="s">
        <v>2608</v>
      </c>
      <c r="E67" s="834" t="s">
        <v>1761</v>
      </c>
      <c r="F67" s="832" t="s">
        <v>1750</v>
      </c>
      <c r="G67" s="832" t="s">
        <v>1901</v>
      </c>
      <c r="H67" s="832" t="s">
        <v>579</v>
      </c>
      <c r="I67" s="832" t="s">
        <v>1902</v>
      </c>
      <c r="J67" s="832" t="s">
        <v>897</v>
      </c>
      <c r="K67" s="832" t="s">
        <v>1903</v>
      </c>
      <c r="L67" s="835">
        <v>0</v>
      </c>
      <c r="M67" s="835">
        <v>0</v>
      </c>
      <c r="N67" s="832">
        <v>1</v>
      </c>
      <c r="O67" s="836">
        <v>0.5</v>
      </c>
      <c r="P67" s="835">
        <v>0</v>
      </c>
      <c r="Q67" s="837"/>
      <c r="R67" s="832">
        <v>1</v>
      </c>
      <c r="S67" s="837">
        <v>1</v>
      </c>
      <c r="T67" s="836">
        <v>0.5</v>
      </c>
      <c r="U67" s="838">
        <v>1</v>
      </c>
    </row>
    <row r="68" spans="1:21" ht="14.45" customHeight="1" x14ac:dyDescent="0.2">
      <c r="A68" s="831">
        <v>31</v>
      </c>
      <c r="B68" s="832" t="s">
        <v>1749</v>
      </c>
      <c r="C68" s="832" t="s">
        <v>1754</v>
      </c>
      <c r="D68" s="833" t="s">
        <v>2608</v>
      </c>
      <c r="E68" s="834" t="s">
        <v>1761</v>
      </c>
      <c r="F68" s="832" t="s">
        <v>1750</v>
      </c>
      <c r="G68" s="832" t="s">
        <v>1901</v>
      </c>
      <c r="H68" s="832" t="s">
        <v>579</v>
      </c>
      <c r="I68" s="832" t="s">
        <v>1904</v>
      </c>
      <c r="J68" s="832" t="s">
        <v>901</v>
      </c>
      <c r="K68" s="832" t="s">
        <v>1905</v>
      </c>
      <c r="L68" s="835">
        <v>0</v>
      </c>
      <c r="M68" s="835">
        <v>0</v>
      </c>
      <c r="N68" s="832">
        <v>1</v>
      </c>
      <c r="O68" s="836"/>
      <c r="P68" s="835">
        <v>0</v>
      </c>
      <c r="Q68" s="837"/>
      <c r="R68" s="832">
        <v>1</v>
      </c>
      <c r="S68" s="837">
        <v>1</v>
      </c>
      <c r="T68" s="836"/>
      <c r="U68" s="838"/>
    </row>
    <row r="69" spans="1:21" ht="14.45" customHeight="1" x14ac:dyDescent="0.2">
      <c r="A69" s="831">
        <v>31</v>
      </c>
      <c r="B69" s="832" t="s">
        <v>1749</v>
      </c>
      <c r="C69" s="832" t="s">
        <v>1754</v>
      </c>
      <c r="D69" s="833" t="s">
        <v>2608</v>
      </c>
      <c r="E69" s="834" t="s">
        <v>1761</v>
      </c>
      <c r="F69" s="832" t="s">
        <v>1750</v>
      </c>
      <c r="G69" s="832" t="s">
        <v>1906</v>
      </c>
      <c r="H69" s="832" t="s">
        <v>579</v>
      </c>
      <c r="I69" s="832" t="s">
        <v>1907</v>
      </c>
      <c r="J69" s="832" t="s">
        <v>1908</v>
      </c>
      <c r="K69" s="832" t="s">
        <v>1909</v>
      </c>
      <c r="L69" s="835">
        <v>33.31</v>
      </c>
      <c r="M69" s="835">
        <v>33.31</v>
      </c>
      <c r="N69" s="832">
        <v>1</v>
      </c>
      <c r="O69" s="836">
        <v>1</v>
      </c>
      <c r="P69" s="835">
        <v>33.31</v>
      </c>
      <c r="Q69" s="837">
        <v>1</v>
      </c>
      <c r="R69" s="832">
        <v>1</v>
      </c>
      <c r="S69" s="837">
        <v>1</v>
      </c>
      <c r="T69" s="836">
        <v>1</v>
      </c>
      <c r="U69" s="838">
        <v>1</v>
      </c>
    </row>
    <row r="70" spans="1:21" ht="14.45" customHeight="1" x14ac:dyDescent="0.2">
      <c r="A70" s="831">
        <v>31</v>
      </c>
      <c r="B70" s="832" t="s">
        <v>1749</v>
      </c>
      <c r="C70" s="832" t="s">
        <v>1754</v>
      </c>
      <c r="D70" s="833" t="s">
        <v>2608</v>
      </c>
      <c r="E70" s="834" t="s">
        <v>1761</v>
      </c>
      <c r="F70" s="832" t="s">
        <v>1750</v>
      </c>
      <c r="G70" s="832" t="s">
        <v>1906</v>
      </c>
      <c r="H70" s="832" t="s">
        <v>579</v>
      </c>
      <c r="I70" s="832" t="s">
        <v>1910</v>
      </c>
      <c r="J70" s="832" t="s">
        <v>1908</v>
      </c>
      <c r="K70" s="832" t="s">
        <v>1911</v>
      </c>
      <c r="L70" s="835">
        <v>99.94</v>
      </c>
      <c r="M70" s="835">
        <v>199.88</v>
      </c>
      <c r="N70" s="832">
        <v>2</v>
      </c>
      <c r="O70" s="836"/>
      <c r="P70" s="835">
        <v>199.88</v>
      </c>
      <c r="Q70" s="837">
        <v>1</v>
      </c>
      <c r="R70" s="832">
        <v>2</v>
      </c>
      <c r="S70" s="837">
        <v>1</v>
      </c>
      <c r="T70" s="836"/>
      <c r="U70" s="838"/>
    </row>
    <row r="71" spans="1:21" ht="14.45" customHeight="1" x14ac:dyDescent="0.2">
      <c r="A71" s="831">
        <v>31</v>
      </c>
      <c r="B71" s="832" t="s">
        <v>1749</v>
      </c>
      <c r="C71" s="832" t="s">
        <v>1754</v>
      </c>
      <c r="D71" s="833" t="s">
        <v>2608</v>
      </c>
      <c r="E71" s="834" t="s">
        <v>1761</v>
      </c>
      <c r="F71" s="832" t="s">
        <v>1750</v>
      </c>
      <c r="G71" s="832" t="s">
        <v>1906</v>
      </c>
      <c r="H71" s="832" t="s">
        <v>579</v>
      </c>
      <c r="I71" s="832" t="s">
        <v>1912</v>
      </c>
      <c r="J71" s="832" t="s">
        <v>1908</v>
      </c>
      <c r="K71" s="832" t="s">
        <v>1913</v>
      </c>
      <c r="L71" s="835">
        <v>66.63</v>
      </c>
      <c r="M71" s="835">
        <v>599.66999999999996</v>
      </c>
      <c r="N71" s="832">
        <v>9</v>
      </c>
      <c r="O71" s="836">
        <v>2.5</v>
      </c>
      <c r="P71" s="835">
        <v>399.78</v>
      </c>
      <c r="Q71" s="837">
        <v>0.66666666666666663</v>
      </c>
      <c r="R71" s="832">
        <v>6</v>
      </c>
      <c r="S71" s="837">
        <v>0.66666666666666663</v>
      </c>
      <c r="T71" s="836">
        <v>1.5</v>
      </c>
      <c r="U71" s="838">
        <v>0.6</v>
      </c>
    </row>
    <row r="72" spans="1:21" ht="14.45" customHeight="1" x14ac:dyDescent="0.2">
      <c r="A72" s="831">
        <v>31</v>
      </c>
      <c r="B72" s="832" t="s">
        <v>1749</v>
      </c>
      <c r="C72" s="832" t="s">
        <v>1754</v>
      </c>
      <c r="D72" s="833" t="s">
        <v>2608</v>
      </c>
      <c r="E72" s="834" t="s">
        <v>1761</v>
      </c>
      <c r="F72" s="832" t="s">
        <v>1750</v>
      </c>
      <c r="G72" s="832" t="s">
        <v>1783</v>
      </c>
      <c r="H72" s="832" t="s">
        <v>615</v>
      </c>
      <c r="I72" s="832" t="s">
        <v>1560</v>
      </c>
      <c r="J72" s="832" t="s">
        <v>1561</v>
      </c>
      <c r="K72" s="832" t="s">
        <v>1562</v>
      </c>
      <c r="L72" s="835">
        <v>149.52000000000001</v>
      </c>
      <c r="M72" s="835">
        <v>598.08000000000004</v>
      </c>
      <c r="N72" s="832">
        <v>4</v>
      </c>
      <c r="O72" s="836"/>
      <c r="P72" s="835">
        <v>598.08000000000004</v>
      </c>
      <c r="Q72" s="837">
        <v>1</v>
      </c>
      <c r="R72" s="832">
        <v>4</v>
      </c>
      <c r="S72" s="837">
        <v>1</v>
      </c>
      <c r="T72" s="836"/>
      <c r="U72" s="838"/>
    </row>
    <row r="73" spans="1:21" ht="14.45" customHeight="1" x14ac:dyDescent="0.2">
      <c r="A73" s="831">
        <v>31</v>
      </c>
      <c r="B73" s="832" t="s">
        <v>1749</v>
      </c>
      <c r="C73" s="832" t="s">
        <v>1754</v>
      </c>
      <c r="D73" s="833" t="s">
        <v>2608</v>
      </c>
      <c r="E73" s="834" t="s">
        <v>1761</v>
      </c>
      <c r="F73" s="832" t="s">
        <v>1750</v>
      </c>
      <c r="G73" s="832" t="s">
        <v>1914</v>
      </c>
      <c r="H73" s="832" t="s">
        <v>615</v>
      </c>
      <c r="I73" s="832" t="s">
        <v>1553</v>
      </c>
      <c r="J73" s="832" t="s">
        <v>1544</v>
      </c>
      <c r="K73" s="832" t="s">
        <v>1554</v>
      </c>
      <c r="L73" s="835">
        <v>126.27</v>
      </c>
      <c r="M73" s="835">
        <v>126.27</v>
      </c>
      <c r="N73" s="832">
        <v>1</v>
      </c>
      <c r="O73" s="836"/>
      <c r="P73" s="835"/>
      <c r="Q73" s="837">
        <v>0</v>
      </c>
      <c r="R73" s="832"/>
      <c r="S73" s="837">
        <v>0</v>
      </c>
      <c r="T73" s="836"/>
      <c r="U73" s="838"/>
    </row>
    <row r="74" spans="1:21" ht="14.45" customHeight="1" x14ac:dyDescent="0.2">
      <c r="A74" s="831">
        <v>31</v>
      </c>
      <c r="B74" s="832" t="s">
        <v>1749</v>
      </c>
      <c r="C74" s="832" t="s">
        <v>1754</v>
      </c>
      <c r="D74" s="833" t="s">
        <v>2608</v>
      </c>
      <c r="E74" s="834" t="s">
        <v>1761</v>
      </c>
      <c r="F74" s="832" t="s">
        <v>1750</v>
      </c>
      <c r="G74" s="832" t="s">
        <v>1915</v>
      </c>
      <c r="H74" s="832" t="s">
        <v>579</v>
      </c>
      <c r="I74" s="832" t="s">
        <v>1916</v>
      </c>
      <c r="J74" s="832" t="s">
        <v>609</v>
      </c>
      <c r="K74" s="832" t="s">
        <v>1917</v>
      </c>
      <c r="L74" s="835">
        <v>0</v>
      </c>
      <c r="M74" s="835">
        <v>0</v>
      </c>
      <c r="N74" s="832">
        <v>6</v>
      </c>
      <c r="O74" s="836">
        <v>3.5</v>
      </c>
      <c r="P74" s="835">
        <v>0</v>
      </c>
      <c r="Q74" s="837"/>
      <c r="R74" s="832">
        <v>5</v>
      </c>
      <c r="S74" s="837">
        <v>0.83333333333333337</v>
      </c>
      <c r="T74" s="836">
        <v>3</v>
      </c>
      <c r="U74" s="838">
        <v>0.8571428571428571</v>
      </c>
    </row>
    <row r="75" spans="1:21" ht="14.45" customHeight="1" x14ac:dyDescent="0.2">
      <c r="A75" s="831">
        <v>31</v>
      </c>
      <c r="B75" s="832" t="s">
        <v>1749</v>
      </c>
      <c r="C75" s="832" t="s">
        <v>1754</v>
      </c>
      <c r="D75" s="833" t="s">
        <v>2608</v>
      </c>
      <c r="E75" s="834" t="s">
        <v>1761</v>
      </c>
      <c r="F75" s="832" t="s">
        <v>1750</v>
      </c>
      <c r="G75" s="832" t="s">
        <v>1915</v>
      </c>
      <c r="H75" s="832" t="s">
        <v>579</v>
      </c>
      <c r="I75" s="832" t="s">
        <v>1918</v>
      </c>
      <c r="J75" s="832" t="s">
        <v>609</v>
      </c>
      <c r="K75" s="832" t="s">
        <v>1919</v>
      </c>
      <c r="L75" s="835">
        <v>0</v>
      </c>
      <c r="M75" s="835">
        <v>0</v>
      </c>
      <c r="N75" s="832">
        <v>2</v>
      </c>
      <c r="O75" s="836"/>
      <c r="P75" s="835">
        <v>0</v>
      </c>
      <c r="Q75" s="837"/>
      <c r="R75" s="832">
        <v>2</v>
      </c>
      <c r="S75" s="837">
        <v>1</v>
      </c>
      <c r="T75" s="836"/>
      <c r="U75" s="838"/>
    </row>
    <row r="76" spans="1:21" ht="14.45" customHeight="1" x14ac:dyDescent="0.2">
      <c r="A76" s="831">
        <v>31</v>
      </c>
      <c r="B76" s="832" t="s">
        <v>1749</v>
      </c>
      <c r="C76" s="832" t="s">
        <v>1754</v>
      </c>
      <c r="D76" s="833" t="s">
        <v>2608</v>
      </c>
      <c r="E76" s="834" t="s">
        <v>1761</v>
      </c>
      <c r="F76" s="832" t="s">
        <v>1751</v>
      </c>
      <c r="G76" s="832" t="s">
        <v>1920</v>
      </c>
      <c r="H76" s="832" t="s">
        <v>579</v>
      </c>
      <c r="I76" s="832" t="s">
        <v>1921</v>
      </c>
      <c r="J76" s="832" t="s">
        <v>1922</v>
      </c>
      <c r="K76" s="832" t="s">
        <v>1923</v>
      </c>
      <c r="L76" s="835">
        <v>35.130000000000003</v>
      </c>
      <c r="M76" s="835">
        <v>5901.840000000012</v>
      </c>
      <c r="N76" s="832">
        <v>168</v>
      </c>
      <c r="O76" s="836">
        <v>85</v>
      </c>
      <c r="P76" s="835">
        <v>5761.3200000000115</v>
      </c>
      <c r="Q76" s="837">
        <v>0.97619047619047616</v>
      </c>
      <c r="R76" s="832">
        <v>164</v>
      </c>
      <c r="S76" s="837">
        <v>0.97619047619047616</v>
      </c>
      <c r="T76" s="836">
        <v>83</v>
      </c>
      <c r="U76" s="838">
        <v>0.97647058823529409</v>
      </c>
    </row>
    <row r="77" spans="1:21" ht="14.45" customHeight="1" x14ac:dyDescent="0.2">
      <c r="A77" s="831">
        <v>31</v>
      </c>
      <c r="B77" s="832" t="s">
        <v>1749</v>
      </c>
      <c r="C77" s="832" t="s">
        <v>1754</v>
      </c>
      <c r="D77" s="833" t="s">
        <v>2608</v>
      </c>
      <c r="E77" s="834" t="s">
        <v>1761</v>
      </c>
      <c r="F77" s="832" t="s">
        <v>1751</v>
      </c>
      <c r="G77" s="832" t="s">
        <v>1920</v>
      </c>
      <c r="H77" s="832" t="s">
        <v>579</v>
      </c>
      <c r="I77" s="832" t="s">
        <v>1924</v>
      </c>
      <c r="J77" s="832" t="s">
        <v>1925</v>
      </c>
      <c r="K77" s="832" t="s">
        <v>1926</v>
      </c>
      <c r="L77" s="835">
        <v>100</v>
      </c>
      <c r="M77" s="835">
        <v>900</v>
      </c>
      <c r="N77" s="832">
        <v>9</v>
      </c>
      <c r="O77" s="836">
        <v>4</v>
      </c>
      <c r="P77" s="835">
        <v>900</v>
      </c>
      <c r="Q77" s="837">
        <v>1</v>
      </c>
      <c r="R77" s="832">
        <v>9</v>
      </c>
      <c r="S77" s="837">
        <v>1</v>
      </c>
      <c r="T77" s="836">
        <v>4</v>
      </c>
      <c r="U77" s="838">
        <v>1</v>
      </c>
    </row>
    <row r="78" spans="1:21" ht="14.45" customHeight="1" x14ac:dyDescent="0.2">
      <c r="A78" s="831">
        <v>31</v>
      </c>
      <c r="B78" s="832" t="s">
        <v>1749</v>
      </c>
      <c r="C78" s="832" t="s">
        <v>1754</v>
      </c>
      <c r="D78" s="833" t="s">
        <v>2608</v>
      </c>
      <c r="E78" s="834" t="s">
        <v>1761</v>
      </c>
      <c r="F78" s="832" t="s">
        <v>1751</v>
      </c>
      <c r="G78" s="832" t="s">
        <v>1920</v>
      </c>
      <c r="H78" s="832" t="s">
        <v>579</v>
      </c>
      <c r="I78" s="832" t="s">
        <v>1927</v>
      </c>
      <c r="J78" s="832" t="s">
        <v>1922</v>
      </c>
      <c r="K78" s="832" t="s">
        <v>1928</v>
      </c>
      <c r="L78" s="835">
        <v>38.24</v>
      </c>
      <c r="M78" s="835">
        <v>76.48</v>
      </c>
      <c r="N78" s="832">
        <v>2</v>
      </c>
      <c r="O78" s="836">
        <v>2</v>
      </c>
      <c r="P78" s="835">
        <v>76.48</v>
      </c>
      <c r="Q78" s="837">
        <v>1</v>
      </c>
      <c r="R78" s="832">
        <v>2</v>
      </c>
      <c r="S78" s="837">
        <v>1</v>
      </c>
      <c r="T78" s="836">
        <v>2</v>
      </c>
      <c r="U78" s="838">
        <v>1</v>
      </c>
    </row>
    <row r="79" spans="1:21" ht="14.45" customHeight="1" x14ac:dyDescent="0.2">
      <c r="A79" s="831">
        <v>31</v>
      </c>
      <c r="B79" s="832" t="s">
        <v>1749</v>
      </c>
      <c r="C79" s="832" t="s">
        <v>1754</v>
      </c>
      <c r="D79" s="833" t="s">
        <v>2608</v>
      </c>
      <c r="E79" s="834" t="s">
        <v>1761</v>
      </c>
      <c r="F79" s="832" t="s">
        <v>1751</v>
      </c>
      <c r="G79" s="832" t="s">
        <v>1920</v>
      </c>
      <c r="H79" s="832" t="s">
        <v>579</v>
      </c>
      <c r="I79" s="832" t="s">
        <v>1929</v>
      </c>
      <c r="J79" s="832" t="s">
        <v>1930</v>
      </c>
      <c r="K79" s="832" t="s">
        <v>1931</v>
      </c>
      <c r="L79" s="835">
        <v>128</v>
      </c>
      <c r="M79" s="835">
        <v>512</v>
      </c>
      <c r="N79" s="832">
        <v>4</v>
      </c>
      <c r="O79" s="836">
        <v>1</v>
      </c>
      <c r="P79" s="835">
        <v>512</v>
      </c>
      <c r="Q79" s="837">
        <v>1</v>
      </c>
      <c r="R79" s="832">
        <v>4</v>
      </c>
      <c r="S79" s="837">
        <v>1</v>
      </c>
      <c r="T79" s="836">
        <v>1</v>
      </c>
      <c r="U79" s="838">
        <v>1</v>
      </c>
    </row>
    <row r="80" spans="1:21" ht="14.45" customHeight="1" x14ac:dyDescent="0.2">
      <c r="A80" s="831">
        <v>31</v>
      </c>
      <c r="B80" s="832" t="s">
        <v>1749</v>
      </c>
      <c r="C80" s="832" t="s">
        <v>1754</v>
      </c>
      <c r="D80" s="833" t="s">
        <v>2608</v>
      </c>
      <c r="E80" s="834" t="s">
        <v>1761</v>
      </c>
      <c r="F80" s="832" t="s">
        <v>1751</v>
      </c>
      <c r="G80" s="832" t="s">
        <v>1920</v>
      </c>
      <c r="H80" s="832" t="s">
        <v>579</v>
      </c>
      <c r="I80" s="832" t="s">
        <v>1932</v>
      </c>
      <c r="J80" s="832" t="s">
        <v>1930</v>
      </c>
      <c r="K80" s="832" t="s">
        <v>1933</v>
      </c>
      <c r="L80" s="835">
        <v>178</v>
      </c>
      <c r="M80" s="835">
        <v>890</v>
      </c>
      <c r="N80" s="832">
        <v>5</v>
      </c>
      <c r="O80" s="836">
        <v>3</v>
      </c>
      <c r="P80" s="835">
        <v>534</v>
      </c>
      <c r="Q80" s="837">
        <v>0.6</v>
      </c>
      <c r="R80" s="832">
        <v>3</v>
      </c>
      <c r="S80" s="837">
        <v>0.6</v>
      </c>
      <c r="T80" s="836">
        <v>2</v>
      </c>
      <c r="U80" s="838">
        <v>0.66666666666666663</v>
      </c>
    </row>
    <row r="81" spans="1:21" ht="14.45" customHeight="1" x14ac:dyDescent="0.2">
      <c r="A81" s="831">
        <v>31</v>
      </c>
      <c r="B81" s="832" t="s">
        <v>1749</v>
      </c>
      <c r="C81" s="832" t="s">
        <v>1754</v>
      </c>
      <c r="D81" s="833" t="s">
        <v>2608</v>
      </c>
      <c r="E81" s="834" t="s">
        <v>1761</v>
      </c>
      <c r="F81" s="832" t="s">
        <v>1751</v>
      </c>
      <c r="G81" s="832" t="s">
        <v>1920</v>
      </c>
      <c r="H81" s="832" t="s">
        <v>579</v>
      </c>
      <c r="I81" s="832" t="s">
        <v>1934</v>
      </c>
      <c r="J81" s="832" t="s">
        <v>1935</v>
      </c>
      <c r="K81" s="832" t="s">
        <v>1936</v>
      </c>
      <c r="L81" s="835">
        <v>1497.4</v>
      </c>
      <c r="M81" s="835">
        <v>10481.800000000001</v>
      </c>
      <c r="N81" s="832">
        <v>7</v>
      </c>
      <c r="O81" s="836">
        <v>4</v>
      </c>
      <c r="P81" s="835">
        <v>10481.800000000001</v>
      </c>
      <c r="Q81" s="837">
        <v>1</v>
      </c>
      <c r="R81" s="832">
        <v>7</v>
      </c>
      <c r="S81" s="837">
        <v>1</v>
      </c>
      <c r="T81" s="836">
        <v>4</v>
      </c>
      <c r="U81" s="838">
        <v>1</v>
      </c>
    </row>
    <row r="82" spans="1:21" ht="14.45" customHeight="1" x14ac:dyDescent="0.2">
      <c r="A82" s="831">
        <v>31</v>
      </c>
      <c r="B82" s="832" t="s">
        <v>1749</v>
      </c>
      <c r="C82" s="832" t="s">
        <v>1754</v>
      </c>
      <c r="D82" s="833" t="s">
        <v>2608</v>
      </c>
      <c r="E82" s="834" t="s">
        <v>1761</v>
      </c>
      <c r="F82" s="832" t="s">
        <v>1751</v>
      </c>
      <c r="G82" s="832" t="s">
        <v>1920</v>
      </c>
      <c r="H82" s="832" t="s">
        <v>579</v>
      </c>
      <c r="I82" s="832" t="s">
        <v>1937</v>
      </c>
      <c r="J82" s="832" t="s">
        <v>1935</v>
      </c>
      <c r="K82" s="832" t="s">
        <v>1938</v>
      </c>
      <c r="L82" s="835">
        <v>1599.8</v>
      </c>
      <c r="M82" s="835">
        <v>1599.8</v>
      </c>
      <c r="N82" s="832">
        <v>1</v>
      </c>
      <c r="O82" s="836">
        <v>1</v>
      </c>
      <c r="P82" s="835">
        <v>1599.8</v>
      </c>
      <c r="Q82" s="837">
        <v>1</v>
      </c>
      <c r="R82" s="832">
        <v>1</v>
      </c>
      <c r="S82" s="837">
        <v>1</v>
      </c>
      <c r="T82" s="836">
        <v>1</v>
      </c>
      <c r="U82" s="838">
        <v>1</v>
      </c>
    </row>
    <row r="83" spans="1:21" ht="14.45" customHeight="1" x14ac:dyDescent="0.2">
      <c r="A83" s="831">
        <v>31</v>
      </c>
      <c r="B83" s="832" t="s">
        <v>1749</v>
      </c>
      <c r="C83" s="832" t="s">
        <v>1754</v>
      </c>
      <c r="D83" s="833" t="s">
        <v>2608</v>
      </c>
      <c r="E83" s="834" t="s">
        <v>1761</v>
      </c>
      <c r="F83" s="832" t="s">
        <v>1751</v>
      </c>
      <c r="G83" s="832" t="s">
        <v>1920</v>
      </c>
      <c r="H83" s="832" t="s">
        <v>579</v>
      </c>
      <c r="I83" s="832" t="s">
        <v>1939</v>
      </c>
      <c r="J83" s="832" t="s">
        <v>1940</v>
      </c>
      <c r="K83" s="832" t="s">
        <v>1941</v>
      </c>
      <c r="L83" s="835">
        <v>233.75</v>
      </c>
      <c r="M83" s="835">
        <v>701.25</v>
      </c>
      <c r="N83" s="832">
        <v>3</v>
      </c>
      <c r="O83" s="836">
        <v>1</v>
      </c>
      <c r="P83" s="835"/>
      <c r="Q83" s="837">
        <v>0</v>
      </c>
      <c r="R83" s="832"/>
      <c r="S83" s="837">
        <v>0</v>
      </c>
      <c r="T83" s="836"/>
      <c r="U83" s="838">
        <v>0</v>
      </c>
    </row>
    <row r="84" spans="1:21" ht="14.45" customHeight="1" x14ac:dyDescent="0.2">
      <c r="A84" s="831">
        <v>31</v>
      </c>
      <c r="B84" s="832" t="s">
        <v>1749</v>
      </c>
      <c r="C84" s="832" t="s">
        <v>1754</v>
      </c>
      <c r="D84" s="833" t="s">
        <v>2608</v>
      </c>
      <c r="E84" s="834" t="s">
        <v>1761</v>
      </c>
      <c r="F84" s="832" t="s">
        <v>1751</v>
      </c>
      <c r="G84" s="832" t="s">
        <v>1789</v>
      </c>
      <c r="H84" s="832" t="s">
        <v>579</v>
      </c>
      <c r="I84" s="832" t="s">
        <v>1942</v>
      </c>
      <c r="J84" s="832" t="s">
        <v>1943</v>
      </c>
      <c r="K84" s="832" t="s">
        <v>1944</v>
      </c>
      <c r="L84" s="835">
        <v>199.5</v>
      </c>
      <c r="M84" s="835">
        <v>199.5</v>
      </c>
      <c r="N84" s="832">
        <v>1</v>
      </c>
      <c r="O84" s="836">
        <v>1</v>
      </c>
      <c r="P84" s="835">
        <v>199.5</v>
      </c>
      <c r="Q84" s="837">
        <v>1</v>
      </c>
      <c r="R84" s="832">
        <v>1</v>
      </c>
      <c r="S84" s="837">
        <v>1</v>
      </c>
      <c r="T84" s="836">
        <v>1</v>
      </c>
      <c r="U84" s="838">
        <v>1</v>
      </c>
    </row>
    <row r="85" spans="1:21" ht="14.45" customHeight="1" x14ac:dyDescent="0.2">
      <c r="A85" s="831">
        <v>31</v>
      </c>
      <c r="B85" s="832" t="s">
        <v>1749</v>
      </c>
      <c r="C85" s="832" t="s">
        <v>1754</v>
      </c>
      <c r="D85" s="833" t="s">
        <v>2608</v>
      </c>
      <c r="E85" s="834" t="s">
        <v>1761</v>
      </c>
      <c r="F85" s="832" t="s">
        <v>1751</v>
      </c>
      <c r="G85" s="832" t="s">
        <v>1789</v>
      </c>
      <c r="H85" s="832" t="s">
        <v>579</v>
      </c>
      <c r="I85" s="832" t="s">
        <v>1945</v>
      </c>
      <c r="J85" s="832" t="s">
        <v>1946</v>
      </c>
      <c r="K85" s="832" t="s">
        <v>1947</v>
      </c>
      <c r="L85" s="835">
        <v>492.18</v>
      </c>
      <c r="M85" s="835">
        <v>3937.4399999999996</v>
      </c>
      <c r="N85" s="832">
        <v>8</v>
      </c>
      <c r="O85" s="836">
        <v>8</v>
      </c>
      <c r="P85" s="835">
        <v>3937.4399999999996</v>
      </c>
      <c r="Q85" s="837">
        <v>1</v>
      </c>
      <c r="R85" s="832">
        <v>8</v>
      </c>
      <c r="S85" s="837">
        <v>1</v>
      </c>
      <c r="T85" s="836">
        <v>8</v>
      </c>
      <c r="U85" s="838">
        <v>1</v>
      </c>
    </row>
    <row r="86" spans="1:21" ht="14.45" customHeight="1" x14ac:dyDescent="0.2">
      <c r="A86" s="831">
        <v>31</v>
      </c>
      <c r="B86" s="832" t="s">
        <v>1749</v>
      </c>
      <c r="C86" s="832" t="s">
        <v>1754</v>
      </c>
      <c r="D86" s="833" t="s">
        <v>2608</v>
      </c>
      <c r="E86" s="834" t="s">
        <v>1761</v>
      </c>
      <c r="F86" s="832" t="s">
        <v>1751</v>
      </c>
      <c r="G86" s="832" t="s">
        <v>1789</v>
      </c>
      <c r="H86" s="832" t="s">
        <v>579</v>
      </c>
      <c r="I86" s="832" t="s">
        <v>1948</v>
      </c>
      <c r="J86" s="832" t="s">
        <v>1949</v>
      </c>
      <c r="K86" s="832" t="s">
        <v>1950</v>
      </c>
      <c r="L86" s="835">
        <v>347.81</v>
      </c>
      <c r="M86" s="835">
        <v>695.62</v>
      </c>
      <c r="N86" s="832">
        <v>2</v>
      </c>
      <c r="O86" s="836">
        <v>2</v>
      </c>
      <c r="P86" s="835">
        <v>695.62</v>
      </c>
      <c r="Q86" s="837">
        <v>1</v>
      </c>
      <c r="R86" s="832">
        <v>2</v>
      </c>
      <c r="S86" s="837">
        <v>1</v>
      </c>
      <c r="T86" s="836">
        <v>2</v>
      </c>
      <c r="U86" s="838">
        <v>1</v>
      </c>
    </row>
    <row r="87" spans="1:21" ht="14.45" customHeight="1" x14ac:dyDescent="0.2">
      <c r="A87" s="831">
        <v>31</v>
      </c>
      <c r="B87" s="832" t="s">
        <v>1749</v>
      </c>
      <c r="C87" s="832" t="s">
        <v>1754</v>
      </c>
      <c r="D87" s="833" t="s">
        <v>2608</v>
      </c>
      <c r="E87" s="834" t="s">
        <v>1761</v>
      </c>
      <c r="F87" s="832" t="s">
        <v>1751</v>
      </c>
      <c r="G87" s="832" t="s">
        <v>1789</v>
      </c>
      <c r="H87" s="832" t="s">
        <v>579</v>
      </c>
      <c r="I87" s="832" t="s">
        <v>1839</v>
      </c>
      <c r="J87" s="832" t="s">
        <v>1840</v>
      </c>
      <c r="K87" s="832" t="s">
        <v>1841</v>
      </c>
      <c r="L87" s="835">
        <v>2296.87</v>
      </c>
      <c r="M87" s="835">
        <v>2296.87</v>
      </c>
      <c r="N87" s="832">
        <v>1</v>
      </c>
      <c r="O87" s="836">
        <v>1</v>
      </c>
      <c r="P87" s="835">
        <v>2296.87</v>
      </c>
      <c r="Q87" s="837">
        <v>1</v>
      </c>
      <c r="R87" s="832">
        <v>1</v>
      </c>
      <c r="S87" s="837">
        <v>1</v>
      </c>
      <c r="T87" s="836">
        <v>1</v>
      </c>
      <c r="U87" s="838">
        <v>1</v>
      </c>
    </row>
    <row r="88" spans="1:21" ht="14.45" customHeight="1" x14ac:dyDescent="0.2">
      <c r="A88" s="831">
        <v>31</v>
      </c>
      <c r="B88" s="832" t="s">
        <v>1749</v>
      </c>
      <c r="C88" s="832" t="s">
        <v>1754</v>
      </c>
      <c r="D88" s="833" t="s">
        <v>2608</v>
      </c>
      <c r="E88" s="834" t="s">
        <v>1761</v>
      </c>
      <c r="F88" s="832" t="s">
        <v>1751</v>
      </c>
      <c r="G88" s="832" t="s">
        <v>1789</v>
      </c>
      <c r="H88" s="832" t="s">
        <v>579</v>
      </c>
      <c r="I88" s="832" t="s">
        <v>1951</v>
      </c>
      <c r="J88" s="832" t="s">
        <v>1843</v>
      </c>
      <c r="K88" s="832" t="s">
        <v>1952</v>
      </c>
      <c r="L88" s="835">
        <v>58.5</v>
      </c>
      <c r="M88" s="835">
        <v>175.5</v>
      </c>
      <c r="N88" s="832">
        <v>3</v>
      </c>
      <c r="O88" s="836">
        <v>3</v>
      </c>
      <c r="P88" s="835">
        <v>175.5</v>
      </c>
      <c r="Q88" s="837">
        <v>1</v>
      </c>
      <c r="R88" s="832">
        <v>3</v>
      </c>
      <c r="S88" s="837">
        <v>1</v>
      </c>
      <c r="T88" s="836">
        <v>3</v>
      </c>
      <c r="U88" s="838">
        <v>1</v>
      </c>
    </row>
    <row r="89" spans="1:21" ht="14.45" customHeight="1" x14ac:dyDescent="0.2">
      <c r="A89" s="831">
        <v>31</v>
      </c>
      <c r="B89" s="832" t="s">
        <v>1749</v>
      </c>
      <c r="C89" s="832" t="s">
        <v>1754</v>
      </c>
      <c r="D89" s="833" t="s">
        <v>2608</v>
      </c>
      <c r="E89" s="834" t="s">
        <v>1761</v>
      </c>
      <c r="F89" s="832" t="s">
        <v>1751</v>
      </c>
      <c r="G89" s="832" t="s">
        <v>1789</v>
      </c>
      <c r="H89" s="832" t="s">
        <v>579</v>
      </c>
      <c r="I89" s="832" t="s">
        <v>1953</v>
      </c>
      <c r="J89" s="832" t="s">
        <v>1954</v>
      </c>
      <c r="K89" s="832" t="s">
        <v>1955</v>
      </c>
      <c r="L89" s="835">
        <v>971.25</v>
      </c>
      <c r="M89" s="835">
        <v>4856.25</v>
      </c>
      <c r="N89" s="832">
        <v>5</v>
      </c>
      <c r="O89" s="836">
        <v>5</v>
      </c>
      <c r="P89" s="835">
        <v>4856.25</v>
      </c>
      <c r="Q89" s="837">
        <v>1</v>
      </c>
      <c r="R89" s="832">
        <v>5</v>
      </c>
      <c r="S89" s="837">
        <v>1</v>
      </c>
      <c r="T89" s="836">
        <v>5</v>
      </c>
      <c r="U89" s="838">
        <v>1</v>
      </c>
    </row>
    <row r="90" spans="1:21" ht="14.45" customHeight="1" x14ac:dyDescent="0.2">
      <c r="A90" s="831">
        <v>31</v>
      </c>
      <c r="B90" s="832" t="s">
        <v>1749</v>
      </c>
      <c r="C90" s="832" t="s">
        <v>1754</v>
      </c>
      <c r="D90" s="833" t="s">
        <v>2608</v>
      </c>
      <c r="E90" s="834" t="s">
        <v>1761</v>
      </c>
      <c r="F90" s="832" t="s">
        <v>1751</v>
      </c>
      <c r="G90" s="832" t="s">
        <v>1789</v>
      </c>
      <c r="H90" s="832" t="s">
        <v>579</v>
      </c>
      <c r="I90" s="832" t="s">
        <v>1956</v>
      </c>
      <c r="J90" s="832" t="s">
        <v>1957</v>
      </c>
      <c r="K90" s="832" t="s">
        <v>1958</v>
      </c>
      <c r="L90" s="835">
        <v>600</v>
      </c>
      <c r="M90" s="835">
        <v>600</v>
      </c>
      <c r="N90" s="832">
        <v>1</v>
      </c>
      <c r="O90" s="836">
        <v>1</v>
      </c>
      <c r="P90" s="835"/>
      <c r="Q90" s="837">
        <v>0</v>
      </c>
      <c r="R90" s="832"/>
      <c r="S90" s="837">
        <v>0</v>
      </c>
      <c r="T90" s="836"/>
      <c r="U90" s="838">
        <v>0</v>
      </c>
    </row>
    <row r="91" spans="1:21" ht="14.45" customHeight="1" x14ac:dyDescent="0.2">
      <c r="A91" s="831">
        <v>31</v>
      </c>
      <c r="B91" s="832" t="s">
        <v>1749</v>
      </c>
      <c r="C91" s="832" t="s">
        <v>1754</v>
      </c>
      <c r="D91" s="833" t="s">
        <v>2608</v>
      </c>
      <c r="E91" s="834" t="s">
        <v>1761</v>
      </c>
      <c r="F91" s="832" t="s">
        <v>1751</v>
      </c>
      <c r="G91" s="832" t="s">
        <v>1789</v>
      </c>
      <c r="H91" s="832" t="s">
        <v>579</v>
      </c>
      <c r="I91" s="832" t="s">
        <v>1959</v>
      </c>
      <c r="J91" s="832" t="s">
        <v>1960</v>
      </c>
      <c r="K91" s="832" t="s">
        <v>1961</v>
      </c>
      <c r="L91" s="835">
        <v>349.12</v>
      </c>
      <c r="M91" s="835">
        <v>349.12</v>
      </c>
      <c r="N91" s="832">
        <v>1</v>
      </c>
      <c r="O91" s="836">
        <v>1</v>
      </c>
      <c r="P91" s="835">
        <v>349.12</v>
      </c>
      <c r="Q91" s="837">
        <v>1</v>
      </c>
      <c r="R91" s="832">
        <v>1</v>
      </c>
      <c r="S91" s="837">
        <v>1</v>
      </c>
      <c r="T91" s="836">
        <v>1</v>
      </c>
      <c r="U91" s="838">
        <v>1</v>
      </c>
    </row>
    <row r="92" spans="1:21" ht="14.45" customHeight="1" x14ac:dyDescent="0.2">
      <c r="A92" s="831">
        <v>31</v>
      </c>
      <c r="B92" s="832" t="s">
        <v>1749</v>
      </c>
      <c r="C92" s="832" t="s">
        <v>1754</v>
      </c>
      <c r="D92" s="833" t="s">
        <v>2608</v>
      </c>
      <c r="E92" s="834" t="s">
        <v>1761</v>
      </c>
      <c r="F92" s="832" t="s">
        <v>1751</v>
      </c>
      <c r="G92" s="832" t="s">
        <v>1789</v>
      </c>
      <c r="H92" s="832" t="s">
        <v>579</v>
      </c>
      <c r="I92" s="832" t="s">
        <v>1962</v>
      </c>
      <c r="J92" s="832" t="s">
        <v>1801</v>
      </c>
      <c r="K92" s="832"/>
      <c r="L92" s="835">
        <v>350</v>
      </c>
      <c r="M92" s="835">
        <v>1750</v>
      </c>
      <c r="N92" s="832">
        <v>5</v>
      </c>
      <c r="O92" s="836">
        <v>5</v>
      </c>
      <c r="P92" s="835">
        <v>1750</v>
      </c>
      <c r="Q92" s="837">
        <v>1</v>
      </c>
      <c r="R92" s="832">
        <v>5</v>
      </c>
      <c r="S92" s="837">
        <v>1</v>
      </c>
      <c r="T92" s="836">
        <v>5</v>
      </c>
      <c r="U92" s="838">
        <v>1</v>
      </c>
    </row>
    <row r="93" spans="1:21" ht="14.45" customHeight="1" x14ac:dyDescent="0.2">
      <c r="A93" s="831">
        <v>31</v>
      </c>
      <c r="B93" s="832" t="s">
        <v>1749</v>
      </c>
      <c r="C93" s="832" t="s">
        <v>1754</v>
      </c>
      <c r="D93" s="833" t="s">
        <v>2608</v>
      </c>
      <c r="E93" s="834" t="s">
        <v>1761</v>
      </c>
      <c r="F93" s="832" t="s">
        <v>1751</v>
      </c>
      <c r="G93" s="832" t="s">
        <v>1789</v>
      </c>
      <c r="H93" s="832" t="s">
        <v>579</v>
      </c>
      <c r="I93" s="832" t="s">
        <v>1962</v>
      </c>
      <c r="J93" s="832" t="s">
        <v>1963</v>
      </c>
      <c r="K93" s="832" t="s">
        <v>1964</v>
      </c>
      <c r="L93" s="835">
        <v>350</v>
      </c>
      <c r="M93" s="835">
        <v>1050</v>
      </c>
      <c r="N93" s="832">
        <v>3</v>
      </c>
      <c r="O93" s="836">
        <v>3</v>
      </c>
      <c r="P93" s="835">
        <v>1050</v>
      </c>
      <c r="Q93" s="837">
        <v>1</v>
      </c>
      <c r="R93" s="832">
        <v>3</v>
      </c>
      <c r="S93" s="837">
        <v>1</v>
      </c>
      <c r="T93" s="836">
        <v>3</v>
      </c>
      <c r="U93" s="838">
        <v>1</v>
      </c>
    </row>
    <row r="94" spans="1:21" ht="14.45" customHeight="1" x14ac:dyDescent="0.2">
      <c r="A94" s="831">
        <v>31</v>
      </c>
      <c r="B94" s="832" t="s">
        <v>1749</v>
      </c>
      <c r="C94" s="832" t="s">
        <v>1754</v>
      </c>
      <c r="D94" s="833" t="s">
        <v>2608</v>
      </c>
      <c r="E94" s="834" t="s">
        <v>1761</v>
      </c>
      <c r="F94" s="832" t="s">
        <v>1751</v>
      </c>
      <c r="G94" s="832" t="s">
        <v>1789</v>
      </c>
      <c r="H94" s="832" t="s">
        <v>579</v>
      </c>
      <c r="I94" s="832" t="s">
        <v>1806</v>
      </c>
      <c r="J94" s="832" t="s">
        <v>1807</v>
      </c>
      <c r="K94" s="832" t="s">
        <v>1808</v>
      </c>
      <c r="L94" s="835">
        <v>1000</v>
      </c>
      <c r="M94" s="835">
        <v>7000</v>
      </c>
      <c r="N94" s="832">
        <v>7</v>
      </c>
      <c r="O94" s="836">
        <v>7</v>
      </c>
      <c r="P94" s="835">
        <v>7000</v>
      </c>
      <c r="Q94" s="837">
        <v>1</v>
      </c>
      <c r="R94" s="832">
        <v>7</v>
      </c>
      <c r="S94" s="837">
        <v>1</v>
      </c>
      <c r="T94" s="836">
        <v>7</v>
      </c>
      <c r="U94" s="838">
        <v>1</v>
      </c>
    </row>
    <row r="95" spans="1:21" ht="14.45" customHeight="1" x14ac:dyDescent="0.2">
      <c r="A95" s="831">
        <v>31</v>
      </c>
      <c r="B95" s="832" t="s">
        <v>1749</v>
      </c>
      <c r="C95" s="832" t="s">
        <v>1754</v>
      </c>
      <c r="D95" s="833" t="s">
        <v>2608</v>
      </c>
      <c r="E95" s="834" t="s">
        <v>1761</v>
      </c>
      <c r="F95" s="832" t="s">
        <v>1751</v>
      </c>
      <c r="G95" s="832" t="s">
        <v>1789</v>
      </c>
      <c r="H95" s="832" t="s">
        <v>579</v>
      </c>
      <c r="I95" s="832" t="s">
        <v>1965</v>
      </c>
      <c r="J95" s="832" t="s">
        <v>1966</v>
      </c>
      <c r="K95" s="832" t="s">
        <v>1967</v>
      </c>
      <c r="L95" s="835">
        <v>750</v>
      </c>
      <c r="M95" s="835">
        <v>1500</v>
      </c>
      <c r="N95" s="832">
        <v>2</v>
      </c>
      <c r="O95" s="836">
        <v>2</v>
      </c>
      <c r="P95" s="835">
        <v>1500</v>
      </c>
      <c r="Q95" s="837">
        <v>1</v>
      </c>
      <c r="R95" s="832">
        <v>2</v>
      </c>
      <c r="S95" s="837">
        <v>1</v>
      </c>
      <c r="T95" s="836">
        <v>2</v>
      </c>
      <c r="U95" s="838">
        <v>1</v>
      </c>
    </row>
    <row r="96" spans="1:21" ht="14.45" customHeight="1" x14ac:dyDescent="0.2">
      <c r="A96" s="831">
        <v>31</v>
      </c>
      <c r="B96" s="832" t="s">
        <v>1749</v>
      </c>
      <c r="C96" s="832" t="s">
        <v>1754</v>
      </c>
      <c r="D96" s="833" t="s">
        <v>2608</v>
      </c>
      <c r="E96" s="834" t="s">
        <v>1761</v>
      </c>
      <c r="F96" s="832" t="s">
        <v>1751</v>
      </c>
      <c r="G96" s="832" t="s">
        <v>1789</v>
      </c>
      <c r="H96" s="832" t="s">
        <v>579</v>
      </c>
      <c r="I96" s="832" t="s">
        <v>1968</v>
      </c>
      <c r="J96" s="832" t="s">
        <v>1969</v>
      </c>
      <c r="K96" s="832" t="s">
        <v>1970</v>
      </c>
      <c r="L96" s="835">
        <v>2260</v>
      </c>
      <c r="M96" s="835">
        <v>2260</v>
      </c>
      <c r="N96" s="832">
        <v>1</v>
      </c>
      <c r="O96" s="836">
        <v>1</v>
      </c>
      <c r="P96" s="835">
        <v>2260</v>
      </c>
      <c r="Q96" s="837">
        <v>1</v>
      </c>
      <c r="R96" s="832">
        <v>1</v>
      </c>
      <c r="S96" s="837">
        <v>1</v>
      </c>
      <c r="T96" s="836">
        <v>1</v>
      </c>
      <c r="U96" s="838">
        <v>1</v>
      </c>
    </row>
    <row r="97" spans="1:21" ht="14.45" customHeight="1" x14ac:dyDescent="0.2">
      <c r="A97" s="831">
        <v>31</v>
      </c>
      <c r="B97" s="832" t="s">
        <v>1749</v>
      </c>
      <c r="C97" s="832" t="s">
        <v>1754</v>
      </c>
      <c r="D97" s="833" t="s">
        <v>2608</v>
      </c>
      <c r="E97" s="834" t="s">
        <v>1761</v>
      </c>
      <c r="F97" s="832" t="s">
        <v>1751</v>
      </c>
      <c r="G97" s="832" t="s">
        <v>1789</v>
      </c>
      <c r="H97" s="832" t="s">
        <v>579</v>
      </c>
      <c r="I97" s="832" t="s">
        <v>1971</v>
      </c>
      <c r="J97" s="832" t="s">
        <v>1972</v>
      </c>
      <c r="K97" s="832" t="s">
        <v>1973</v>
      </c>
      <c r="L97" s="835">
        <v>2337</v>
      </c>
      <c r="M97" s="835">
        <v>2337</v>
      </c>
      <c r="N97" s="832">
        <v>1</v>
      </c>
      <c r="O97" s="836">
        <v>1</v>
      </c>
      <c r="P97" s="835">
        <v>2337</v>
      </c>
      <c r="Q97" s="837">
        <v>1</v>
      </c>
      <c r="R97" s="832">
        <v>1</v>
      </c>
      <c r="S97" s="837">
        <v>1</v>
      </c>
      <c r="T97" s="836">
        <v>1</v>
      </c>
      <c r="U97" s="838">
        <v>1</v>
      </c>
    </row>
    <row r="98" spans="1:21" ht="14.45" customHeight="1" x14ac:dyDescent="0.2">
      <c r="A98" s="831">
        <v>31</v>
      </c>
      <c r="B98" s="832" t="s">
        <v>1749</v>
      </c>
      <c r="C98" s="832" t="s">
        <v>1754</v>
      </c>
      <c r="D98" s="833" t="s">
        <v>2608</v>
      </c>
      <c r="E98" s="834" t="s">
        <v>1761</v>
      </c>
      <c r="F98" s="832" t="s">
        <v>1751</v>
      </c>
      <c r="G98" s="832" t="s">
        <v>1789</v>
      </c>
      <c r="H98" s="832" t="s">
        <v>579</v>
      </c>
      <c r="I98" s="832" t="s">
        <v>1974</v>
      </c>
      <c r="J98" s="832" t="s">
        <v>1975</v>
      </c>
      <c r="K98" s="832" t="s">
        <v>1976</v>
      </c>
      <c r="L98" s="835">
        <v>2938.09</v>
      </c>
      <c r="M98" s="835">
        <v>2938.09</v>
      </c>
      <c r="N98" s="832">
        <v>1</v>
      </c>
      <c r="O98" s="836">
        <v>1</v>
      </c>
      <c r="P98" s="835"/>
      <c r="Q98" s="837">
        <v>0</v>
      </c>
      <c r="R98" s="832"/>
      <c r="S98" s="837">
        <v>0</v>
      </c>
      <c r="T98" s="836"/>
      <c r="U98" s="838">
        <v>0</v>
      </c>
    </row>
    <row r="99" spans="1:21" ht="14.45" customHeight="1" x14ac:dyDescent="0.2">
      <c r="A99" s="831">
        <v>31</v>
      </c>
      <c r="B99" s="832" t="s">
        <v>1749</v>
      </c>
      <c r="C99" s="832" t="s">
        <v>1754</v>
      </c>
      <c r="D99" s="833" t="s">
        <v>2608</v>
      </c>
      <c r="E99" s="834" t="s">
        <v>1761</v>
      </c>
      <c r="F99" s="832" t="s">
        <v>1751</v>
      </c>
      <c r="G99" s="832" t="s">
        <v>1785</v>
      </c>
      <c r="H99" s="832" t="s">
        <v>579</v>
      </c>
      <c r="I99" s="832" t="s">
        <v>1977</v>
      </c>
      <c r="J99" s="832" t="s">
        <v>1978</v>
      </c>
      <c r="K99" s="832" t="s">
        <v>1979</v>
      </c>
      <c r="L99" s="835">
        <v>950</v>
      </c>
      <c r="M99" s="835">
        <v>950</v>
      </c>
      <c r="N99" s="832">
        <v>1</v>
      </c>
      <c r="O99" s="836">
        <v>1</v>
      </c>
      <c r="P99" s="835">
        <v>950</v>
      </c>
      <c r="Q99" s="837">
        <v>1</v>
      </c>
      <c r="R99" s="832">
        <v>1</v>
      </c>
      <c r="S99" s="837">
        <v>1</v>
      </c>
      <c r="T99" s="836">
        <v>1</v>
      </c>
      <c r="U99" s="838">
        <v>1</v>
      </c>
    </row>
    <row r="100" spans="1:21" ht="14.45" customHeight="1" x14ac:dyDescent="0.2">
      <c r="A100" s="831">
        <v>31</v>
      </c>
      <c r="B100" s="832" t="s">
        <v>1749</v>
      </c>
      <c r="C100" s="832" t="s">
        <v>1754</v>
      </c>
      <c r="D100" s="833" t="s">
        <v>2608</v>
      </c>
      <c r="E100" s="834" t="s">
        <v>1761</v>
      </c>
      <c r="F100" s="832" t="s">
        <v>1751</v>
      </c>
      <c r="G100" s="832" t="s">
        <v>1785</v>
      </c>
      <c r="H100" s="832" t="s">
        <v>579</v>
      </c>
      <c r="I100" s="832" t="s">
        <v>1980</v>
      </c>
      <c r="J100" s="832" t="s">
        <v>1981</v>
      </c>
      <c r="K100" s="832" t="s">
        <v>1982</v>
      </c>
      <c r="L100" s="835">
        <v>260</v>
      </c>
      <c r="M100" s="835">
        <v>2080</v>
      </c>
      <c r="N100" s="832">
        <v>8</v>
      </c>
      <c r="O100" s="836">
        <v>4</v>
      </c>
      <c r="P100" s="835">
        <v>2080</v>
      </c>
      <c r="Q100" s="837">
        <v>1</v>
      </c>
      <c r="R100" s="832">
        <v>8</v>
      </c>
      <c r="S100" s="837">
        <v>1</v>
      </c>
      <c r="T100" s="836">
        <v>4</v>
      </c>
      <c r="U100" s="838">
        <v>1</v>
      </c>
    </row>
    <row r="101" spans="1:21" ht="14.45" customHeight="1" x14ac:dyDescent="0.2">
      <c r="A101" s="831">
        <v>31</v>
      </c>
      <c r="B101" s="832" t="s">
        <v>1749</v>
      </c>
      <c r="C101" s="832" t="s">
        <v>1754</v>
      </c>
      <c r="D101" s="833" t="s">
        <v>2608</v>
      </c>
      <c r="E101" s="834" t="s">
        <v>1761</v>
      </c>
      <c r="F101" s="832" t="s">
        <v>1751</v>
      </c>
      <c r="G101" s="832" t="s">
        <v>1785</v>
      </c>
      <c r="H101" s="832" t="s">
        <v>579</v>
      </c>
      <c r="I101" s="832" t="s">
        <v>1786</v>
      </c>
      <c r="J101" s="832" t="s">
        <v>1787</v>
      </c>
      <c r="K101" s="832" t="s">
        <v>1788</v>
      </c>
      <c r="L101" s="835">
        <v>200</v>
      </c>
      <c r="M101" s="835">
        <v>6400</v>
      </c>
      <c r="N101" s="832">
        <v>32</v>
      </c>
      <c r="O101" s="836">
        <v>16</v>
      </c>
      <c r="P101" s="835">
        <v>6400</v>
      </c>
      <c r="Q101" s="837">
        <v>1</v>
      </c>
      <c r="R101" s="832">
        <v>32</v>
      </c>
      <c r="S101" s="837">
        <v>1</v>
      </c>
      <c r="T101" s="836">
        <v>16</v>
      </c>
      <c r="U101" s="838">
        <v>1</v>
      </c>
    </row>
    <row r="102" spans="1:21" ht="14.45" customHeight="1" x14ac:dyDescent="0.2">
      <c r="A102" s="831">
        <v>31</v>
      </c>
      <c r="B102" s="832" t="s">
        <v>1749</v>
      </c>
      <c r="C102" s="832" t="s">
        <v>1754</v>
      </c>
      <c r="D102" s="833" t="s">
        <v>2608</v>
      </c>
      <c r="E102" s="834" t="s">
        <v>1761</v>
      </c>
      <c r="F102" s="832" t="s">
        <v>1751</v>
      </c>
      <c r="G102" s="832" t="s">
        <v>1785</v>
      </c>
      <c r="H102" s="832" t="s">
        <v>579</v>
      </c>
      <c r="I102" s="832" t="s">
        <v>1983</v>
      </c>
      <c r="J102" s="832" t="s">
        <v>1984</v>
      </c>
      <c r="K102" s="832" t="s">
        <v>1985</v>
      </c>
      <c r="L102" s="835">
        <v>278.75</v>
      </c>
      <c r="M102" s="835">
        <v>557.5</v>
      </c>
      <c r="N102" s="832">
        <v>2</v>
      </c>
      <c r="O102" s="836">
        <v>1</v>
      </c>
      <c r="P102" s="835">
        <v>557.5</v>
      </c>
      <c r="Q102" s="837">
        <v>1</v>
      </c>
      <c r="R102" s="832">
        <v>2</v>
      </c>
      <c r="S102" s="837">
        <v>1</v>
      </c>
      <c r="T102" s="836">
        <v>1</v>
      </c>
      <c r="U102" s="838">
        <v>1</v>
      </c>
    </row>
    <row r="103" spans="1:21" ht="14.45" customHeight="1" x14ac:dyDescent="0.2">
      <c r="A103" s="831">
        <v>31</v>
      </c>
      <c r="B103" s="832" t="s">
        <v>1749</v>
      </c>
      <c r="C103" s="832" t="s">
        <v>1754</v>
      </c>
      <c r="D103" s="833" t="s">
        <v>2608</v>
      </c>
      <c r="E103" s="834" t="s">
        <v>1761</v>
      </c>
      <c r="F103" s="832" t="s">
        <v>1751</v>
      </c>
      <c r="G103" s="832" t="s">
        <v>1785</v>
      </c>
      <c r="H103" s="832" t="s">
        <v>579</v>
      </c>
      <c r="I103" s="832" t="s">
        <v>1986</v>
      </c>
      <c r="J103" s="832" t="s">
        <v>1978</v>
      </c>
      <c r="K103" s="832" t="s">
        <v>1987</v>
      </c>
      <c r="L103" s="835">
        <v>890</v>
      </c>
      <c r="M103" s="835">
        <v>890</v>
      </c>
      <c r="N103" s="832">
        <v>1</v>
      </c>
      <c r="O103" s="836">
        <v>1</v>
      </c>
      <c r="P103" s="835">
        <v>890</v>
      </c>
      <c r="Q103" s="837">
        <v>1</v>
      </c>
      <c r="R103" s="832">
        <v>1</v>
      </c>
      <c r="S103" s="837">
        <v>1</v>
      </c>
      <c r="T103" s="836">
        <v>1</v>
      </c>
      <c r="U103" s="838">
        <v>1</v>
      </c>
    </row>
    <row r="104" spans="1:21" ht="14.45" customHeight="1" x14ac:dyDescent="0.2">
      <c r="A104" s="831">
        <v>31</v>
      </c>
      <c r="B104" s="832" t="s">
        <v>1749</v>
      </c>
      <c r="C104" s="832" t="s">
        <v>1754</v>
      </c>
      <c r="D104" s="833" t="s">
        <v>2608</v>
      </c>
      <c r="E104" s="834" t="s">
        <v>1763</v>
      </c>
      <c r="F104" s="832" t="s">
        <v>1750</v>
      </c>
      <c r="G104" s="832" t="s">
        <v>1850</v>
      </c>
      <c r="H104" s="832" t="s">
        <v>615</v>
      </c>
      <c r="I104" s="832" t="s">
        <v>1644</v>
      </c>
      <c r="J104" s="832" t="s">
        <v>626</v>
      </c>
      <c r="K104" s="832" t="s">
        <v>1645</v>
      </c>
      <c r="L104" s="835">
        <v>0</v>
      </c>
      <c r="M104" s="835">
        <v>0</v>
      </c>
      <c r="N104" s="832">
        <v>1</v>
      </c>
      <c r="O104" s="836">
        <v>0.5</v>
      </c>
      <c r="P104" s="835"/>
      <c r="Q104" s="837"/>
      <c r="R104" s="832"/>
      <c r="S104" s="837">
        <v>0</v>
      </c>
      <c r="T104" s="836"/>
      <c r="U104" s="838">
        <v>0</v>
      </c>
    </row>
    <row r="105" spans="1:21" ht="14.45" customHeight="1" x14ac:dyDescent="0.2">
      <c r="A105" s="831">
        <v>31</v>
      </c>
      <c r="B105" s="832" t="s">
        <v>1749</v>
      </c>
      <c r="C105" s="832" t="s">
        <v>1754</v>
      </c>
      <c r="D105" s="833" t="s">
        <v>2608</v>
      </c>
      <c r="E105" s="834" t="s">
        <v>1763</v>
      </c>
      <c r="F105" s="832" t="s">
        <v>1750</v>
      </c>
      <c r="G105" s="832" t="s">
        <v>1858</v>
      </c>
      <c r="H105" s="832" t="s">
        <v>579</v>
      </c>
      <c r="I105" s="832" t="s">
        <v>1988</v>
      </c>
      <c r="J105" s="832" t="s">
        <v>1989</v>
      </c>
      <c r="K105" s="832" t="s">
        <v>1990</v>
      </c>
      <c r="L105" s="835">
        <v>52.87</v>
      </c>
      <c r="M105" s="835">
        <v>528.69999999999993</v>
      </c>
      <c r="N105" s="832">
        <v>10</v>
      </c>
      <c r="O105" s="836">
        <v>9.5</v>
      </c>
      <c r="P105" s="835">
        <v>370.09</v>
      </c>
      <c r="Q105" s="837">
        <v>0.70000000000000007</v>
      </c>
      <c r="R105" s="832">
        <v>7</v>
      </c>
      <c r="S105" s="837">
        <v>0.7</v>
      </c>
      <c r="T105" s="836">
        <v>6.5</v>
      </c>
      <c r="U105" s="838">
        <v>0.68421052631578949</v>
      </c>
    </row>
    <row r="106" spans="1:21" ht="14.45" customHeight="1" x14ac:dyDescent="0.2">
      <c r="A106" s="831">
        <v>31</v>
      </c>
      <c r="B106" s="832" t="s">
        <v>1749</v>
      </c>
      <c r="C106" s="832" t="s">
        <v>1754</v>
      </c>
      <c r="D106" s="833" t="s">
        <v>2608</v>
      </c>
      <c r="E106" s="834" t="s">
        <v>1763</v>
      </c>
      <c r="F106" s="832" t="s">
        <v>1750</v>
      </c>
      <c r="G106" s="832" t="s">
        <v>1991</v>
      </c>
      <c r="H106" s="832" t="s">
        <v>579</v>
      </c>
      <c r="I106" s="832" t="s">
        <v>1992</v>
      </c>
      <c r="J106" s="832" t="s">
        <v>691</v>
      </c>
      <c r="K106" s="832" t="s">
        <v>1993</v>
      </c>
      <c r="L106" s="835">
        <v>91.11</v>
      </c>
      <c r="M106" s="835">
        <v>91.11</v>
      </c>
      <c r="N106" s="832">
        <v>1</v>
      </c>
      <c r="O106" s="836">
        <v>1</v>
      </c>
      <c r="P106" s="835"/>
      <c r="Q106" s="837">
        <v>0</v>
      </c>
      <c r="R106" s="832"/>
      <c r="S106" s="837">
        <v>0</v>
      </c>
      <c r="T106" s="836"/>
      <c r="U106" s="838">
        <v>0</v>
      </c>
    </row>
    <row r="107" spans="1:21" ht="14.45" customHeight="1" x14ac:dyDescent="0.2">
      <c r="A107" s="831">
        <v>31</v>
      </c>
      <c r="B107" s="832" t="s">
        <v>1749</v>
      </c>
      <c r="C107" s="832" t="s">
        <v>1754</v>
      </c>
      <c r="D107" s="833" t="s">
        <v>2608</v>
      </c>
      <c r="E107" s="834" t="s">
        <v>1763</v>
      </c>
      <c r="F107" s="832" t="s">
        <v>1750</v>
      </c>
      <c r="G107" s="832" t="s">
        <v>1991</v>
      </c>
      <c r="H107" s="832" t="s">
        <v>579</v>
      </c>
      <c r="I107" s="832" t="s">
        <v>1994</v>
      </c>
      <c r="J107" s="832" t="s">
        <v>691</v>
      </c>
      <c r="K107" s="832" t="s">
        <v>1995</v>
      </c>
      <c r="L107" s="835">
        <v>182.22</v>
      </c>
      <c r="M107" s="835">
        <v>182.22</v>
      </c>
      <c r="N107" s="832">
        <v>1</v>
      </c>
      <c r="O107" s="836">
        <v>1</v>
      </c>
      <c r="P107" s="835">
        <v>182.22</v>
      </c>
      <c r="Q107" s="837">
        <v>1</v>
      </c>
      <c r="R107" s="832">
        <v>1</v>
      </c>
      <c r="S107" s="837">
        <v>1</v>
      </c>
      <c r="T107" s="836">
        <v>1</v>
      </c>
      <c r="U107" s="838">
        <v>1</v>
      </c>
    </row>
    <row r="108" spans="1:21" ht="14.45" customHeight="1" x14ac:dyDescent="0.2">
      <c r="A108" s="831">
        <v>31</v>
      </c>
      <c r="B108" s="832" t="s">
        <v>1749</v>
      </c>
      <c r="C108" s="832" t="s">
        <v>1754</v>
      </c>
      <c r="D108" s="833" t="s">
        <v>2608</v>
      </c>
      <c r="E108" s="834" t="s">
        <v>1763</v>
      </c>
      <c r="F108" s="832" t="s">
        <v>1750</v>
      </c>
      <c r="G108" s="832" t="s">
        <v>1991</v>
      </c>
      <c r="H108" s="832" t="s">
        <v>579</v>
      </c>
      <c r="I108" s="832" t="s">
        <v>1996</v>
      </c>
      <c r="J108" s="832" t="s">
        <v>691</v>
      </c>
      <c r="K108" s="832" t="s">
        <v>1997</v>
      </c>
      <c r="L108" s="835">
        <v>273.33</v>
      </c>
      <c r="M108" s="835">
        <v>273.33</v>
      </c>
      <c r="N108" s="832">
        <v>1</v>
      </c>
      <c r="O108" s="836">
        <v>1</v>
      </c>
      <c r="P108" s="835"/>
      <c r="Q108" s="837">
        <v>0</v>
      </c>
      <c r="R108" s="832"/>
      <c r="S108" s="837">
        <v>0</v>
      </c>
      <c r="T108" s="836"/>
      <c r="U108" s="838">
        <v>0</v>
      </c>
    </row>
    <row r="109" spans="1:21" ht="14.45" customHeight="1" x14ac:dyDescent="0.2">
      <c r="A109" s="831">
        <v>31</v>
      </c>
      <c r="B109" s="832" t="s">
        <v>1749</v>
      </c>
      <c r="C109" s="832" t="s">
        <v>1754</v>
      </c>
      <c r="D109" s="833" t="s">
        <v>2608</v>
      </c>
      <c r="E109" s="834" t="s">
        <v>1763</v>
      </c>
      <c r="F109" s="832" t="s">
        <v>1750</v>
      </c>
      <c r="G109" s="832" t="s">
        <v>1998</v>
      </c>
      <c r="H109" s="832" t="s">
        <v>615</v>
      </c>
      <c r="I109" s="832" t="s">
        <v>1999</v>
      </c>
      <c r="J109" s="832" t="s">
        <v>2000</v>
      </c>
      <c r="K109" s="832" t="s">
        <v>2001</v>
      </c>
      <c r="L109" s="835">
        <v>763.63</v>
      </c>
      <c r="M109" s="835">
        <v>763.63</v>
      </c>
      <c r="N109" s="832">
        <v>1</v>
      </c>
      <c r="O109" s="836">
        <v>1</v>
      </c>
      <c r="P109" s="835">
        <v>763.63</v>
      </c>
      <c r="Q109" s="837">
        <v>1</v>
      </c>
      <c r="R109" s="832">
        <v>1</v>
      </c>
      <c r="S109" s="837">
        <v>1</v>
      </c>
      <c r="T109" s="836">
        <v>1</v>
      </c>
      <c r="U109" s="838">
        <v>1</v>
      </c>
    </row>
    <row r="110" spans="1:21" ht="14.45" customHeight="1" x14ac:dyDescent="0.2">
      <c r="A110" s="831">
        <v>31</v>
      </c>
      <c r="B110" s="832" t="s">
        <v>1749</v>
      </c>
      <c r="C110" s="832" t="s">
        <v>1754</v>
      </c>
      <c r="D110" s="833" t="s">
        <v>2608</v>
      </c>
      <c r="E110" s="834" t="s">
        <v>1763</v>
      </c>
      <c r="F110" s="832" t="s">
        <v>1750</v>
      </c>
      <c r="G110" s="832" t="s">
        <v>2002</v>
      </c>
      <c r="H110" s="832" t="s">
        <v>579</v>
      </c>
      <c r="I110" s="832" t="s">
        <v>2003</v>
      </c>
      <c r="J110" s="832" t="s">
        <v>2004</v>
      </c>
      <c r="K110" s="832" t="s">
        <v>2005</v>
      </c>
      <c r="L110" s="835">
        <v>0</v>
      </c>
      <c r="M110" s="835">
        <v>0</v>
      </c>
      <c r="N110" s="832">
        <v>1</v>
      </c>
      <c r="O110" s="836">
        <v>1</v>
      </c>
      <c r="P110" s="835">
        <v>0</v>
      </c>
      <c r="Q110" s="837"/>
      <c r="R110" s="832">
        <v>1</v>
      </c>
      <c r="S110" s="837">
        <v>1</v>
      </c>
      <c r="T110" s="836">
        <v>1</v>
      </c>
      <c r="U110" s="838">
        <v>1</v>
      </c>
    </row>
    <row r="111" spans="1:21" ht="14.45" customHeight="1" x14ac:dyDescent="0.2">
      <c r="A111" s="831">
        <v>31</v>
      </c>
      <c r="B111" s="832" t="s">
        <v>1749</v>
      </c>
      <c r="C111" s="832" t="s">
        <v>1754</v>
      </c>
      <c r="D111" s="833" t="s">
        <v>2608</v>
      </c>
      <c r="E111" s="834" t="s">
        <v>1763</v>
      </c>
      <c r="F111" s="832" t="s">
        <v>1750</v>
      </c>
      <c r="G111" s="832" t="s">
        <v>2006</v>
      </c>
      <c r="H111" s="832" t="s">
        <v>579</v>
      </c>
      <c r="I111" s="832" t="s">
        <v>2007</v>
      </c>
      <c r="J111" s="832" t="s">
        <v>2008</v>
      </c>
      <c r="K111" s="832" t="s">
        <v>2009</v>
      </c>
      <c r="L111" s="835">
        <v>0</v>
      </c>
      <c r="M111" s="835">
        <v>0</v>
      </c>
      <c r="N111" s="832">
        <v>5</v>
      </c>
      <c r="O111" s="836">
        <v>3.5</v>
      </c>
      <c r="P111" s="835">
        <v>0</v>
      </c>
      <c r="Q111" s="837"/>
      <c r="R111" s="832">
        <v>5</v>
      </c>
      <c r="S111" s="837">
        <v>1</v>
      </c>
      <c r="T111" s="836">
        <v>3.5</v>
      </c>
      <c r="U111" s="838">
        <v>1</v>
      </c>
    </row>
    <row r="112" spans="1:21" ht="14.45" customHeight="1" x14ac:dyDescent="0.2">
      <c r="A112" s="831">
        <v>31</v>
      </c>
      <c r="B112" s="832" t="s">
        <v>1749</v>
      </c>
      <c r="C112" s="832" t="s">
        <v>1754</v>
      </c>
      <c r="D112" s="833" t="s">
        <v>2608</v>
      </c>
      <c r="E112" s="834" t="s">
        <v>1763</v>
      </c>
      <c r="F112" s="832" t="s">
        <v>1750</v>
      </c>
      <c r="G112" s="832" t="s">
        <v>2010</v>
      </c>
      <c r="H112" s="832" t="s">
        <v>579</v>
      </c>
      <c r="I112" s="832" t="s">
        <v>2011</v>
      </c>
      <c r="J112" s="832" t="s">
        <v>2012</v>
      </c>
      <c r="K112" s="832" t="s">
        <v>2013</v>
      </c>
      <c r="L112" s="835">
        <v>22.79</v>
      </c>
      <c r="M112" s="835">
        <v>159.52999999999997</v>
      </c>
      <c r="N112" s="832">
        <v>7</v>
      </c>
      <c r="O112" s="836">
        <v>6</v>
      </c>
      <c r="P112" s="835">
        <v>159.52999999999997</v>
      </c>
      <c r="Q112" s="837">
        <v>1</v>
      </c>
      <c r="R112" s="832">
        <v>7</v>
      </c>
      <c r="S112" s="837">
        <v>1</v>
      </c>
      <c r="T112" s="836">
        <v>6</v>
      </c>
      <c r="U112" s="838">
        <v>1</v>
      </c>
    </row>
    <row r="113" spans="1:21" ht="14.45" customHeight="1" x14ac:dyDescent="0.2">
      <c r="A113" s="831">
        <v>31</v>
      </c>
      <c r="B113" s="832" t="s">
        <v>1749</v>
      </c>
      <c r="C113" s="832" t="s">
        <v>1754</v>
      </c>
      <c r="D113" s="833" t="s">
        <v>2608</v>
      </c>
      <c r="E113" s="834" t="s">
        <v>1763</v>
      </c>
      <c r="F113" s="832" t="s">
        <v>1750</v>
      </c>
      <c r="G113" s="832" t="s">
        <v>2010</v>
      </c>
      <c r="H113" s="832" t="s">
        <v>579</v>
      </c>
      <c r="I113" s="832" t="s">
        <v>2014</v>
      </c>
      <c r="J113" s="832" t="s">
        <v>645</v>
      </c>
      <c r="K113" s="832" t="s">
        <v>2013</v>
      </c>
      <c r="L113" s="835">
        <v>0</v>
      </c>
      <c r="M113" s="835">
        <v>0</v>
      </c>
      <c r="N113" s="832">
        <v>1</v>
      </c>
      <c r="O113" s="836">
        <v>0.5</v>
      </c>
      <c r="P113" s="835">
        <v>0</v>
      </c>
      <c r="Q113" s="837"/>
      <c r="R113" s="832">
        <v>1</v>
      </c>
      <c r="S113" s="837">
        <v>1</v>
      </c>
      <c r="T113" s="836">
        <v>0.5</v>
      </c>
      <c r="U113" s="838">
        <v>1</v>
      </c>
    </row>
    <row r="114" spans="1:21" ht="14.45" customHeight="1" x14ac:dyDescent="0.2">
      <c r="A114" s="831">
        <v>31</v>
      </c>
      <c r="B114" s="832" t="s">
        <v>1749</v>
      </c>
      <c r="C114" s="832" t="s">
        <v>1754</v>
      </c>
      <c r="D114" s="833" t="s">
        <v>2608</v>
      </c>
      <c r="E114" s="834" t="s">
        <v>1763</v>
      </c>
      <c r="F114" s="832" t="s">
        <v>1750</v>
      </c>
      <c r="G114" s="832" t="s">
        <v>2015</v>
      </c>
      <c r="H114" s="832" t="s">
        <v>579</v>
      </c>
      <c r="I114" s="832" t="s">
        <v>2016</v>
      </c>
      <c r="J114" s="832" t="s">
        <v>2017</v>
      </c>
      <c r="K114" s="832" t="s">
        <v>2018</v>
      </c>
      <c r="L114" s="835">
        <v>111.72</v>
      </c>
      <c r="M114" s="835">
        <v>111.72</v>
      </c>
      <c r="N114" s="832">
        <v>1</v>
      </c>
      <c r="O114" s="836">
        <v>1</v>
      </c>
      <c r="P114" s="835">
        <v>111.72</v>
      </c>
      <c r="Q114" s="837">
        <v>1</v>
      </c>
      <c r="R114" s="832">
        <v>1</v>
      </c>
      <c r="S114" s="837">
        <v>1</v>
      </c>
      <c r="T114" s="836">
        <v>1</v>
      </c>
      <c r="U114" s="838">
        <v>1</v>
      </c>
    </row>
    <row r="115" spans="1:21" ht="14.45" customHeight="1" x14ac:dyDescent="0.2">
      <c r="A115" s="831">
        <v>31</v>
      </c>
      <c r="B115" s="832" t="s">
        <v>1749</v>
      </c>
      <c r="C115" s="832" t="s">
        <v>1754</v>
      </c>
      <c r="D115" s="833" t="s">
        <v>2608</v>
      </c>
      <c r="E115" s="834" t="s">
        <v>1763</v>
      </c>
      <c r="F115" s="832" t="s">
        <v>1750</v>
      </c>
      <c r="G115" s="832" t="s">
        <v>1878</v>
      </c>
      <c r="H115" s="832" t="s">
        <v>579</v>
      </c>
      <c r="I115" s="832" t="s">
        <v>1879</v>
      </c>
      <c r="J115" s="832" t="s">
        <v>1880</v>
      </c>
      <c r="K115" s="832" t="s">
        <v>1881</v>
      </c>
      <c r="L115" s="835">
        <v>132.97999999999999</v>
      </c>
      <c r="M115" s="835">
        <v>2792.5799999999995</v>
      </c>
      <c r="N115" s="832">
        <v>21</v>
      </c>
      <c r="O115" s="836">
        <v>7</v>
      </c>
      <c r="P115" s="835">
        <v>1595.7599999999998</v>
      </c>
      <c r="Q115" s="837">
        <v>0.5714285714285714</v>
      </c>
      <c r="R115" s="832">
        <v>12</v>
      </c>
      <c r="S115" s="837">
        <v>0.5714285714285714</v>
      </c>
      <c r="T115" s="836">
        <v>4.5</v>
      </c>
      <c r="U115" s="838">
        <v>0.6428571428571429</v>
      </c>
    </row>
    <row r="116" spans="1:21" ht="14.45" customHeight="1" x14ac:dyDescent="0.2">
      <c r="A116" s="831">
        <v>31</v>
      </c>
      <c r="B116" s="832" t="s">
        <v>1749</v>
      </c>
      <c r="C116" s="832" t="s">
        <v>1754</v>
      </c>
      <c r="D116" s="833" t="s">
        <v>2608</v>
      </c>
      <c r="E116" s="834" t="s">
        <v>1763</v>
      </c>
      <c r="F116" s="832" t="s">
        <v>1750</v>
      </c>
      <c r="G116" s="832" t="s">
        <v>1779</v>
      </c>
      <c r="H116" s="832" t="s">
        <v>615</v>
      </c>
      <c r="I116" s="832" t="s">
        <v>1780</v>
      </c>
      <c r="J116" s="832" t="s">
        <v>1781</v>
      </c>
      <c r="K116" s="832" t="s">
        <v>1782</v>
      </c>
      <c r="L116" s="835">
        <v>1385.62</v>
      </c>
      <c r="M116" s="835">
        <v>4156.8599999999997</v>
      </c>
      <c r="N116" s="832">
        <v>3</v>
      </c>
      <c r="O116" s="836">
        <v>3</v>
      </c>
      <c r="P116" s="835">
        <v>4156.8599999999997</v>
      </c>
      <c r="Q116" s="837">
        <v>1</v>
      </c>
      <c r="R116" s="832">
        <v>3</v>
      </c>
      <c r="S116" s="837">
        <v>1</v>
      </c>
      <c r="T116" s="836">
        <v>3</v>
      </c>
      <c r="U116" s="838">
        <v>1</v>
      </c>
    </row>
    <row r="117" spans="1:21" ht="14.45" customHeight="1" x14ac:dyDescent="0.2">
      <c r="A117" s="831">
        <v>31</v>
      </c>
      <c r="B117" s="832" t="s">
        <v>1749</v>
      </c>
      <c r="C117" s="832" t="s">
        <v>1754</v>
      </c>
      <c r="D117" s="833" t="s">
        <v>2608</v>
      </c>
      <c r="E117" s="834" t="s">
        <v>1763</v>
      </c>
      <c r="F117" s="832" t="s">
        <v>1750</v>
      </c>
      <c r="G117" s="832" t="s">
        <v>1779</v>
      </c>
      <c r="H117" s="832" t="s">
        <v>615</v>
      </c>
      <c r="I117" s="832" t="s">
        <v>1455</v>
      </c>
      <c r="J117" s="832" t="s">
        <v>771</v>
      </c>
      <c r="K117" s="832" t="s">
        <v>1456</v>
      </c>
      <c r="L117" s="835">
        <v>736.33</v>
      </c>
      <c r="M117" s="835">
        <v>29453.200000000004</v>
      </c>
      <c r="N117" s="832">
        <v>40</v>
      </c>
      <c r="O117" s="836">
        <v>14.5</v>
      </c>
      <c r="P117" s="835">
        <v>20617.240000000005</v>
      </c>
      <c r="Q117" s="837">
        <v>0.70000000000000007</v>
      </c>
      <c r="R117" s="832">
        <v>28</v>
      </c>
      <c r="S117" s="837">
        <v>0.7</v>
      </c>
      <c r="T117" s="836">
        <v>10</v>
      </c>
      <c r="U117" s="838">
        <v>0.68965517241379315</v>
      </c>
    </row>
    <row r="118" spans="1:21" ht="14.45" customHeight="1" x14ac:dyDescent="0.2">
      <c r="A118" s="831">
        <v>31</v>
      </c>
      <c r="B118" s="832" t="s">
        <v>1749</v>
      </c>
      <c r="C118" s="832" t="s">
        <v>1754</v>
      </c>
      <c r="D118" s="833" t="s">
        <v>2608</v>
      </c>
      <c r="E118" s="834" t="s">
        <v>1763</v>
      </c>
      <c r="F118" s="832" t="s">
        <v>1750</v>
      </c>
      <c r="G118" s="832" t="s">
        <v>1779</v>
      </c>
      <c r="H118" s="832" t="s">
        <v>615</v>
      </c>
      <c r="I118" s="832" t="s">
        <v>1457</v>
      </c>
      <c r="J118" s="832" t="s">
        <v>771</v>
      </c>
      <c r="K118" s="832" t="s">
        <v>1458</v>
      </c>
      <c r="L118" s="835">
        <v>490.89</v>
      </c>
      <c r="M118" s="835">
        <v>3436.2299999999996</v>
      </c>
      <c r="N118" s="832">
        <v>7</v>
      </c>
      <c r="O118" s="836">
        <v>2</v>
      </c>
      <c r="P118" s="835">
        <v>3436.2299999999996</v>
      </c>
      <c r="Q118" s="837">
        <v>1</v>
      </c>
      <c r="R118" s="832">
        <v>7</v>
      </c>
      <c r="S118" s="837">
        <v>1</v>
      </c>
      <c r="T118" s="836">
        <v>2</v>
      </c>
      <c r="U118" s="838">
        <v>1</v>
      </c>
    </row>
    <row r="119" spans="1:21" ht="14.45" customHeight="1" x14ac:dyDescent="0.2">
      <c r="A119" s="831">
        <v>31</v>
      </c>
      <c r="B119" s="832" t="s">
        <v>1749</v>
      </c>
      <c r="C119" s="832" t="s">
        <v>1754</v>
      </c>
      <c r="D119" s="833" t="s">
        <v>2608</v>
      </c>
      <c r="E119" s="834" t="s">
        <v>1763</v>
      </c>
      <c r="F119" s="832" t="s">
        <v>1750</v>
      </c>
      <c r="G119" s="832" t="s">
        <v>1779</v>
      </c>
      <c r="H119" s="832" t="s">
        <v>615</v>
      </c>
      <c r="I119" s="832" t="s">
        <v>1451</v>
      </c>
      <c r="J119" s="832" t="s">
        <v>771</v>
      </c>
      <c r="K119" s="832" t="s">
        <v>1452</v>
      </c>
      <c r="L119" s="835">
        <v>923.74</v>
      </c>
      <c r="M119" s="835">
        <v>1847.48</v>
      </c>
      <c r="N119" s="832">
        <v>2</v>
      </c>
      <c r="O119" s="836">
        <v>0.5</v>
      </c>
      <c r="P119" s="835"/>
      <c r="Q119" s="837">
        <v>0</v>
      </c>
      <c r="R119" s="832"/>
      <c r="S119" s="837">
        <v>0</v>
      </c>
      <c r="T119" s="836"/>
      <c r="U119" s="838">
        <v>0</v>
      </c>
    </row>
    <row r="120" spans="1:21" ht="14.45" customHeight="1" x14ac:dyDescent="0.2">
      <c r="A120" s="831">
        <v>31</v>
      </c>
      <c r="B120" s="832" t="s">
        <v>1749</v>
      </c>
      <c r="C120" s="832" t="s">
        <v>1754</v>
      </c>
      <c r="D120" s="833" t="s">
        <v>2608</v>
      </c>
      <c r="E120" s="834" t="s">
        <v>1763</v>
      </c>
      <c r="F120" s="832" t="s">
        <v>1750</v>
      </c>
      <c r="G120" s="832" t="s">
        <v>2019</v>
      </c>
      <c r="H120" s="832" t="s">
        <v>579</v>
      </c>
      <c r="I120" s="832" t="s">
        <v>2020</v>
      </c>
      <c r="J120" s="832" t="s">
        <v>739</v>
      </c>
      <c r="K120" s="832" t="s">
        <v>2021</v>
      </c>
      <c r="L120" s="835">
        <v>0</v>
      </c>
      <c r="M120" s="835">
        <v>0</v>
      </c>
      <c r="N120" s="832">
        <v>2</v>
      </c>
      <c r="O120" s="836">
        <v>1</v>
      </c>
      <c r="P120" s="835">
        <v>0</v>
      </c>
      <c r="Q120" s="837"/>
      <c r="R120" s="832">
        <v>2</v>
      </c>
      <c r="S120" s="837">
        <v>1</v>
      </c>
      <c r="T120" s="836">
        <v>1</v>
      </c>
      <c r="U120" s="838">
        <v>1</v>
      </c>
    </row>
    <row r="121" spans="1:21" ht="14.45" customHeight="1" x14ac:dyDescent="0.2">
      <c r="A121" s="831">
        <v>31</v>
      </c>
      <c r="B121" s="832" t="s">
        <v>1749</v>
      </c>
      <c r="C121" s="832" t="s">
        <v>1754</v>
      </c>
      <c r="D121" s="833" t="s">
        <v>2608</v>
      </c>
      <c r="E121" s="834" t="s">
        <v>1763</v>
      </c>
      <c r="F121" s="832" t="s">
        <v>1750</v>
      </c>
      <c r="G121" s="832" t="s">
        <v>1821</v>
      </c>
      <c r="H121" s="832" t="s">
        <v>579</v>
      </c>
      <c r="I121" s="832" t="s">
        <v>1822</v>
      </c>
      <c r="J121" s="832" t="s">
        <v>641</v>
      </c>
      <c r="K121" s="832" t="s">
        <v>617</v>
      </c>
      <c r="L121" s="835">
        <v>35.25</v>
      </c>
      <c r="M121" s="835">
        <v>141</v>
      </c>
      <c r="N121" s="832">
        <v>4</v>
      </c>
      <c r="O121" s="836">
        <v>3.5</v>
      </c>
      <c r="P121" s="835">
        <v>105.75</v>
      </c>
      <c r="Q121" s="837">
        <v>0.75</v>
      </c>
      <c r="R121" s="832">
        <v>3</v>
      </c>
      <c r="S121" s="837">
        <v>0.75</v>
      </c>
      <c r="T121" s="836">
        <v>3</v>
      </c>
      <c r="U121" s="838">
        <v>0.8571428571428571</v>
      </c>
    </row>
    <row r="122" spans="1:21" ht="14.45" customHeight="1" x14ac:dyDescent="0.2">
      <c r="A122" s="831">
        <v>31</v>
      </c>
      <c r="B122" s="832" t="s">
        <v>1749</v>
      </c>
      <c r="C122" s="832" t="s">
        <v>1754</v>
      </c>
      <c r="D122" s="833" t="s">
        <v>2608</v>
      </c>
      <c r="E122" s="834" t="s">
        <v>1763</v>
      </c>
      <c r="F122" s="832" t="s">
        <v>1750</v>
      </c>
      <c r="G122" s="832" t="s">
        <v>2022</v>
      </c>
      <c r="H122" s="832" t="s">
        <v>579</v>
      </c>
      <c r="I122" s="832" t="s">
        <v>2023</v>
      </c>
      <c r="J122" s="832" t="s">
        <v>2024</v>
      </c>
      <c r="K122" s="832" t="s">
        <v>2025</v>
      </c>
      <c r="L122" s="835">
        <v>64.5</v>
      </c>
      <c r="M122" s="835">
        <v>129</v>
      </c>
      <c r="N122" s="832">
        <v>2</v>
      </c>
      <c r="O122" s="836">
        <v>0.5</v>
      </c>
      <c r="P122" s="835">
        <v>129</v>
      </c>
      <c r="Q122" s="837">
        <v>1</v>
      </c>
      <c r="R122" s="832">
        <v>2</v>
      </c>
      <c r="S122" s="837">
        <v>1</v>
      </c>
      <c r="T122" s="836">
        <v>0.5</v>
      </c>
      <c r="U122" s="838">
        <v>1</v>
      </c>
    </row>
    <row r="123" spans="1:21" ht="14.45" customHeight="1" x14ac:dyDescent="0.2">
      <c r="A123" s="831">
        <v>31</v>
      </c>
      <c r="B123" s="832" t="s">
        <v>1749</v>
      </c>
      <c r="C123" s="832" t="s">
        <v>1754</v>
      </c>
      <c r="D123" s="833" t="s">
        <v>2608</v>
      </c>
      <c r="E123" s="834" t="s">
        <v>1763</v>
      </c>
      <c r="F123" s="832" t="s">
        <v>1750</v>
      </c>
      <c r="G123" s="832" t="s">
        <v>1823</v>
      </c>
      <c r="H123" s="832" t="s">
        <v>579</v>
      </c>
      <c r="I123" s="832" t="s">
        <v>2026</v>
      </c>
      <c r="J123" s="832" t="s">
        <v>2027</v>
      </c>
      <c r="K123" s="832" t="s">
        <v>2028</v>
      </c>
      <c r="L123" s="835">
        <v>115.18</v>
      </c>
      <c r="M123" s="835">
        <v>115.18</v>
      </c>
      <c r="N123" s="832">
        <v>1</v>
      </c>
      <c r="O123" s="836">
        <v>1</v>
      </c>
      <c r="P123" s="835">
        <v>115.18</v>
      </c>
      <c r="Q123" s="837">
        <v>1</v>
      </c>
      <c r="R123" s="832">
        <v>1</v>
      </c>
      <c r="S123" s="837">
        <v>1</v>
      </c>
      <c r="T123" s="836">
        <v>1</v>
      </c>
      <c r="U123" s="838">
        <v>1</v>
      </c>
    </row>
    <row r="124" spans="1:21" ht="14.45" customHeight="1" x14ac:dyDescent="0.2">
      <c r="A124" s="831">
        <v>31</v>
      </c>
      <c r="B124" s="832" t="s">
        <v>1749</v>
      </c>
      <c r="C124" s="832" t="s">
        <v>1754</v>
      </c>
      <c r="D124" s="833" t="s">
        <v>2608</v>
      </c>
      <c r="E124" s="834" t="s">
        <v>1763</v>
      </c>
      <c r="F124" s="832" t="s">
        <v>1750</v>
      </c>
      <c r="G124" s="832" t="s">
        <v>2029</v>
      </c>
      <c r="H124" s="832" t="s">
        <v>579</v>
      </c>
      <c r="I124" s="832" t="s">
        <v>2030</v>
      </c>
      <c r="J124" s="832" t="s">
        <v>950</v>
      </c>
      <c r="K124" s="832" t="s">
        <v>2031</v>
      </c>
      <c r="L124" s="835">
        <v>0</v>
      </c>
      <c r="M124" s="835">
        <v>0</v>
      </c>
      <c r="N124" s="832">
        <v>1</v>
      </c>
      <c r="O124" s="836">
        <v>1</v>
      </c>
      <c r="P124" s="835"/>
      <c r="Q124" s="837"/>
      <c r="R124" s="832"/>
      <c r="S124" s="837">
        <v>0</v>
      </c>
      <c r="T124" s="836"/>
      <c r="U124" s="838">
        <v>0</v>
      </c>
    </row>
    <row r="125" spans="1:21" ht="14.45" customHeight="1" x14ac:dyDescent="0.2">
      <c r="A125" s="831">
        <v>31</v>
      </c>
      <c r="B125" s="832" t="s">
        <v>1749</v>
      </c>
      <c r="C125" s="832" t="s">
        <v>1754</v>
      </c>
      <c r="D125" s="833" t="s">
        <v>2608</v>
      </c>
      <c r="E125" s="834" t="s">
        <v>1763</v>
      </c>
      <c r="F125" s="832" t="s">
        <v>1750</v>
      </c>
      <c r="G125" s="832" t="s">
        <v>2032</v>
      </c>
      <c r="H125" s="832" t="s">
        <v>579</v>
      </c>
      <c r="I125" s="832" t="s">
        <v>2033</v>
      </c>
      <c r="J125" s="832" t="s">
        <v>1012</v>
      </c>
      <c r="K125" s="832" t="s">
        <v>2034</v>
      </c>
      <c r="L125" s="835">
        <v>34.659999999999997</v>
      </c>
      <c r="M125" s="835">
        <v>34.659999999999997</v>
      </c>
      <c r="N125" s="832">
        <v>1</v>
      </c>
      <c r="O125" s="836">
        <v>1</v>
      </c>
      <c r="P125" s="835"/>
      <c r="Q125" s="837">
        <v>0</v>
      </c>
      <c r="R125" s="832"/>
      <c r="S125" s="837">
        <v>0</v>
      </c>
      <c r="T125" s="836"/>
      <c r="U125" s="838">
        <v>0</v>
      </c>
    </row>
    <row r="126" spans="1:21" ht="14.45" customHeight="1" x14ac:dyDescent="0.2">
      <c r="A126" s="831">
        <v>31</v>
      </c>
      <c r="B126" s="832" t="s">
        <v>1749</v>
      </c>
      <c r="C126" s="832" t="s">
        <v>1754</v>
      </c>
      <c r="D126" s="833" t="s">
        <v>2608</v>
      </c>
      <c r="E126" s="834" t="s">
        <v>1763</v>
      </c>
      <c r="F126" s="832" t="s">
        <v>1750</v>
      </c>
      <c r="G126" s="832" t="s">
        <v>1778</v>
      </c>
      <c r="H126" s="832" t="s">
        <v>615</v>
      </c>
      <c r="I126" s="832" t="s">
        <v>1605</v>
      </c>
      <c r="J126" s="832" t="s">
        <v>927</v>
      </c>
      <c r="K126" s="832" t="s">
        <v>931</v>
      </c>
      <c r="L126" s="835">
        <v>0</v>
      </c>
      <c r="M126" s="835">
        <v>0</v>
      </c>
      <c r="N126" s="832">
        <v>40</v>
      </c>
      <c r="O126" s="836">
        <v>30.5</v>
      </c>
      <c r="P126" s="835">
        <v>0</v>
      </c>
      <c r="Q126" s="837"/>
      <c r="R126" s="832">
        <v>23</v>
      </c>
      <c r="S126" s="837">
        <v>0.57499999999999996</v>
      </c>
      <c r="T126" s="836">
        <v>16.5</v>
      </c>
      <c r="U126" s="838">
        <v>0.54098360655737709</v>
      </c>
    </row>
    <row r="127" spans="1:21" ht="14.45" customHeight="1" x14ac:dyDescent="0.2">
      <c r="A127" s="831">
        <v>31</v>
      </c>
      <c r="B127" s="832" t="s">
        <v>1749</v>
      </c>
      <c r="C127" s="832" t="s">
        <v>1754</v>
      </c>
      <c r="D127" s="833" t="s">
        <v>2608</v>
      </c>
      <c r="E127" s="834" t="s">
        <v>1763</v>
      </c>
      <c r="F127" s="832" t="s">
        <v>1750</v>
      </c>
      <c r="G127" s="832" t="s">
        <v>1793</v>
      </c>
      <c r="H127" s="832" t="s">
        <v>579</v>
      </c>
      <c r="I127" s="832" t="s">
        <v>1794</v>
      </c>
      <c r="J127" s="832" t="s">
        <v>1129</v>
      </c>
      <c r="K127" s="832" t="s">
        <v>1795</v>
      </c>
      <c r="L127" s="835">
        <v>219.37</v>
      </c>
      <c r="M127" s="835">
        <v>2193.6999999999998</v>
      </c>
      <c r="N127" s="832">
        <v>10</v>
      </c>
      <c r="O127" s="836">
        <v>6</v>
      </c>
      <c r="P127" s="835">
        <v>1754.96</v>
      </c>
      <c r="Q127" s="837">
        <v>0.8</v>
      </c>
      <c r="R127" s="832">
        <v>8</v>
      </c>
      <c r="S127" s="837">
        <v>0.8</v>
      </c>
      <c r="T127" s="836">
        <v>4</v>
      </c>
      <c r="U127" s="838">
        <v>0.66666666666666663</v>
      </c>
    </row>
    <row r="128" spans="1:21" ht="14.45" customHeight="1" x14ac:dyDescent="0.2">
      <c r="A128" s="831">
        <v>31</v>
      </c>
      <c r="B128" s="832" t="s">
        <v>1749</v>
      </c>
      <c r="C128" s="832" t="s">
        <v>1754</v>
      </c>
      <c r="D128" s="833" t="s">
        <v>2608</v>
      </c>
      <c r="E128" s="834" t="s">
        <v>1763</v>
      </c>
      <c r="F128" s="832" t="s">
        <v>1750</v>
      </c>
      <c r="G128" s="832" t="s">
        <v>2035</v>
      </c>
      <c r="H128" s="832" t="s">
        <v>579</v>
      </c>
      <c r="I128" s="832" t="s">
        <v>2036</v>
      </c>
      <c r="J128" s="832" t="s">
        <v>2037</v>
      </c>
      <c r="K128" s="832" t="s">
        <v>2038</v>
      </c>
      <c r="L128" s="835">
        <v>177.92</v>
      </c>
      <c r="M128" s="835">
        <v>1779.2</v>
      </c>
      <c r="N128" s="832">
        <v>10</v>
      </c>
      <c r="O128" s="836">
        <v>8.5</v>
      </c>
      <c r="P128" s="835">
        <v>1423.3600000000001</v>
      </c>
      <c r="Q128" s="837">
        <v>0.8</v>
      </c>
      <c r="R128" s="832">
        <v>8</v>
      </c>
      <c r="S128" s="837">
        <v>0.8</v>
      </c>
      <c r="T128" s="836">
        <v>6.5</v>
      </c>
      <c r="U128" s="838">
        <v>0.76470588235294112</v>
      </c>
    </row>
    <row r="129" spans="1:21" ht="14.45" customHeight="1" x14ac:dyDescent="0.2">
      <c r="A129" s="831">
        <v>31</v>
      </c>
      <c r="B129" s="832" t="s">
        <v>1749</v>
      </c>
      <c r="C129" s="832" t="s">
        <v>1754</v>
      </c>
      <c r="D129" s="833" t="s">
        <v>2608</v>
      </c>
      <c r="E129" s="834" t="s">
        <v>1763</v>
      </c>
      <c r="F129" s="832" t="s">
        <v>1750</v>
      </c>
      <c r="G129" s="832" t="s">
        <v>1901</v>
      </c>
      <c r="H129" s="832" t="s">
        <v>579</v>
      </c>
      <c r="I129" s="832" t="s">
        <v>2039</v>
      </c>
      <c r="J129" s="832" t="s">
        <v>897</v>
      </c>
      <c r="K129" s="832" t="s">
        <v>2040</v>
      </c>
      <c r="L129" s="835">
        <v>0</v>
      </c>
      <c r="M129" s="835">
        <v>0</v>
      </c>
      <c r="N129" s="832">
        <v>1</v>
      </c>
      <c r="O129" s="836">
        <v>1</v>
      </c>
      <c r="P129" s="835">
        <v>0</v>
      </c>
      <c r="Q129" s="837"/>
      <c r="R129" s="832">
        <v>1</v>
      </c>
      <c r="S129" s="837">
        <v>1</v>
      </c>
      <c r="T129" s="836">
        <v>1</v>
      </c>
      <c r="U129" s="838">
        <v>1</v>
      </c>
    </row>
    <row r="130" spans="1:21" ht="14.45" customHeight="1" x14ac:dyDescent="0.2">
      <c r="A130" s="831">
        <v>31</v>
      </c>
      <c r="B130" s="832" t="s">
        <v>1749</v>
      </c>
      <c r="C130" s="832" t="s">
        <v>1754</v>
      </c>
      <c r="D130" s="833" t="s">
        <v>2608</v>
      </c>
      <c r="E130" s="834" t="s">
        <v>1763</v>
      </c>
      <c r="F130" s="832" t="s">
        <v>1750</v>
      </c>
      <c r="G130" s="832" t="s">
        <v>1906</v>
      </c>
      <c r="H130" s="832" t="s">
        <v>579</v>
      </c>
      <c r="I130" s="832" t="s">
        <v>1910</v>
      </c>
      <c r="J130" s="832" t="s">
        <v>1908</v>
      </c>
      <c r="K130" s="832" t="s">
        <v>1911</v>
      </c>
      <c r="L130" s="835">
        <v>99.94</v>
      </c>
      <c r="M130" s="835">
        <v>399.76</v>
      </c>
      <c r="N130" s="832">
        <v>4</v>
      </c>
      <c r="O130" s="836">
        <v>2.5</v>
      </c>
      <c r="P130" s="835">
        <v>399.76</v>
      </c>
      <c r="Q130" s="837">
        <v>1</v>
      </c>
      <c r="R130" s="832">
        <v>4</v>
      </c>
      <c r="S130" s="837">
        <v>1</v>
      </c>
      <c r="T130" s="836">
        <v>2.5</v>
      </c>
      <c r="U130" s="838">
        <v>1</v>
      </c>
    </row>
    <row r="131" spans="1:21" ht="14.45" customHeight="1" x14ac:dyDescent="0.2">
      <c r="A131" s="831">
        <v>31</v>
      </c>
      <c r="B131" s="832" t="s">
        <v>1749</v>
      </c>
      <c r="C131" s="832" t="s">
        <v>1754</v>
      </c>
      <c r="D131" s="833" t="s">
        <v>2608</v>
      </c>
      <c r="E131" s="834" t="s">
        <v>1763</v>
      </c>
      <c r="F131" s="832" t="s">
        <v>1750</v>
      </c>
      <c r="G131" s="832" t="s">
        <v>1906</v>
      </c>
      <c r="H131" s="832" t="s">
        <v>579</v>
      </c>
      <c r="I131" s="832" t="s">
        <v>2041</v>
      </c>
      <c r="J131" s="832" t="s">
        <v>1048</v>
      </c>
      <c r="K131" s="832" t="s">
        <v>1050</v>
      </c>
      <c r="L131" s="835">
        <v>50.32</v>
      </c>
      <c r="M131" s="835">
        <v>50.32</v>
      </c>
      <c r="N131" s="832">
        <v>1</v>
      </c>
      <c r="O131" s="836">
        <v>0.5</v>
      </c>
      <c r="P131" s="835">
        <v>50.32</v>
      </c>
      <c r="Q131" s="837">
        <v>1</v>
      </c>
      <c r="R131" s="832">
        <v>1</v>
      </c>
      <c r="S131" s="837">
        <v>1</v>
      </c>
      <c r="T131" s="836">
        <v>0.5</v>
      </c>
      <c r="U131" s="838">
        <v>1</v>
      </c>
    </row>
    <row r="132" spans="1:21" ht="14.45" customHeight="1" x14ac:dyDescent="0.2">
      <c r="A132" s="831">
        <v>31</v>
      </c>
      <c r="B132" s="832" t="s">
        <v>1749</v>
      </c>
      <c r="C132" s="832" t="s">
        <v>1754</v>
      </c>
      <c r="D132" s="833" t="s">
        <v>2608</v>
      </c>
      <c r="E132" s="834" t="s">
        <v>1763</v>
      </c>
      <c r="F132" s="832" t="s">
        <v>1750</v>
      </c>
      <c r="G132" s="832" t="s">
        <v>1906</v>
      </c>
      <c r="H132" s="832" t="s">
        <v>579</v>
      </c>
      <c r="I132" s="832" t="s">
        <v>1912</v>
      </c>
      <c r="J132" s="832" t="s">
        <v>1908</v>
      </c>
      <c r="K132" s="832" t="s">
        <v>1913</v>
      </c>
      <c r="L132" s="835">
        <v>66.63</v>
      </c>
      <c r="M132" s="835">
        <v>133.26</v>
      </c>
      <c r="N132" s="832">
        <v>2</v>
      </c>
      <c r="O132" s="836">
        <v>1.5</v>
      </c>
      <c r="P132" s="835">
        <v>133.26</v>
      </c>
      <c r="Q132" s="837">
        <v>1</v>
      </c>
      <c r="R132" s="832">
        <v>2</v>
      </c>
      <c r="S132" s="837">
        <v>1</v>
      </c>
      <c r="T132" s="836">
        <v>1.5</v>
      </c>
      <c r="U132" s="838">
        <v>1</v>
      </c>
    </row>
    <row r="133" spans="1:21" ht="14.45" customHeight="1" x14ac:dyDescent="0.2">
      <c r="A133" s="831">
        <v>31</v>
      </c>
      <c r="B133" s="832" t="s">
        <v>1749</v>
      </c>
      <c r="C133" s="832" t="s">
        <v>1754</v>
      </c>
      <c r="D133" s="833" t="s">
        <v>2608</v>
      </c>
      <c r="E133" s="834" t="s">
        <v>1763</v>
      </c>
      <c r="F133" s="832" t="s">
        <v>1750</v>
      </c>
      <c r="G133" s="832" t="s">
        <v>1906</v>
      </c>
      <c r="H133" s="832" t="s">
        <v>579</v>
      </c>
      <c r="I133" s="832" t="s">
        <v>2042</v>
      </c>
      <c r="J133" s="832" t="s">
        <v>1048</v>
      </c>
      <c r="K133" s="832" t="s">
        <v>2043</v>
      </c>
      <c r="L133" s="835">
        <v>50.32</v>
      </c>
      <c r="M133" s="835">
        <v>201.28</v>
      </c>
      <c r="N133" s="832">
        <v>4</v>
      </c>
      <c r="O133" s="836">
        <v>4</v>
      </c>
      <c r="P133" s="835">
        <v>150.96</v>
      </c>
      <c r="Q133" s="837">
        <v>0.75</v>
      </c>
      <c r="R133" s="832">
        <v>3</v>
      </c>
      <c r="S133" s="837">
        <v>0.75</v>
      </c>
      <c r="T133" s="836">
        <v>3</v>
      </c>
      <c r="U133" s="838">
        <v>0.75</v>
      </c>
    </row>
    <row r="134" spans="1:21" ht="14.45" customHeight="1" x14ac:dyDescent="0.2">
      <c r="A134" s="831">
        <v>31</v>
      </c>
      <c r="B134" s="832" t="s">
        <v>1749</v>
      </c>
      <c r="C134" s="832" t="s">
        <v>1754</v>
      </c>
      <c r="D134" s="833" t="s">
        <v>2608</v>
      </c>
      <c r="E134" s="834" t="s">
        <v>1763</v>
      </c>
      <c r="F134" s="832" t="s">
        <v>1750</v>
      </c>
      <c r="G134" s="832" t="s">
        <v>1783</v>
      </c>
      <c r="H134" s="832" t="s">
        <v>615</v>
      </c>
      <c r="I134" s="832" t="s">
        <v>1558</v>
      </c>
      <c r="J134" s="832" t="s">
        <v>1074</v>
      </c>
      <c r="K134" s="832" t="s">
        <v>1559</v>
      </c>
      <c r="L134" s="835">
        <v>154.36000000000001</v>
      </c>
      <c r="M134" s="835">
        <v>617.44000000000005</v>
      </c>
      <c r="N134" s="832">
        <v>4</v>
      </c>
      <c r="O134" s="836">
        <v>2.5</v>
      </c>
      <c r="P134" s="835">
        <v>308.72000000000003</v>
      </c>
      <c r="Q134" s="837">
        <v>0.5</v>
      </c>
      <c r="R134" s="832">
        <v>2</v>
      </c>
      <c r="S134" s="837">
        <v>0.5</v>
      </c>
      <c r="T134" s="836">
        <v>1</v>
      </c>
      <c r="U134" s="838">
        <v>0.4</v>
      </c>
    </row>
    <row r="135" spans="1:21" ht="14.45" customHeight="1" x14ac:dyDescent="0.2">
      <c r="A135" s="831">
        <v>31</v>
      </c>
      <c r="B135" s="832" t="s">
        <v>1749</v>
      </c>
      <c r="C135" s="832" t="s">
        <v>1754</v>
      </c>
      <c r="D135" s="833" t="s">
        <v>2608</v>
      </c>
      <c r="E135" s="834" t="s">
        <v>1763</v>
      </c>
      <c r="F135" s="832" t="s">
        <v>1750</v>
      </c>
      <c r="G135" s="832" t="s">
        <v>2044</v>
      </c>
      <c r="H135" s="832" t="s">
        <v>579</v>
      </c>
      <c r="I135" s="832" t="s">
        <v>2045</v>
      </c>
      <c r="J135" s="832" t="s">
        <v>886</v>
      </c>
      <c r="K135" s="832" t="s">
        <v>887</v>
      </c>
      <c r="L135" s="835">
        <v>107.27</v>
      </c>
      <c r="M135" s="835">
        <v>107.27</v>
      </c>
      <c r="N135" s="832">
        <v>1</v>
      </c>
      <c r="O135" s="836">
        <v>1</v>
      </c>
      <c r="P135" s="835">
        <v>107.27</v>
      </c>
      <c r="Q135" s="837">
        <v>1</v>
      </c>
      <c r="R135" s="832">
        <v>1</v>
      </c>
      <c r="S135" s="837">
        <v>1</v>
      </c>
      <c r="T135" s="836">
        <v>1</v>
      </c>
      <c r="U135" s="838">
        <v>1</v>
      </c>
    </row>
    <row r="136" spans="1:21" ht="14.45" customHeight="1" x14ac:dyDescent="0.2">
      <c r="A136" s="831">
        <v>31</v>
      </c>
      <c r="B136" s="832" t="s">
        <v>1749</v>
      </c>
      <c r="C136" s="832" t="s">
        <v>1754</v>
      </c>
      <c r="D136" s="833" t="s">
        <v>2608</v>
      </c>
      <c r="E136" s="834" t="s">
        <v>1763</v>
      </c>
      <c r="F136" s="832" t="s">
        <v>1751</v>
      </c>
      <c r="G136" s="832" t="s">
        <v>1799</v>
      </c>
      <c r="H136" s="832" t="s">
        <v>579</v>
      </c>
      <c r="I136" s="832" t="s">
        <v>1962</v>
      </c>
      <c r="J136" s="832" t="s">
        <v>1801</v>
      </c>
      <c r="K136" s="832"/>
      <c r="L136" s="835">
        <v>350</v>
      </c>
      <c r="M136" s="835">
        <v>350</v>
      </c>
      <c r="N136" s="832">
        <v>1</v>
      </c>
      <c r="O136" s="836">
        <v>1</v>
      </c>
      <c r="P136" s="835">
        <v>350</v>
      </c>
      <c r="Q136" s="837">
        <v>1</v>
      </c>
      <c r="R136" s="832">
        <v>1</v>
      </c>
      <c r="S136" s="837">
        <v>1</v>
      </c>
      <c r="T136" s="836">
        <v>1</v>
      </c>
      <c r="U136" s="838">
        <v>1</v>
      </c>
    </row>
    <row r="137" spans="1:21" ht="14.45" customHeight="1" x14ac:dyDescent="0.2">
      <c r="A137" s="831">
        <v>31</v>
      </c>
      <c r="B137" s="832" t="s">
        <v>1749</v>
      </c>
      <c r="C137" s="832" t="s">
        <v>1754</v>
      </c>
      <c r="D137" s="833" t="s">
        <v>2608</v>
      </c>
      <c r="E137" s="834" t="s">
        <v>1763</v>
      </c>
      <c r="F137" s="832" t="s">
        <v>1751</v>
      </c>
      <c r="G137" s="832" t="s">
        <v>1920</v>
      </c>
      <c r="H137" s="832" t="s">
        <v>579</v>
      </c>
      <c r="I137" s="832" t="s">
        <v>1921</v>
      </c>
      <c r="J137" s="832" t="s">
        <v>1922</v>
      </c>
      <c r="K137" s="832" t="s">
        <v>1923</v>
      </c>
      <c r="L137" s="835">
        <v>35.130000000000003</v>
      </c>
      <c r="M137" s="835">
        <v>1861.8900000000006</v>
      </c>
      <c r="N137" s="832">
        <v>53</v>
      </c>
      <c r="O137" s="836">
        <v>31</v>
      </c>
      <c r="P137" s="835">
        <v>1861.8900000000006</v>
      </c>
      <c r="Q137" s="837">
        <v>1</v>
      </c>
      <c r="R137" s="832">
        <v>53</v>
      </c>
      <c r="S137" s="837">
        <v>1</v>
      </c>
      <c r="T137" s="836">
        <v>31</v>
      </c>
      <c r="U137" s="838">
        <v>1</v>
      </c>
    </row>
    <row r="138" spans="1:21" ht="14.45" customHeight="1" x14ac:dyDescent="0.2">
      <c r="A138" s="831">
        <v>31</v>
      </c>
      <c r="B138" s="832" t="s">
        <v>1749</v>
      </c>
      <c r="C138" s="832" t="s">
        <v>1754</v>
      </c>
      <c r="D138" s="833" t="s">
        <v>2608</v>
      </c>
      <c r="E138" s="834" t="s">
        <v>1763</v>
      </c>
      <c r="F138" s="832" t="s">
        <v>1751</v>
      </c>
      <c r="G138" s="832" t="s">
        <v>1920</v>
      </c>
      <c r="H138" s="832" t="s">
        <v>579</v>
      </c>
      <c r="I138" s="832" t="s">
        <v>2046</v>
      </c>
      <c r="J138" s="832" t="s">
        <v>1922</v>
      </c>
      <c r="K138" s="832" t="s">
        <v>2047</v>
      </c>
      <c r="L138" s="835">
        <v>30.99</v>
      </c>
      <c r="M138" s="835">
        <v>30.99</v>
      </c>
      <c r="N138" s="832">
        <v>1</v>
      </c>
      <c r="O138" s="836">
        <v>1</v>
      </c>
      <c r="P138" s="835">
        <v>30.99</v>
      </c>
      <c r="Q138" s="837">
        <v>1</v>
      </c>
      <c r="R138" s="832">
        <v>1</v>
      </c>
      <c r="S138" s="837">
        <v>1</v>
      </c>
      <c r="T138" s="836">
        <v>1</v>
      </c>
      <c r="U138" s="838">
        <v>1</v>
      </c>
    </row>
    <row r="139" spans="1:21" ht="14.45" customHeight="1" x14ac:dyDescent="0.2">
      <c r="A139" s="831">
        <v>31</v>
      </c>
      <c r="B139" s="832" t="s">
        <v>1749</v>
      </c>
      <c r="C139" s="832" t="s">
        <v>1754</v>
      </c>
      <c r="D139" s="833" t="s">
        <v>2608</v>
      </c>
      <c r="E139" s="834" t="s">
        <v>1763</v>
      </c>
      <c r="F139" s="832" t="s">
        <v>1751</v>
      </c>
      <c r="G139" s="832" t="s">
        <v>1920</v>
      </c>
      <c r="H139" s="832" t="s">
        <v>579</v>
      </c>
      <c r="I139" s="832" t="s">
        <v>2048</v>
      </c>
      <c r="J139" s="832" t="s">
        <v>1922</v>
      </c>
      <c r="K139" s="832" t="s">
        <v>2049</v>
      </c>
      <c r="L139" s="835">
        <v>24.77</v>
      </c>
      <c r="M139" s="835">
        <v>74.31</v>
      </c>
      <c r="N139" s="832">
        <v>3</v>
      </c>
      <c r="O139" s="836">
        <v>3</v>
      </c>
      <c r="P139" s="835">
        <v>74.31</v>
      </c>
      <c r="Q139" s="837">
        <v>1</v>
      </c>
      <c r="R139" s="832">
        <v>3</v>
      </c>
      <c r="S139" s="837">
        <v>1</v>
      </c>
      <c r="T139" s="836">
        <v>3</v>
      </c>
      <c r="U139" s="838">
        <v>1</v>
      </c>
    </row>
    <row r="140" spans="1:21" ht="14.45" customHeight="1" x14ac:dyDescent="0.2">
      <c r="A140" s="831">
        <v>31</v>
      </c>
      <c r="B140" s="832" t="s">
        <v>1749</v>
      </c>
      <c r="C140" s="832" t="s">
        <v>1754</v>
      </c>
      <c r="D140" s="833" t="s">
        <v>2608</v>
      </c>
      <c r="E140" s="834" t="s">
        <v>1763</v>
      </c>
      <c r="F140" s="832" t="s">
        <v>1751</v>
      </c>
      <c r="G140" s="832" t="s">
        <v>1920</v>
      </c>
      <c r="H140" s="832" t="s">
        <v>579</v>
      </c>
      <c r="I140" s="832" t="s">
        <v>1927</v>
      </c>
      <c r="J140" s="832" t="s">
        <v>1922</v>
      </c>
      <c r="K140" s="832" t="s">
        <v>1928</v>
      </c>
      <c r="L140" s="835">
        <v>38.24</v>
      </c>
      <c r="M140" s="835">
        <v>382.40000000000003</v>
      </c>
      <c r="N140" s="832">
        <v>10</v>
      </c>
      <c r="O140" s="836">
        <v>7</v>
      </c>
      <c r="P140" s="835">
        <v>382.40000000000003</v>
      </c>
      <c r="Q140" s="837">
        <v>1</v>
      </c>
      <c r="R140" s="832">
        <v>10</v>
      </c>
      <c r="S140" s="837">
        <v>1</v>
      </c>
      <c r="T140" s="836">
        <v>7</v>
      </c>
      <c r="U140" s="838">
        <v>1</v>
      </c>
    </row>
    <row r="141" spans="1:21" ht="14.45" customHeight="1" x14ac:dyDescent="0.2">
      <c r="A141" s="831">
        <v>31</v>
      </c>
      <c r="B141" s="832" t="s">
        <v>1749</v>
      </c>
      <c r="C141" s="832" t="s">
        <v>1754</v>
      </c>
      <c r="D141" s="833" t="s">
        <v>2608</v>
      </c>
      <c r="E141" s="834" t="s">
        <v>1763</v>
      </c>
      <c r="F141" s="832" t="s">
        <v>1751</v>
      </c>
      <c r="G141" s="832" t="s">
        <v>1920</v>
      </c>
      <c r="H141" s="832" t="s">
        <v>579</v>
      </c>
      <c r="I141" s="832" t="s">
        <v>2050</v>
      </c>
      <c r="J141" s="832" t="s">
        <v>2051</v>
      </c>
      <c r="K141" s="832" t="s">
        <v>2052</v>
      </c>
      <c r="L141" s="835">
        <v>30</v>
      </c>
      <c r="M141" s="835">
        <v>90</v>
      </c>
      <c r="N141" s="832">
        <v>3</v>
      </c>
      <c r="O141" s="836">
        <v>3</v>
      </c>
      <c r="P141" s="835"/>
      <c r="Q141" s="837">
        <v>0</v>
      </c>
      <c r="R141" s="832"/>
      <c r="S141" s="837">
        <v>0</v>
      </c>
      <c r="T141" s="836"/>
      <c r="U141" s="838">
        <v>0</v>
      </c>
    </row>
    <row r="142" spans="1:21" ht="14.45" customHeight="1" x14ac:dyDescent="0.2">
      <c r="A142" s="831">
        <v>31</v>
      </c>
      <c r="B142" s="832" t="s">
        <v>1749</v>
      </c>
      <c r="C142" s="832" t="s">
        <v>1754</v>
      </c>
      <c r="D142" s="833" t="s">
        <v>2608</v>
      </c>
      <c r="E142" s="834" t="s">
        <v>1763</v>
      </c>
      <c r="F142" s="832" t="s">
        <v>1751</v>
      </c>
      <c r="G142" s="832" t="s">
        <v>1920</v>
      </c>
      <c r="H142" s="832" t="s">
        <v>579</v>
      </c>
      <c r="I142" s="832" t="s">
        <v>1934</v>
      </c>
      <c r="J142" s="832" t="s">
        <v>1935</v>
      </c>
      <c r="K142" s="832" t="s">
        <v>1936</v>
      </c>
      <c r="L142" s="835">
        <v>1497.4</v>
      </c>
      <c r="M142" s="835">
        <v>1497.4</v>
      </c>
      <c r="N142" s="832">
        <v>1</v>
      </c>
      <c r="O142" s="836">
        <v>1</v>
      </c>
      <c r="P142" s="835">
        <v>1497.4</v>
      </c>
      <c r="Q142" s="837">
        <v>1</v>
      </c>
      <c r="R142" s="832">
        <v>1</v>
      </c>
      <c r="S142" s="837">
        <v>1</v>
      </c>
      <c r="T142" s="836">
        <v>1</v>
      </c>
      <c r="U142" s="838">
        <v>1</v>
      </c>
    </row>
    <row r="143" spans="1:21" ht="14.45" customHeight="1" x14ac:dyDescent="0.2">
      <c r="A143" s="831">
        <v>31</v>
      </c>
      <c r="B143" s="832" t="s">
        <v>1749</v>
      </c>
      <c r="C143" s="832" t="s">
        <v>1754</v>
      </c>
      <c r="D143" s="833" t="s">
        <v>2608</v>
      </c>
      <c r="E143" s="834" t="s">
        <v>1763</v>
      </c>
      <c r="F143" s="832" t="s">
        <v>1751</v>
      </c>
      <c r="G143" s="832" t="s">
        <v>1789</v>
      </c>
      <c r="H143" s="832" t="s">
        <v>579</v>
      </c>
      <c r="I143" s="832" t="s">
        <v>1836</v>
      </c>
      <c r="J143" s="832" t="s">
        <v>1837</v>
      </c>
      <c r="K143" s="832" t="s">
        <v>1838</v>
      </c>
      <c r="L143" s="835">
        <v>3000</v>
      </c>
      <c r="M143" s="835">
        <v>6000</v>
      </c>
      <c r="N143" s="832">
        <v>2</v>
      </c>
      <c r="O143" s="836">
        <v>2</v>
      </c>
      <c r="P143" s="835">
        <v>6000</v>
      </c>
      <c r="Q143" s="837">
        <v>1</v>
      </c>
      <c r="R143" s="832">
        <v>2</v>
      </c>
      <c r="S143" s="837">
        <v>1</v>
      </c>
      <c r="T143" s="836">
        <v>2</v>
      </c>
      <c r="U143" s="838">
        <v>1</v>
      </c>
    </row>
    <row r="144" spans="1:21" ht="14.45" customHeight="1" x14ac:dyDescent="0.2">
      <c r="A144" s="831">
        <v>31</v>
      </c>
      <c r="B144" s="832" t="s">
        <v>1749</v>
      </c>
      <c r="C144" s="832" t="s">
        <v>1754</v>
      </c>
      <c r="D144" s="833" t="s">
        <v>2608</v>
      </c>
      <c r="E144" s="834" t="s">
        <v>1763</v>
      </c>
      <c r="F144" s="832" t="s">
        <v>1751</v>
      </c>
      <c r="G144" s="832" t="s">
        <v>1789</v>
      </c>
      <c r="H144" s="832" t="s">
        <v>579</v>
      </c>
      <c r="I144" s="832" t="s">
        <v>1945</v>
      </c>
      <c r="J144" s="832" t="s">
        <v>1946</v>
      </c>
      <c r="K144" s="832" t="s">
        <v>1947</v>
      </c>
      <c r="L144" s="835">
        <v>492.18</v>
      </c>
      <c r="M144" s="835">
        <v>2953.08</v>
      </c>
      <c r="N144" s="832">
        <v>6</v>
      </c>
      <c r="O144" s="836">
        <v>6</v>
      </c>
      <c r="P144" s="835">
        <v>2953.08</v>
      </c>
      <c r="Q144" s="837">
        <v>1</v>
      </c>
      <c r="R144" s="832">
        <v>6</v>
      </c>
      <c r="S144" s="837">
        <v>1</v>
      </c>
      <c r="T144" s="836">
        <v>6</v>
      </c>
      <c r="U144" s="838">
        <v>1</v>
      </c>
    </row>
    <row r="145" spans="1:21" ht="14.45" customHeight="1" x14ac:dyDescent="0.2">
      <c r="A145" s="831">
        <v>31</v>
      </c>
      <c r="B145" s="832" t="s">
        <v>1749</v>
      </c>
      <c r="C145" s="832" t="s">
        <v>1754</v>
      </c>
      <c r="D145" s="833" t="s">
        <v>2608</v>
      </c>
      <c r="E145" s="834" t="s">
        <v>1763</v>
      </c>
      <c r="F145" s="832" t="s">
        <v>1751</v>
      </c>
      <c r="G145" s="832" t="s">
        <v>1789</v>
      </c>
      <c r="H145" s="832" t="s">
        <v>579</v>
      </c>
      <c r="I145" s="832" t="s">
        <v>1948</v>
      </c>
      <c r="J145" s="832" t="s">
        <v>1949</v>
      </c>
      <c r="K145" s="832" t="s">
        <v>1950</v>
      </c>
      <c r="L145" s="835">
        <v>347.81</v>
      </c>
      <c r="M145" s="835">
        <v>347.81</v>
      </c>
      <c r="N145" s="832">
        <v>1</v>
      </c>
      <c r="O145" s="836">
        <v>1</v>
      </c>
      <c r="P145" s="835">
        <v>347.81</v>
      </c>
      <c r="Q145" s="837">
        <v>1</v>
      </c>
      <c r="R145" s="832">
        <v>1</v>
      </c>
      <c r="S145" s="837">
        <v>1</v>
      </c>
      <c r="T145" s="836">
        <v>1</v>
      </c>
      <c r="U145" s="838">
        <v>1</v>
      </c>
    </row>
    <row r="146" spans="1:21" ht="14.45" customHeight="1" x14ac:dyDescent="0.2">
      <c r="A146" s="831">
        <v>31</v>
      </c>
      <c r="B146" s="832" t="s">
        <v>1749</v>
      </c>
      <c r="C146" s="832" t="s">
        <v>1754</v>
      </c>
      <c r="D146" s="833" t="s">
        <v>2608</v>
      </c>
      <c r="E146" s="834" t="s">
        <v>1763</v>
      </c>
      <c r="F146" s="832" t="s">
        <v>1751</v>
      </c>
      <c r="G146" s="832" t="s">
        <v>1789</v>
      </c>
      <c r="H146" s="832" t="s">
        <v>579</v>
      </c>
      <c r="I146" s="832" t="s">
        <v>1796</v>
      </c>
      <c r="J146" s="832" t="s">
        <v>1797</v>
      </c>
      <c r="K146" s="832" t="s">
        <v>1798</v>
      </c>
      <c r="L146" s="835">
        <v>245.43</v>
      </c>
      <c r="M146" s="835">
        <v>490.86</v>
      </c>
      <c r="N146" s="832">
        <v>2</v>
      </c>
      <c r="O146" s="836">
        <v>2</v>
      </c>
      <c r="P146" s="835">
        <v>245.43</v>
      </c>
      <c r="Q146" s="837">
        <v>0.5</v>
      </c>
      <c r="R146" s="832">
        <v>1</v>
      </c>
      <c r="S146" s="837">
        <v>0.5</v>
      </c>
      <c r="T146" s="836">
        <v>1</v>
      </c>
      <c r="U146" s="838">
        <v>0.5</v>
      </c>
    </row>
    <row r="147" spans="1:21" ht="14.45" customHeight="1" x14ac:dyDescent="0.2">
      <c r="A147" s="831">
        <v>31</v>
      </c>
      <c r="B147" s="832" t="s">
        <v>1749</v>
      </c>
      <c r="C147" s="832" t="s">
        <v>1754</v>
      </c>
      <c r="D147" s="833" t="s">
        <v>2608</v>
      </c>
      <c r="E147" s="834" t="s">
        <v>1763</v>
      </c>
      <c r="F147" s="832" t="s">
        <v>1751</v>
      </c>
      <c r="G147" s="832" t="s">
        <v>1789</v>
      </c>
      <c r="H147" s="832" t="s">
        <v>579</v>
      </c>
      <c r="I147" s="832" t="s">
        <v>2053</v>
      </c>
      <c r="J147" s="832" t="s">
        <v>2054</v>
      </c>
      <c r="K147" s="832" t="s">
        <v>2055</v>
      </c>
      <c r="L147" s="835">
        <v>1575</v>
      </c>
      <c r="M147" s="835">
        <v>4725</v>
      </c>
      <c r="N147" s="832">
        <v>3</v>
      </c>
      <c r="O147" s="836">
        <v>3</v>
      </c>
      <c r="P147" s="835">
        <v>4725</v>
      </c>
      <c r="Q147" s="837">
        <v>1</v>
      </c>
      <c r="R147" s="832">
        <v>3</v>
      </c>
      <c r="S147" s="837">
        <v>1</v>
      </c>
      <c r="T147" s="836">
        <v>3</v>
      </c>
      <c r="U147" s="838">
        <v>1</v>
      </c>
    </row>
    <row r="148" spans="1:21" ht="14.45" customHeight="1" x14ac:dyDescent="0.2">
      <c r="A148" s="831">
        <v>31</v>
      </c>
      <c r="B148" s="832" t="s">
        <v>1749</v>
      </c>
      <c r="C148" s="832" t="s">
        <v>1754</v>
      </c>
      <c r="D148" s="833" t="s">
        <v>2608</v>
      </c>
      <c r="E148" s="834" t="s">
        <v>1763</v>
      </c>
      <c r="F148" s="832" t="s">
        <v>1751</v>
      </c>
      <c r="G148" s="832" t="s">
        <v>1789</v>
      </c>
      <c r="H148" s="832" t="s">
        <v>579</v>
      </c>
      <c r="I148" s="832" t="s">
        <v>2056</v>
      </c>
      <c r="J148" s="832" t="s">
        <v>2057</v>
      </c>
      <c r="K148" s="832" t="s">
        <v>2058</v>
      </c>
      <c r="L148" s="835">
        <v>250</v>
      </c>
      <c r="M148" s="835">
        <v>250</v>
      </c>
      <c r="N148" s="832">
        <v>1</v>
      </c>
      <c r="O148" s="836">
        <v>1</v>
      </c>
      <c r="P148" s="835">
        <v>250</v>
      </c>
      <c r="Q148" s="837">
        <v>1</v>
      </c>
      <c r="R148" s="832">
        <v>1</v>
      </c>
      <c r="S148" s="837">
        <v>1</v>
      </c>
      <c r="T148" s="836">
        <v>1</v>
      </c>
      <c r="U148" s="838">
        <v>1</v>
      </c>
    </row>
    <row r="149" spans="1:21" ht="14.45" customHeight="1" x14ac:dyDescent="0.2">
      <c r="A149" s="831">
        <v>31</v>
      </c>
      <c r="B149" s="832" t="s">
        <v>1749</v>
      </c>
      <c r="C149" s="832" t="s">
        <v>1754</v>
      </c>
      <c r="D149" s="833" t="s">
        <v>2608</v>
      </c>
      <c r="E149" s="834" t="s">
        <v>1763</v>
      </c>
      <c r="F149" s="832" t="s">
        <v>1751</v>
      </c>
      <c r="G149" s="832" t="s">
        <v>1789</v>
      </c>
      <c r="H149" s="832" t="s">
        <v>579</v>
      </c>
      <c r="I149" s="832" t="s">
        <v>2059</v>
      </c>
      <c r="J149" s="832" t="s">
        <v>1843</v>
      </c>
      <c r="K149" s="832" t="s">
        <v>2060</v>
      </c>
      <c r="L149" s="835">
        <v>50.5</v>
      </c>
      <c r="M149" s="835">
        <v>101</v>
      </c>
      <c r="N149" s="832">
        <v>2</v>
      </c>
      <c r="O149" s="836">
        <v>2</v>
      </c>
      <c r="P149" s="835">
        <v>101</v>
      </c>
      <c r="Q149" s="837">
        <v>1</v>
      </c>
      <c r="R149" s="832">
        <v>2</v>
      </c>
      <c r="S149" s="837">
        <v>1</v>
      </c>
      <c r="T149" s="836">
        <v>2</v>
      </c>
      <c r="U149" s="838">
        <v>1</v>
      </c>
    </row>
    <row r="150" spans="1:21" ht="14.45" customHeight="1" x14ac:dyDescent="0.2">
      <c r="A150" s="831">
        <v>31</v>
      </c>
      <c r="B150" s="832" t="s">
        <v>1749</v>
      </c>
      <c r="C150" s="832" t="s">
        <v>1754</v>
      </c>
      <c r="D150" s="833" t="s">
        <v>2608</v>
      </c>
      <c r="E150" s="834" t="s">
        <v>1763</v>
      </c>
      <c r="F150" s="832" t="s">
        <v>1751</v>
      </c>
      <c r="G150" s="832" t="s">
        <v>1789</v>
      </c>
      <c r="H150" s="832" t="s">
        <v>579</v>
      </c>
      <c r="I150" s="832" t="s">
        <v>1951</v>
      </c>
      <c r="J150" s="832" t="s">
        <v>1843</v>
      </c>
      <c r="K150" s="832" t="s">
        <v>1952</v>
      </c>
      <c r="L150" s="835">
        <v>58.5</v>
      </c>
      <c r="M150" s="835">
        <v>58.5</v>
      </c>
      <c r="N150" s="832">
        <v>1</v>
      </c>
      <c r="O150" s="836">
        <v>1</v>
      </c>
      <c r="P150" s="835">
        <v>58.5</v>
      </c>
      <c r="Q150" s="837">
        <v>1</v>
      </c>
      <c r="R150" s="832">
        <v>1</v>
      </c>
      <c r="S150" s="837">
        <v>1</v>
      </c>
      <c r="T150" s="836">
        <v>1</v>
      </c>
      <c r="U150" s="838">
        <v>1</v>
      </c>
    </row>
    <row r="151" spans="1:21" ht="14.45" customHeight="1" x14ac:dyDescent="0.2">
      <c r="A151" s="831">
        <v>31</v>
      </c>
      <c r="B151" s="832" t="s">
        <v>1749</v>
      </c>
      <c r="C151" s="832" t="s">
        <v>1754</v>
      </c>
      <c r="D151" s="833" t="s">
        <v>2608</v>
      </c>
      <c r="E151" s="834" t="s">
        <v>1763</v>
      </c>
      <c r="F151" s="832" t="s">
        <v>1751</v>
      </c>
      <c r="G151" s="832" t="s">
        <v>1789</v>
      </c>
      <c r="H151" s="832" t="s">
        <v>579</v>
      </c>
      <c r="I151" s="832" t="s">
        <v>1953</v>
      </c>
      <c r="J151" s="832" t="s">
        <v>1954</v>
      </c>
      <c r="K151" s="832" t="s">
        <v>1955</v>
      </c>
      <c r="L151" s="835">
        <v>971.25</v>
      </c>
      <c r="M151" s="835">
        <v>971.25</v>
      </c>
      <c r="N151" s="832">
        <v>1</v>
      </c>
      <c r="O151" s="836">
        <v>1</v>
      </c>
      <c r="P151" s="835">
        <v>971.25</v>
      </c>
      <c r="Q151" s="837">
        <v>1</v>
      </c>
      <c r="R151" s="832">
        <v>1</v>
      </c>
      <c r="S151" s="837">
        <v>1</v>
      </c>
      <c r="T151" s="836">
        <v>1</v>
      </c>
      <c r="U151" s="838">
        <v>1</v>
      </c>
    </row>
    <row r="152" spans="1:21" ht="14.45" customHeight="1" x14ac:dyDescent="0.2">
      <c r="A152" s="831">
        <v>31</v>
      </c>
      <c r="B152" s="832" t="s">
        <v>1749</v>
      </c>
      <c r="C152" s="832" t="s">
        <v>1754</v>
      </c>
      <c r="D152" s="833" t="s">
        <v>2608</v>
      </c>
      <c r="E152" s="834" t="s">
        <v>1763</v>
      </c>
      <c r="F152" s="832" t="s">
        <v>1751</v>
      </c>
      <c r="G152" s="832" t="s">
        <v>1789</v>
      </c>
      <c r="H152" s="832" t="s">
        <v>579</v>
      </c>
      <c r="I152" s="832" t="s">
        <v>2061</v>
      </c>
      <c r="J152" s="832" t="s">
        <v>2062</v>
      </c>
      <c r="K152" s="832" t="s">
        <v>2063</v>
      </c>
      <c r="L152" s="835">
        <v>250</v>
      </c>
      <c r="M152" s="835">
        <v>500</v>
      </c>
      <c r="N152" s="832">
        <v>2</v>
      </c>
      <c r="O152" s="836">
        <v>2</v>
      </c>
      <c r="P152" s="835">
        <v>500</v>
      </c>
      <c r="Q152" s="837">
        <v>1</v>
      </c>
      <c r="R152" s="832">
        <v>2</v>
      </c>
      <c r="S152" s="837">
        <v>1</v>
      </c>
      <c r="T152" s="836">
        <v>2</v>
      </c>
      <c r="U152" s="838">
        <v>1</v>
      </c>
    </row>
    <row r="153" spans="1:21" ht="14.45" customHeight="1" x14ac:dyDescent="0.2">
      <c r="A153" s="831">
        <v>31</v>
      </c>
      <c r="B153" s="832" t="s">
        <v>1749</v>
      </c>
      <c r="C153" s="832" t="s">
        <v>1754</v>
      </c>
      <c r="D153" s="833" t="s">
        <v>2608</v>
      </c>
      <c r="E153" s="834" t="s">
        <v>1763</v>
      </c>
      <c r="F153" s="832" t="s">
        <v>1751</v>
      </c>
      <c r="G153" s="832" t="s">
        <v>1789</v>
      </c>
      <c r="H153" s="832" t="s">
        <v>579</v>
      </c>
      <c r="I153" s="832" t="s">
        <v>2064</v>
      </c>
      <c r="J153" s="832" t="s">
        <v>2065</v>
      </c>
      <c r="K153" s="832"/>
      <c r="L153" s="835">
        <v>80.349999999999994</v>
      </c>
      <c r="M153" s="835">
        <v>80.349999999999994</v>
      </c>
      <c r="N153" s="832">
        <v>1</v>
      </c>
      <c r="O153" s="836">
        <v>1</v>
      </c>
      <c r="P153" s="835">
        <v>80.349999999999994</v>
      </c>
      <c r="Q153" s="837">
        <v>1</v>
      </c>
      <c r="R153" s="832">
        <v>1</v>
      </c>
      <c r="S153" s="837">
        <v>1</v>
      </c>
      <c r="T153" s="836">
        <v>1</v>
      </c>
      <c r="U153" s="838">
        <v>1</v>
      </c>
    </row>
    <row r="154" spans="1:21" ht="14.45" customHeight="1" x14ac:dyDescent="0.2">
      <c r="A154" s="831">
        <v>31</v>
      </c>
      <c r="B154" s="832" t="s">
        <v>1749</v>
      </c>
      <c r="C154" s="832" t="s">
        <v>1754</v>
      </c>
      <c r="D154" s="833" t="s">
        <v>2608</v>
      </c>
      <c r="E154" s="834" t="s">
        <v>1763</v>
      </c>
      <c r="F154" s="832" t="s">
        <v>1751</v>
      </c>
      <c r="G154" s="832" t="s">
        <v>1789</v>
      </c>
      <c r="H154" s="832" t="s">
        <v>579</v>
      </c>
      <c r="I154" s="832" t="s">
        <v>1962</v>
      </c>
      <c r="J154" s="832" t="s">
        <v>1801</v>
      </c>
      <c r="K154" s="832"/>
      <c r="L154" s="835">
        <v>350</v>
      </c>
      <c r="M154" s="835">
        <v>1050</v>
      </c>
      <c r="N154" s="832">
        <v>3</v>
      </c>
      <c r="O154" s="836">
        <v>3</v>
      </c>
      <c r="P154" s="835">
        <v>1050</v>
      </c>
      <c r="Q154" s="837">
        <v>1</v>
      </c>
      <c r="R154" s="832">
        <v>3</v>
      </c>
      <c r="S154" s="837">
        <v>1</v>
      </c>
      <c r="T154" s="836">
        <v>3</v>
      </c>
      <c r="U154" s="838">
        <v>1</v>
      </c>
    </row>
    <row r="155" spans="1:21" ht="14.45" customHeight="1" x14ac:dyDescent="0.2">
      <c r="A155" s="831">
        <v>31</v>
      </c>
      <c r="B155" s="832" t="s">
        <v>1749</v>
      </c>
      <c r="C155" s="832" t="s">
        <v>1754</v>
      </c>
      <c r="D155" s="833" t="s">
        <v>2608</v>
      </c>
      <c r="E155" s="834" t="s">
        <v>1763</v>
      </c>
      <c r="F155" s="832" t="s">
        <v>1751</v>
      </c>
      <c r="G155" s="832" t="s">
        <v>1789</v>
      </c>
      <c r="H155" s="832" t="s">
        <v>579</v>
      </c>
      <c r="I155" s="832" t="s">
        <v>1962</v>
      </c>
      <c r="J155" s="832" t="s">
        <v>1963</v>
      </c>
      <c r="K155" s="832" t="s">
        <v>1964</v>
      </c>
      <c r="L155" s="835">
        <v>350</v>
      </c>
      <c r="M155" s="835">
        <v>3150</v>
      </c>
      <c r="N155" s="832">
        <v>9</v>
      </c>
      <c r="O155" s="836">
        <v>9</v>
      </c>
      <c r="P155" s="835">
        <v>3150</v>
      </c>
      <c r="Q155" s="837">
        <v>1</v>
      </c>
      <c r="R155" s="832">
        <v>9</v>
      </c>
      <c r="S155" s="837">
        <v>1</v>
      </c>
      <c r="T155" s="836">
        <v>9</v>
      </c>
      <c r="U155" s="838">
        <v>1</v>
      </c>
    </row>
    <row r="156" spans="1:21" ht="14.45" customHeight="1" x14ac:dyDescent="0.2">
      <c r="A156" s="831">
        <v>31</v>
      </c>
      <c r="B156" s="832" t="s">
        <v>1749</v>
      </c>
      <c r="C156" s="832" t="s">
        <v>1754</v>
      </c>
      <c r="D156" s="833" t="s">
        <v>2608</v>
      </c>
      <c r="E156" s="834" t="s">
        <v>1763</v>
      </c>
      <c r="F156" s="832" t="s">
        <v>1751</v>
      </c>
      <c r="G156" s="832" t="s">
        <v>1789</v>
      </c>
      <c r="H156" s="832" t="s">
        <v>579</v>
      </c>
      <c r="I156" s="832" t="s">
        <v>1842</v>
      </c>
      <c r="J156" s="832" t="s">
        <v>1843</v>
      </c>
      <c r="K156" s="832" t="s">
        <v>1844</v>
      </c>
      <c r="L156" s="835">
        <v>58.5</v>
      </c>
      <c r="M156" s="835">
        <v>117</v>
      </c>
      <c r="N156" s="832">
        <v>2</v>
      </c>
      <c r="O156" s="836">
        <v>2</v>
      </c>
      <c r="P156" s="835">
        <v>117</v>
      </c>
      <c r="Q156" s="837">
        <v>1</v>
      </c>
      <c r="R156" s="832">
        <v>2</v>
      </c>
      <c r="S156" s="837">
        <v>1</v>
      </c>
      <c r="T156" s="836">
        <v>2</v>
      </c>
      <c r="U156" s="838">
        <v>1</v>
      </c>
    </row>
    <row r="157" spans="1:21" ht="14.45" customHeight="1" x14ac:dyDescent="0.2">
      <c r="A157" s="831">
        <v>31</v>
      </c>
      <c r="B157" s="832" t="s">
        <v>1749</v>
      </c>
      <c r="C157" s="832" t="s">
        <v>1754</v>
      </c>
      <c r="D157" s="833" t="s">
        <v>2608</v>
      </c>
      <c r="E157" s="834" t="s">
        <v>1763</v>
      </c>
      <c r="F157" s="832" t="s">
        <v>1751</v>
      </c>
      <c r="G157" s="832" t="s">
        <v>1789</v>
      </c>
      <c r="H157" s="832" t="s">
        <v>579</v>
      </c>
      <c r="I157" s="832" t="s">
        <v>1965</v>
      </c>
      <c r="J157" s="832" t="s">
        <v>1966</v>
      </c>
      <c r="K157" s="832" t="s">
        <v>1967</v>
      </c>
      <c r="L157" s="835">
        <v>750</v>
      </c>
      <c r="M157" s="835">
        <v>3000</v>
      </c>
      <c r="N157" s="832">
        <v>4</v>
      </c>
      <c r="O157" s="836">
        <v>4</v>
      </c>
      <c r="P157" s="835">
        <v>3000</v>
      </c>
      <c r="Q157" s="837">
        <v>1</v>
      </c>
      <c r="R157" s="832">
        <v>4</v>
      </c>
      <c r="S157" s="837">
        <v>1</v>
      </c>
      <c r="T157" s="836">
        <v>4</v>
      </c>
      <c r="U157" s="838">
        <v>1</v>
      </c>
    </row>
    <row r="158" spans="1:21" ht="14.45" customHeight="1" x14ac:dyDescent="0.2">
      <c r="A158" s="831">
        <v>31</v>
      </c>
      <c r="B158" s="832" t="s">
        <v>1749</v>
      </c>
      <c r="C158" s="832" t="s">
        <v>1754</v>
      </c>
      <c r="D158" s="833" t="s">
        <v>2608</v>
      </c>
      <c r="E158" s="834" t="s">
        <v>1763</v>
      </c>
      <c r="F158" s="832" t="s">
        <v>1751</v>
      </c>
      <c r="G158" s="832" t="s">
        <v>1789</v>
      </c>
      <c r="H158" s="832" t="s">
        <v>579</v>
      </c>
      <c r="I158" s="832" t="s">
        <v>2066</v>
      </c>
      <c r="J158" s="832" t="s">
        <v>2067</v>
      </c>
      <c r="K158" s="832" t="s">
        <v>2068</v>
      </c>
      <c r="L158" s="835">
        <v>628</v>
      </c>
      <c r="M158" s="835">
        <v>628</v>
      </c>
      <c r="N158" s="832">
        <v>1</v>
      </c>
      <c r="O158" s="836">
        <v>1</v>
      </c>
      <c r="P158" s="835">
        <v>628</v>
      </c>
      <c r="Q158" s="837">
        <v>1</v>
      </c>
      <c r="R158" s="832">
        <v>1</v>
      </c>
      <c r="S158" s="837">
        <v>1</v>
      </c>
      <c r="T158" s="836">
        <v>1</v>
      </c>
      <c r="U158" s="838">
        <v>1</v>
      </c>
    </row>
    <row r="159" spans="1:21" ht="14.45" customHeight="1" x14ac:dyDescent="0.2">
      <c r="A159" s="831">
        <v>31</v>
      </c>
      <c r="B159" s="832" t="s">
        <v>1749</v>
      </c>
      <c r="C159" s="832" t="s">
        <v>1754</v>
      </c>
      <c r="D159" s="833" t="s">
        <v>2608</v>
      </c>
      <c r="E159" s="834" t="s">
        <v>1763</v>
      </c>
      <c r="F159" s="832" t="s">
        <v>1751</v>
      </c>
      <c r="G159" s="832" t="s">
        <v>1789</v>
      </c>
      <c r="H159" s="832" t="s">
        <v>579</v>
      </c>
      <c r="I159" s="832" t="s">
        <v>2069</v>
      </c>
      <c r="J159" s="832" t="s">
        <v>2070</v>
      </c>
      <c r="K159" s="832" t="s">
        <v>2071</v>
      </c>
      <c r="L159" s="835">
        <v>3200</v>
      </c>
      <c r="M159" s="835">
        <v>3200</v>
      </c>
      <c r="N159" s="832">
        <v>1</v>
      </c>
      <c r="O159" s="836">
        <v>1</v>
      </c>
      <c r="P159" s="835"/>
      <c r="Q159" s="837">
        <v>0</v>
      </c>
      <c r="R159" s="832"/>
      <c r="S159" s="837">
        <v>0</v>
      </c>
      <c r="T159" s="836"/>
      <c r="U159" s="838">
        <v>0</v>
      </c>
    </row>
    <row r="160" spans="1:21" ht="14.45" customHeight="1" x14ac:dyDescent="0.2">
      <c r="A160" s="831">
        <v>31</v>
      </c>
      <c r="B160" s="832" t="s">
        <v>1749</v>
      </c>
      <c r="C160" s="832" t="s">
        <v>1754</v>
      </c>
      <c r="D160" s="833" t="s">
        <v>2608</v>
      </c>
      <c r="E160" s="834" t="s">
        <v>1763</v>
      </c>
      <c r="F160" s="832" t="s">
        <v>1751</v>
      </c>
      <c r="G160" s="832" t="s">
        <v>1789</v>
      </c>
      <c r="H160" s="832" t="s">
        <v>579</v>
      </c>
      <c r="I160" s="832" t="s">
        <v>1971</v>
      </c>
      <c r="J160" s="832" t="s">
        <v>1972</v>
      </c>
      <c r="K160" s="832" t="s">
        <v>1973</v>
      </c>
      <c r="L160" s="835">
        <v>2337</v>
      </c>
      <c r="M160" s="835">
        <v>2337</v>
      </c>
      <c r="N160" s="832">
        <v>1</v>
      </c>
      <c r="O160" s="836">
        <v>1</v>
      </c>
      <c r="P160" s="835">
        <v>2337</v>
      </c>
      <c r="Q160" s="837">
        <v>1</v>
      </c>
      <c r="R160" s="832">
        <v>1</v>
      </c>
      <c r="S160" s="837">
        <v>1</v>
      </c>
      <c r="T160" s="836">
        <v>1</v>
      </c>
      <c r="U160" s="838">
        <v>1</v>
      </c>
    </row>
    <row r="161" spans="1:21" ht="14.45" customHeight="1" x14ac:dyDescent="0.2">
      <c r="A161" s="831">
        <v>31</v>
      </c>
      <c r="B161" s="832" t="s">
        <v>1749</v>
      </c>
      <c r="C161" s="832" t="s">
        <v>1754</v>
      </c>
      <c r="D161" s="833" t="s">
        <v>2608</v>
      </c>
      <c r="E161" s="834" t="s">
        <v>1763</v>
      </c>
      <c r="F161" s="832" t="s">
        <v>1751</v>
      </c>
      <c r="G161" s="832" t="s">
        <v>1789</v>
      </c>
      <c r="H161" s="832" t="s">
        <v>579</v>
      </c>
      <c r="I161" s="832" t="s">
        <v>2072</v>
      </c>
      <c r="J161" s="832" t="s">
        <v>2073</v>
      </c>
      <c r="K161" s="832" t="s">
        <v>2074</v>
      </c>
      <c r="L161" s="835">
        <v>750</v>
      </c>
      <c r="M161" s="835">
        <v>750</v>
      </c>
      <c r="N161" s="832">
        <v>1</v>
      </c>
      <c r="O161" s="836">
        <v>1</v>
      </c>
      <c r="P161" s="835">
        <v>750</v>
      </c>
      <c r="Q161" s="837">
        <v>1</v>
      </c>
      <c r="R161" s="832">
        <v>1</v>
      </c>
      <c r="S161" s="837">
        <v>1</v>
      </c>
      <c r="T161" s="836">
        <v>1</v>
      </c>
      <c r="U161" s="838">
        <v>1</v>
      </c>
    </row>
    <row r="162" spans="1:21" ht="14.45" customHeight="1" x14ac:dyDescent="0.2">
      <c r="A162" s="831">
        <v>31</v>
      </c>
      <c r="B162" s="832" t="s">
        <v>1749</v>
      </c>
      <c r="C162" s="832" t="s">
        <v>1754</v>
      </c>
      <c r="D162" s="833" t="s">
        <v>2608</v>
      </c>
      <c r="E162" s="834" t="s">
        <v>1763</v>
      </c>
      <c r="F162" s="832" t="s">
        <v>1751</v>
      </c>
      <c r="G162" s="832" t="s">
        <v>1785</v>
      </c>
      <c r="H162" s="832" t="s">
        <v>579</v>
      </c>
      <c r="I162" s="832" t="s">
        <v>1980</v>
      </c>
      <c r="J162" s="832" t="s">
        <v>1981</v>
      </c>
      <c r="K162" s="832" t="s">
        <v>1982</v>
      </c>
      <c r="L162" s="835">
        <v>260</v>
      </c>
      <c r="M162" s="835">
        <v>2080</v>
      </c>
      <c r="N162" s="832">
        <v>8</v>
      </c>
      <c r="O162" s="836">
        <v>4</v>
      </c>
      <c r="P162" s="835">
        <v>1560</v>
      </c>
      <c r="Q162" s="837">
        <v>0.75</v>
      </c>
      <c r="R162" s="832">
        <v>6</v>
      </c>
      <c r="S162" s="837">
        <v>0.75</v>
      </c>
      <c r="T162" s="836">
        <v>3</v>
      </c>
      <c r="U162" s="838">
        <v>0.75</v>
      </c>
    </row>
    <row r="163" spans="1:21" ht="14.45" customHeight="1" x14ac:dyDescent="0.2">
      <c r="A163" s="831">
        <v>31</v>
      </c>
      <c r="B163" s="832" t="s">
        <v>1749</v>
      </c>
      <c r="C163" s="832" t="s">
        <v>1754</v>
      </c>
      <c r="D163" s="833" t="s">
        <v>2608</v>
      </c>
      <c r="E163" s="834" t="s">
        <v>1763</v>
      </c>
      <c r="F163" s="832" t="s">
        <v>1751</v>
      </c>
      <c r="G163" s="832" t="s">
        <v>1785</v>
      </c>
      <c r="H163" s="832" t="s">
        <v>579</v>
      </c>
      <c r="I163" s="832" t="s">
        <v>1786</v>
      </c>
      <c r="J163" s="832" t="s">
        <v>1787</v>
      </c>
      <c r="K163" s="832" t="s">
        <v>1788</v>
      </c>
      <c r="L163" s="835">
        <v>200</v>
      </c>
      <c r="M163" s="835">
        <v>800</v>
      </c>
      <c r="N163" s="832">
        <v>4</v>
      </c>
      <c r="O163" s="836">
        <v>2</v>
      </c>
      <c r="P163" s="835">
        <v>800</v>
      </c>
      <c r="Q163" s="837">
        <v>1</v>
      </c>
      <c r="R163" s="832">
        <v>4</v>
      </c>
      <c r="S163" s="837">
        <v>1</v>
      </c>
      <c r="T163" s="836">
        <v>2</v>
      </c>
      <c r="U163" s="838">
        <v>1</v>
      </c>
    </row>
    <row r="164" spans="1:21" ht="14.45" customHeight="1" x14ac:dyDescent="0.2">
      <c r="A164" s="831">
        <v>31</v>
      </c>
      <c r="B164" s="832" t="s">
        <v>1749</v>
      </c>
      <c r="C164" s="832" t="s">
        <v>1754</v>
      </c>
      <c r="D164" s="833" t="s">
        <v>2608</v>
      </c>
      <c r="E164" s="834" t="s">
        <v>1763</v>
      </c>
      <c r="F164" s="832" t="s">
        <v>1751</v>
      </c>
      <c r="G164" s="832" t="s">
        <v>2075</v>
      </c>
      <c r="H164" s="832" t="s">
        <v>579</v>
      </c>
      <c r="I164" s="832" t="s">
        <v>2076</v>
      </c>
      <c r="J164" s="832" t="s">
        <v>2077</v>
      </c>
      <c r="K164" s="832" t="s">
        <v>2078</v>
      </c>
      <c r="L164" s="835">
        <v>553.15</v>
      </c>
      <c r="M164" s="835">
        <v>3318.8999999999996</v>
      </c>
      <c r="N164" s="832">
        <v>6</v>
      </c>
      <c r="O164" s="836">
        <v>2</v>
      </c>
      <c r="P164" s="835">
        <v>3318.8999999999996</v>
      </c>
      <c r="Q164" s="837">
        <v>1</v>
      </c>
      <c r="R164" s="832">
        <v>6</v>
      </c>
      <c r="S164" s="837">
        <v>1</v>
      </c>
      <c r="T164" s="836">
        <v>2</v>
      </c>
      <c r="U164" s="838">
        <v>1</v>
      </c>
    </row>
    <row r="165" spans="1:21" ht="14.45" customHeight="1" x14ac:dyDescent="0.2">
      <c r="A165" s="831">
        <v>31</v>
      </c>
      <c r="B165" s="832" t="s">
        <v>1749</v>
      </c>
      <c r="C165" s="832" t="s">
        <v>1754</v>
      </c>
      <c r="D165" s="833" t="s">
        <v>2608</v>
      </c>
      <c r="E165" s="834" t="s">
        <v>1763</v>
      </c>
      <c r="F165" s="832" t="s">
        <v>1751</v>
      </c>
      <c r="G165" s="832" t="s">
        <v>2075</v>
      </c>
      <c r="H165" s="832" t="s">
        <v>579</v>
      </c>
      <c r="I165" s="832" t="s">
        <v>2079</v>
      </c>
      <c r="J165" s="832" t="s">
        <v>2080</v>
      </c>
      <c r="K165" s="832" t="s">
        <v>2081</v>
      </c>
      <c r="L165" s="835">
        <v>1659.44</v>
      </c>
      <c r="M165" s="835">
        <v>1659.44</v>
      </c>
      <c r="N165" s="832">
        <v>1</v>
      </c>
      <c r="O165" s="836">
        <v>1</v>
      </c>
      <c r="P165" s="835">
        <v>1659.44</v>
      </c>
      <c r="Q165" s="837">
        <v>1</v>
      </c>
      <c r="R165" s="832">
        <v>1</v>
      </c>
      <c r="S165" s="837">
        <v>1</v>
      </c>
      <c r="T165" s="836">
        <v>1</v>
      </c>
      <c r="U165" s="838">
        <v>1</v>
      </c>
    </row>
    <row r="166" spans="1:21" ht="14.45" customHeight="1" x14ac:dyDescent="0.2">
      <c r="A166" s="831">
        <v>31</v>
      </c>
      <c r="B166" s="832" t="s">
        <v>1749</v>
      </c>
      <c r="C166" s="832" t="s">
        <v>1754</v>
      </c>
      <c r="D166" s="833" t="s">
        <v>2608</v>
      </c>
      <c r="E166" s="834" t="s">
        <v>1764</v>
      </c>
      <c r="F166" s="832" t="s">
        <v>1750</v>
      </c>
      <c r="G166" s="832" t="s">
        <v>1849</v>
      </c>
      <c r="H166" s="832" t="s">
        <v>615</v>
      </c>
      <c r="I166" s="832" t="s">
        <v>1625</v>
      </c>
      <c r="J166" s="832" t="s">
        <v>1626</v>
      </c>
      <c r="K166" s="832" t="s">
        <v>1627</v>
      </c>
      <c r="L166" s="835">
        <v>4.7</v>
      </c>
      <c r="M166" s="835">
        <v>4.7</v>
      </c>
      <c r="N166" s="832">
        <v>1</v>
      </c>
      <c r="O166" s="836">
        <v>0.5</v>
      </c>
      <c r="P166" s="835">
        <v>4.7</v>
      </c>
      <c r="Q166" s="837">
        <v>1</v>
      </c>
      <c r="R166" s="832">
        <v>1</v>
      </c>
      <c r="S166" s="837">
        <v>1</v>
      </c>
      <c r="T166" s="836">
        <v>0.5</v>
      </c>
      <c r="U166" s="838">
        <v>1</v>
      </c>
    </row>
    <row r="167" spans="1:21" ht="14.45" customHeight="1" x14ac:dyDescent="0.2">
      <c r="A167" s="831">
        <v>31</v>
      </c>
      <c r="B167" s="832" t="s">
        <v>1749</v>
      </c>
      <c r="C167" s="832" t="s">
        <v>1754</v>
      </c>
      <c r="D167" s="833" t="s">
        <v>2608</v>
      </c>
      <c r="E167" s="834" t="s">
        <v>1764</v>
      </c>
      <c r="F167" s="832" t="s">
        <v>1750</v>
      </c>
      <c r="G167" s="832" t="s">
        <v>1851</v>
      </c>
      <c r="H167" s="832" t="s">
        <v>579</v>
      </c>
      <c r="I167" s="832" t="s">
        <v>1852</v>
      </c>
      <c r="J167" s="832" t="s">
        <v>1853</v>
      </c>
      <c r="K167" s="832" t="s">
        <v>1572</v>
      </c>
      <c r="L167" s="835">
        <v>78.33</v>
      </c>
      <c r="M167" s="835">
        <v>156.66</v>
      </c>
      <c r="N167" s="832">
        <v>2</v>
      </c>
      <c r="O167" s="836">
        <v>1</v>
      </c>
      <c r="P167" s="835">
        <v>156.66</v>
      </c>
      <c r="Q167" s="837">
        <v>1</v>
      </c>
      <c r="R167" s="832">
        <v>2</v>
      </c>
      <c r="S167" s="837">
        <v>1</v>
      </c>
      <c r="T167" s="836">
        <v>1</v>
      </c>
      <c r="U167" s="838">
        <v>1</v>
      </c>
    </row>
    <row r="168" spans="1:21" ht="14.45" customHeight="1" x14ac:dyDescent="0.2">
      <c r="A168" s="831">
        <v>31</v>
      </c>
      <c r="B168" s="832" t="s">
        <v>1749</v>
      </c>
      <c r="C168" s="832" t="s">
        <v>1754</v>
      </c>
      <c r="D168" s="833" t="s">
        <v>2608</v>
      </c>
      <c r="E168" s="834" t="s">
        <v>1764</v>
      </c>
      <c r="F168" s="832" t="s">
        <v>1750</v>
      </c>
      <c r="G168" s="832" t="s">
        <v>1858</v>
      </c>
      <c r="H168" s="832" t="s">
        <v>579</v>
      </c>
      <c r="I168" s="832" t="s">
        <v>1988</v>
      </c>
      <c r="J168" s="832" t="s">
        <v>1989</v>
      </c>
      <c r="K168" s="832" t="s">
        <v>1990</v>
      </c>
      <c r="L168" s="835">
        <v>52.87</v>
      </c>
      <c r="M168" s="835">
        <v>105.74</v>
      </c>
      <c r="N168" s="832">
        <v>2</v>
      </c>
      <c r="O168" s="836">
        <v>1</v>
      </c>
      <c r="P168" s="835"/>
      <c r="Q168" s="837">
        <v>0</v>
      </c>
      <c r="R168" s="832"/>
      <c r="S168" s="837">
        <v>0</v>
      </c>
      <c r="T168" s="836"/>
      <c r="U168" s="838">
        <v>0</v>
      </c>
    </row>
    <row r="169" spans="1:21" ht="14.45" customHeight="1" x14ac:dyDescent="0.2">
      <c r="A169" s="831">
        <v>31</v>
      </c>
      <c r="B169" s="832" t="s">
        <v>1749</v>
      </c>
      <c r="C169" s="832" t="s">
        <v>1754</v>
      </c>
      <c r="D169" s="833" t="s">
        <v>2608</v>
      </c>
      <c r="E169" s="834" t="s">
        <v>1764</v>
      </c>
      <c r="F169" s="832" t="s">
        <v>1750</v>
      </c>
      <c r="G169" s="832" t="s">
        <v>2082</v>
      </c>
      <c r="H169" s="832" t="s">
        <v>579</v>
      </c>
      <c r="I169" s="832" t="s">
        <v>2083</v>
      </c>
      <c r="J169" s="832" t="s">
        <v>1291</v>
      </c>
      <c r="K169" s="832" t="s">
        <v>2084</v>
      </c>
      <c r="L169" s="835">
        <v>29.13</v>
      </c>
      <c r="M169" s="835">
        <v>58.26</v>
      </c>
      <c r="N169" s="832">
        <v>2</v>
      </c>
      <c r="O169" s="836">
        <v>0.5</v>
      </c>
      <c r="P169" s="835">
        <v>58.26</v>
      </c>
      <c r="Q169" s="837">
        <v>1</v>
      </c>
      <c r="R169" s="832">
        <v>2</v>
      </c>
      <c r="S169" s="837">
        <v>1</v>
      </c>
      <c r="T169" s="836">
        <v>0.5</v>
      </c>
      <c r="U169" s="838">
        <v>1</v>
      </c>
    </row>
    <row r="170" spans="1:21" ht="14.45" customHeight="1" x14ac:dyDescent="0.2">
      <c r="A170" s="831">
        <v>31</v>
      </c>
      <c r="B170" s="832" t="s">
        <v>1749</v>
      </c>
      <c r="C170" s="832" t="s">
        <v>1754</v>
      </c>
      <c r="D170" s="833" t="s">
        <v>2608</v>
      </c>
      <c r="E170" s="834" t="s">
        <v>1764</v>
      </c>
      <c r="F170" s="832" t="s">
        <v>1750</v>
      </c>
      <c r="G170" s="832" t="s">
        <v>1812</v>
      </c>
      <c r="H170" s="832" t="s">
        <v>615</v>
      </c>
      <c r="I170" s="832" t="s">
        <v>1732</v>
      </c>
      <c r="J170" s="832" t="s">
        <v>1733</v>
      </c>
      <c r="K170" s="832" t="s">
        <v>1716</v>
      </c>
      <c r="L170" s="835">
        <v>123.2</v>
      </c>
      <c r="M170" s="835">
        <v>123.2</v>
      </c>
      <c r="N170" s="832">
        <v>1</v>
      </c>
      <c r="O170" s="836">
        <v>1</v>
      </c>
      <c r="P170" s="835">
        <v>123.2</v>
      </c>
      <c r="Q170" s="837">
        <v>1</v>
      </c>
      <c r="R170" s="832">
        <v>1</v>
      </c>
      <c r="S170" s="837">
        <v>1</v>
      </c>
      <c r="T170" s="836">
        <v>1</v>
      </c>
      <c r="U170" s="838">
        <v>1</v>
      </c>
    </row>
    <row r="171" spans="1:21" ht="14.45" customHeight="1" x14ac:dyDescent="0.2">
      <c r="A171" s="831">
        <v>31</v>
      </c>
      <c r="B171" s="832" t="s">
        <v>1749</v>
      </c>
      <c r="C171" s="832" t="s">
        <v>1754</v>
      </c>
      <c r="D171" s="833" t="s">
        <v>2608</v>
      </c>
      <c r="E171" s="834" t="s">
        <v>1764</v>
      </c>
      <c r="F171" s="832" t="s">
        <v>1750</v>
      </c>
      <c r="G171" s="832" t="s">
        <v>2006</v>
      </c>
      <c r="H171" s="832" t="s">
        <v>579</v>
      </c>
      <c r="I171" s="832" t="s">
        <v>2007</v>
      </c>
      <c r="J171" s="832" t="s">
        <v>2008</v>
      </c>
      <c r="K171" s="832" t="s">
        <v>2009</v>
      </c>
      <c r="L171" s="835">
        <v>0</v>
      </c>
      <c r="M171" s="835">
        <v>0</v>
      </c>
      <c r="N171" s="832">
        <v>2</v>
      </c>
      <c r="O171" s="836">
        <v>0.5</v>
      </c>
      <c r="P171" s="835">
        <v>0</v>
      </c>
      <c r="Q171" s="837"/>
      <c r="R171" s="832">
        <v>2</v>
      </c>
      <c r="S171" s="837">
        <v>1</v>
      </c>
      <c r="T171" s="836">
        <v>0.5</v>
      </c>
      <c r="U171" s="838">
        <v>1</v>
      </c>
    </row>
    <row r="172" spans="1:21" ht="14.45" customHeight="1" x14ac:dyDescent="0.2">
      <c r="A172" s="831">
        <v>31</v>
      </c>
      <c r="B172" s="832" t="s">
        <v>1749</v>
      </c>
      <c r="C172" s="832" t="s">
        <v>1754</v>
      </c>
      <c r="D172" s="833" t="s">
        <v>2608</v>
      </c>
      <c r="E172" s="834" t="s">
        <v>1764</v>
      </c>
      <c r="F172" s="832" t="s">
        <v>1750</v>
      </c>
      <c r="G172" s="832" t="s">
        <v>1878</v>
      </c>
      <c r="H172" s="832" t="s">
        <v>579</v>
      </c>
      <c r="I172" s="832" t="s">
        <v>1879</v>
      </c>
      <c r="J172" s="832" t="s">
        <v>1880</v>
      </c>
      <c r="K172" s="832" t="s">
        <v>1881</v>
      </c>
      <c r="L172" s="835">
        <v>132.97999999999999</v>
      </c>
      <c r="M172" s="835">
        <v>265.95999999999998</v>
      </c>
      <c r="N172" s="832">
        <v>2</v>
      </c>
      <c r="O172" s="836">
        <v>0.5</v>
      </c>
      <c r="P172" s="835"/>
      <c r="Q172" s="837">
        <v>0</v>
      </c>
      <c r="R172" s="832"/>
      <c r="S172" s="837">
        <v>0</v>
      </c>
      <c r="T172" s="836"/>
      <c r="U172" s="838">
        <v>0</v>
      </c>
    </row>
    <row r="173" spans="1:21" ht="14.45" customHeight="1" x14ac:dyDescent="0.2">
      <c r="A173" s="831">
        <v>31</v>
      </c>
      <c r="B173" s="832" t="s">
        <v>1749</v>
      </c>
      <c r="C173" s="832" t="s">
        <v>1754</v>
      </c>
      <c r="D173" s="833" t="s">
        <v>2608</v>
      </c>
      <c r="E173" s="834" t="s">
        <v>1764</v>
      </c>
      <c r="F173" s="832" t="s">
        <v>1750</v>
      </c>
      <c r="G173" s="832" t="s">
        <v>2085</v>
      </c>
      <c r="H173" s="832" t="s">
        <v>579</v>
      </c>
      <c r="I173" s="832" t="s">
        <v>2086</v>
      </c>
      <c r="J173" s="832" t="s">
        <v>2087</v>
      </c>
      <c r="K173" s="832" t="s">
        <v>2088</v>
      </c>
      <c r="L173" s="835">
        <v>73.989999999999995</v>
      </c>
      <c r="M173" s="835">
        <v>73.989999999999995</v>
      </c>
      <c r="N173" s="832">
        <v>1</v>
      </c>
      <c r="O173" s="836">
        <v>1</v>
      </c>
      <c r="P173" s="835">
        <v>73.989999999999995</v>
      </c>
      <c r="Q173" s="837">
        <v>1</v>
      </c>
      <c r="R173" s="832">
        <v>1</v>
      </c>
      <c r="S173" s="837">
        <v>1</v>
      </c>
      <c r="T173" s="836">
        <v>1</v>
      </c>
      <c r="U173" s="838">
        <v>1</v>
      </c>
    </row>
    <row r="174" spans="1:21" ht="14.45" customHeight="1" x14ac:dyDescent="0.2">
      <c r="A174" s="831">
        <v>31</v>
      </c>
      <c r="B174" s="832" t="s">
        <v>1749</v>
      </c>
      <c r="C174" s="832" t="s">
        <v>1754</v>
      </c>
      <c r="D174" s="833" t="s">
        <v>2608</v>
      </c>
      <c r="E174" s="834" t="s">
        <v>1764</v>
      </c>
      <c r="F174" s="832" t="s">
        <v>1750</v>
      </c>
      <c r="G174" s="832" t="s">
        <v>1779</v>
      </c>
      <c r="H174" s="832" t="s">
        <v>615</v>
      </c>
      <c r="I174" s="832" t="s">
        <v>1455</v>
      </c>
      <c r="J174" s="832" t="s">
        <v>771</v>
      </c>
      <c r="K174" s="832" t="s">
        <v>1456</v>
      </c>
      <c r="L174" s="835">
        <v>736.33</v>
      </c>
      <c r="M174" s="835">
        <v>13990.27</v>
      </c>
      <c r="N174" s="832">
        <v>19</v>
      </c>
      <c r="O174" s="836">
        <v>4.5</v>
      </c>
      <c r="P174" s="835">
        <v>11781.28</v>
      </c>
      <c r="Q174" s="837">
        <v>0.8421052631578948</v>
      </c>
      <c r="R174" s="832">
        <v>16</v>
      </c>
      <c r="S174" s="837">
        <v>0.84210526315789469</v>
      </c>
      <c r="T174" s="836">
        <v>3.5</v>
      </c>
      <c r="U174" s="838">
        <v>0.77777777777777779</v>
      </c>
    </row>
    <row r="175" spans="1:21" ht="14.45" customHeight="1" x14ac:dyDescent="0.2">
      <c r="A175" s="831">
        <v>31</v>
      </c>
      <c r="B175" s="832" t="s">
        <v>1749</v>
      </c>
      <c r="C175" s="832" t="s">
        <v>1754</v>
      </c>
      <c r="D175" s="833" t="s">
        <v>2608</v>
      </c>
      <c r="E175" s="834" t="s">
        <v>1764</v>
      </c>
      <c r="F175" s="832" t="s">
        <v>1750</v>
      </c>
      <c r="G175" s="832" t="s">
        <v>1779</v>
      </c>
      <c r="H175" s="832" t="s">
        <v>615</v>
      </c>
      <c r="I175" s="832" t="s">
        <v>1451</v>
      </c>
      <c r="J175" s="832" t="s">
        <v>771</v>
      </c>
      <c r="K175" s="832" t="s">
        <v>1452</v>
      </c>
      <c r="L175" s="835">
        <v>923.74</v>
      </c>
      <c r="M175" s="835">
        <v>923.74</v>
      </c>
      <c r="N175" s="832">
        <v>1</v>
      </c>
      <c r="O175" s="836">
        <v>1</v>
      </c>
      <c r="P175" s="835"/>
      <c r="Q175" s="837">
        <v>0</v>
      </c>
      <c r="R175" s="832"/>
      <c r="S175" s="837">
        <v>0</v>
      </c>
      <c r="T175" s="836"/>
      <c r="U175" s="838">
        <v>0</v>
      </c>
    </row>
    <row r="176" spans="1:21" ht="14.45" customHeight="1" x14ac:dyDescent="0.2">
      <c r="A176" s="831">
        <v>31</v>
      </c>
      <c r="B176" s="832" t="s">
        <v>1749</v>
      </c>
      <c r="C176" s="832" t="s">
        <v>1754</v>
      </c>
      <c r="D176" s="833" t="s">
        <v>2608</v>
      </c>
      <c r="E176" s="834" t="s">
        <v>1764</v>
      </c>
      <c r="F176" s="832" t="s">
        <v>1750</v>
      </c>
      <c r="G176" s="832" t="s">
        <v>1821</v>
      </c>
      <c r="H176" s="832" t="s">
        <v>579</v>
      </c>
      <c r="I176" s="832" t="s">
        <v>2089</v>
      </c>
      <c r="J176" s="832" t="s">
        <v>2090</v>
      </c>
      <c r="K176" s="832" t="s">
        <v>2091</v>
      </c>
      <c r="L176" s="835">
        <v>35.25</v>
      </c>
      <c r="M176" s="835">
        <v>105.75</v>
      </c>
      <c r="N176" s="832">
        <v>3</v>
      </c>
      <c r="O176" s="836">
        <v>1</v>
      </c>
      <c r="P176" s="835">
        <v>105.75</v>
      </c>
      <c r="Q176" s="837">
        <v>1</v>
      </c>
      <c r="R176" s="832">
        <v>3</v>
      </c>
      <c r="S176" s="837">
        <v>1</v>
      </c>
      <c r="T176" s="836">
        <v>1</v>
      </c>
      <c r="U176" s="838">
        <v>1</v>
      </c>
    </row>
    <row r="177" spans="1:21" ht="14.45" customHeight="1" x14ac:dyDescent="0.2">
      <c r="A177" s="831">
        <v>31</v>
      </c>
      <c r="B177" s="832" t="s">
        <v>1749</v>
      </c>
      <c r="C177" s="832" t="s">
        <v>1754</v>
      </c>
      <c r="D177" s="833" t="s">
        <v>2608</v>
      </c>
      <c r="E177" s="834" t="s">
        <v>1764</v>
      </c>
      <c r="F177" s="832" t="s">
        <v>1750</v>
      </c>
      <c r="G177" s="832" t="s">
        <v>1821</v>
      </c>
      <c r="H177" s="832" t="s">
        <v>579</v>
      </c>
      <c r="I177" s="832" t="s">
        <v>2092</v>
      </c>
      <c r="J177" s="832" t="s">
        <v>641</v>
      </c>
      <c r="K177" s="832" t="s">
        <v>617</v>
      </c>
      <c r="L177" s="835">
        <v>35.25</v>
      </c>
      <c r="M177" s="835">
        <v>70.5</v>
      </c>
      <c r="N177" s="832">
        <v>2</v>
      </c>
      <c r="O177" s="836">
        <v>1</v>
      </c>
      <c r="P177" s="835">
        <v>70.5</v>
      </c>
      <c r="Q177" s="837">
        <v>1</v>
      </c>
      <c r="R177" s="832">
        <v>2</v>
      </c>
      <c r="S177" s="837">
        <v>1</v>
      </c>
      <c r="T177" s="836">
        <v>1</v>
      </c>
      <c r="U177" s="838">
        <v>1</v>
      </c>
    </row>
    <row r="178" spans="1:21" ht="14.45" customHeight="1" x14ac:dyDescent="0.2">
      <c r="A178" s="831">
        <v>31</v>
      </c>
      <c r="B178" s="832" t="s">
        <v>1749</v>
      </c>
      <c r="C178" s="832" t="s">
        <v>1754</v>
      </c>
      <c r="D178" s="833" t="s">
        <v>2608</v>
      </c>
      <c r="E178" s="834" t="s">
        <v>1764</v>
      </c>
      <c r="F178" s="832" t="s">
        <v>1750</v>
      </c>
      <c r="G178" s="832" t="s">
        <v>1778</v>
      </c>
      <c r="H178" s="832" t="s">
        <v>615</v>
      </c>
      <c r="I178" s="832" t="s">
        <v>1605</v>
      </c>
      <c r="J178" s="832" t="s">
        <v>927</v>
      </c>
      <c r="K178" s="832" t="s">
        <v>931</v>
      </c>
      <c r="L178" s="835">
        <v>0</v>
      </c>
      <c r="M178" s="835">
        <v>0</v>
      </c>
      <c r="N178" s="832">
        <v>42</v>
      </c>
      <c r="O178" s="836">
        <v>21</v>
      </c>
      <c r="P178" s="835">
        <v>0</v>
      </c>
      <c r="Q178" s="837"/>
      <c r="R178" s="832">
        <v>22</v>
      </c>
      <c r="S178" s="837">
        <v>0.52380952380952384</v>
      </c>
      <c r="T178" s="836">
        <v>10.5</v>
      </c>
      <c r="U178" s="838">
        <v>0.5</v>
      </c>
    </row>
    <row r="179" spans="1:21" ht="14.45" customHeight="1" x14ac:dyDescent="0.2">
      <c r="A179" s="831">
        <v>31</v>
      </c>
      <c r="B179" s="832" t="s">
        <v>1749</v>
      </c>
      <c r="C179" s="832" t="s">
        <v>1754</v>
      </c>
      <c r="D179" s="833" t="s">
        <v>2608</v>
      </c>
      <c r="E179" s="834" t="s">
        <v>1764</v>
      </c>
      <c r="F179" s="832" t="s">
        <v>1750</v>
      </c>
      <c r="G179" s="832" t="s">
        <v>2035</v>
      </c>
      <c r="H179" s="832" t="s">
        <v>579</v>
      </c>
      <c r="I179" s="832" t="s">
        <v>2093</v>
      </c>
      <c r="J179" s="832" t="s">
        <v>2094</v>
      </c>
      <c r="K179" s="832" t="s">
        <v>2095</v>
      </c>
      <c r="L179" s="835">
        <v>311.02</v>
      </c>
      <c r="M179" s="835">
        <v>622.04</v>
      </c>
      <c r="N179" s="832">
        <v>2</v>
      </c>
      <c r="O179" s="836">
        <v>0.5</v>
      </c>
      <c r="P179" s="835">
        <v>622.04</v>
      </c>
      <c r="Q179" s="837">
        <v>1</v>
      </c>
      <c r="R179" s="832">
        <v>2</v>
      </c>
      <c r="S179" s="837">
        <v>1</v>
      </c>
      <c r="T179" s="836">
        <v>0.5</v>
      </c>
      <c r="U179" s="838">
        <v>1</v>
      </c>
    </row>
    <row r="180" spans="1:21" ht="14.45" customHeight="1" x14ac:dyDescent="0.2">
      <c r="A180" s="831">
        <v>31</v>
      </c>
      <c r="B180" s="832" t="s">
        <v>1749</v>
      </c>
      <c r="C180" s="832" t="s">
        <v>1754</v>
      </c>
      <c r="D180" s="833" t="s">
        <v>2608</v>
      </c>
      <c r="E180" s="834" t="s">
        <v>1764</v>
      </c>
      <c r="F180" s="832" t="s">
        <v>1750</v>
      </c>
      <c r="G180" s="832" t="s">
        <v>1906</v>
      </c>
      <c r="H180" s="832" t="s">
        <v>579</v>
      </c>
      <c r="I180" s="832" t="s">
        <v>2096</v>
      </c>
      <c r="J180" s="832" t="s">
        <v>1908</v>
      </c>
      <c r="K180" s="832" t="s">
        <v>2097</v>
      </c>
      <c r="L180" s="835">
        <v>50.32</v>
      </c>
      <c r="M180" s="835">
        <v>50.32</v>
      </c>
      <c r="N180" s="832">
        <v>1</v>
      </c>
      <c r="O180" s="836">
        <v>0.5</v>
      </c>
      <c r="P180" s="835">
        <v>50.32</v>
      </c>
      <c r="Q180" s="837">
        <v>1</v>
      </c>
      <c r="R180" s="832">
        <v>1</v>
      </c>
      <c r="S180" s="837">
        <v>1</v>
      </c>
      <c r="T180" s="836">
        <v>0.5</v>
      </c>
      <c r="U180" s="838">
        <v>1</v>
      </c>
    </row>
    <row r="181" spans="1:21" ht="14.45" customHeight="1" x14ac:dyDescent="0.2">
      <c r="A181" s="831">
        <v>31</v>
      </c>
      <c r="B181" s="832" t="s">
        <v>1749</v>
      </c>
      <c r="C181" s="832" t="s">
        <v>1754</v>
      </c>
      <c r="D181" s="833" t="s">
        <v>2608</v>
      </c>
      <c r="E181" s="834" t="s">
        <v>1764</v>
      </c>
      <c r="F181" s="832" t="s">
        <v>1750</v>
      </c>
      <c r="G181" s="832" t="s">
        <v>1906</v>
      </c>
      <c r="H181" s="832" t="s">
        <v>615</v>
      </c>
      <c r="I181" s="832" t="s">
        <v>2098</v>
      </c>
      <c r="J181" s="832" t="s">
        <v>2099</v>
      </c>
      <c r="K181" s="832" t="s">
        <v>2100</v>
      </c>
      <c r="L181" s="835">
        <v>50.32</v>
      </c>
      <c r="M181" s="835">
        <v>100.64</v>
      </c>
      <c r="N181" s="832">
        <v>2</v>
      </c>
      <c r="O181" s="836">
        <v>0.5</v>
      </c>
      <c r="P181" s="835">
        <v>100.64</v>
      </c>
      <c r="Q181" s="837">
        <v>1</v>
      </c>
      <c r="R181" s="832">
        <v>2</v>
      </c>
      <c r="S181" s="837">
        <v>1</v>
      </c>
      <c r="T181" s="836">
        <v>0.5</v>
      </c>
      <c r="U181" s="838">
        <v>1</v>
      </c>
    </row>
    <row r="182" spans="1:21" ht="14.45" customHeight="1" x14ac:dyDescent="0.2">
      <c r="A182" s="831">
        <v>31</v>
      </c>
      <c r="B182" s="832" t="s">
        <v>1749</v>
      </c>
      <c r="C182" s="832" t="s">
        <v>1754</v>
      </c>
      <c r="D182" s="833" t="s">
        <v>2608</v>
      </c>
      <c r="E182" s="834" t="s">
        <v>1764</v>
      </c>
      <c r="F182" s="832" t="s">
        <v>1750</v>
      </c>
      <c r="G182" s="832" t="s">
        <v>1906</v>
      </c>
      <c r="H182" s="832" t="s">
        <v>579</v>
      </c>
      <c r="I182" s="832" t="s">
        <v>2042</v>
      </c>
      <c r="J182" s="832" t="s">
        <v>1048</v>
      </c>
      <c r="K182" s="832" t="s">
        <v>2043</v>
      </c>
      <c r="L182" s="835">
        <v>50.32</v>
      </c>
      <c r="M182" s="835">
        <v>100.64</v>
      </c>
      <c r="N182" s="832">
        <v>2</v>
      </c>
      <c r="O182" s="836">
        <v>1</v>
      </c>
      <c r="P182" s="835">
        <v>100.64</v>
      </c>
      <c r="Q182" s="837">
        <v>1</v>
      </c>
      <c r="R182" s="832">
        <v>2</v>
      </c>
      <c r="S182" s="837">
        <v>1</v>
      </c>
      <c r="T182" s="836">
        <v>1</v>
      </c>
      <c r="U182" s="838">
        <v>1</v>
      </c>
    </row>
    <row r="183" spans="1:21" ht="14.45" customHeight="1" x14ac:dyDescent="0.2">
      <c r="A183" s="831">
        <v>31</v>
      </c>
      <c r="B183" s="832" t="s">
        <v>1749</v>
      </c>
      <c r="C183" s="832" t="s">
        <v>1754</v>
      </c>
      <c r="D183" s="833" t="s">
        <v>2608</v>
      </c>
      <c r="E183" s="834" t="s">
        <v>1764</v>
      </c>
      <c r="F183" s="832" t="s">
        <v>1750</v>
      </c>
      <c r="G183" s="832" t="s">
        <v>1906</v>
      </c>
      <c r="H183" s="832" t="s">
        <v>579</v>
      </c>
      <c r="I183" s="832" t="s">
        <v>2101</v>
      </c>
      <c r="J183" s="832" t="s">
        <v>1048</v>
      </c>
      <c r="K183" s="832" t="s">
        <v>2102</v>
      </c>
      <c r="L183" s="835">
        <v>33.549999999999997</v>
      </c>
      <c r="M183" s="835">
        <v>100.64999999999999</v>
      </c>
      <c r="N183" s="832">
        <v>3</v>
      </c>
      <c r="O183" s="836">
        <v>3</v>
      </c>
      <c r="P183" s="835">
        <v>33.549999999999997</v>
      </c>
      <c r="Q183" s="837">
        <v>0.33333333333333331</v>
      </c>
      <c r="R183" s="832">
        <v>1</v>
      </c>
      <c r="S183" s="837">
        <v>0.33333333333333331</v>
      </c>
      <c r="T183" s="836">
        <v>1</v>
      </c>
      <c r="U183" s="838">
        <v>0.33333333333333331</v>
      </c>
    </row>
    <row r="184" spans="1:21" ht="14.45" customHeight="1" x14ac:dyDescent="0.2">
      <c r="A184" s="831">
        <v>31</v>
      </c>
      <c r="B184" s="832" t="s">
        <v>1749</v>
      </c>
      <c r="C184" s="832" t="s">
        <v>1754</v>
      </c>
      <c r="D184" s="833" t="s">
        <v>2608</v>
      </c>
      <c r="E184" s="834" t="s">
        <v>1764</v>
      </c>
      <c r="F184" s="832" t="s">
        <v>1750</v>
      </c>
      <c r="G184" s="832" t="s">
        <v>2103</v>
      </c>
      <c r="H184" s="832" t="s">
        <v>579</v>
      </c>
      <c r="I184" s="832" t="s">
        <v>2104</v>
      </c>
      <c r="J184" s="832" t="s">
        <v>1349</v>
      </c>
      <c r="K184" s="832" t="s">
        <v>2105</v>
      </c>
      <c r="L184" s="835">
        <v>299.24</v>
      </c>
      <c r="M184" s="835">
        <v>598.48</v>
      </c>
      <c r="N184" s="832">
        <v>2</v>
      </c>
      <c r="O184" s="836">
        <v>1</v>
      </c>
      <c r="P184" s="835">
        <v>598.48</v>
      </c>
      <c r="Q184" s="837">
        <v>1</v>
      </c>
      <c r="R184" s="832">
        <v>2</v>
      </c>
      <c r="S184" s="837">
        <v>1</v>
      </c>
      <c r="T184" s="836">
        <v>1</v>
      </c>
      <c r="U184" s="838">
        <v>1</v>
      </c>
    </row>
    <row r="185" spans="1:21" ht="14.45" customHeight="1" x14ac:dyDescent="0.2">
      <c r="A185" s="831">
        <v>31</v>
      </c>
      <c r="B185" s="832" t="s">
        <v>1749</v>
      </c>
      <c r="C185" s="832" t="s">
        <v>1754</v>
      </c>
      <c r="D185" s="833" t="s">
        <v>2608</v>
      </c>
      <c r="E185" s="834" t="s">
        <v>1764</v>
      </c>
      <c r="F185" s="832" t="s">
        <v>1751</v>
      </c>
      <c r="G185" s="832" t="s">
        <v>1799</v>
      </c>
      <c r="H185" s="832" t="s">
        <v>579</v>
      </c>
      <c r="I185" s="832" t="s">
        <v>1962</v>
      </c>
      <c r="J185" s="832" t="s">
        <v>1801</v>
      </c>
      <c r="K185" s="832"/>
      <c r="L185" s="835">
        <v>350</v>
      </c>
      <c r="M185" s="835">
        <v>350</v>
      </c>
      <c r="N185" s="832">
        <v>1</v>
      </c>
      <c r="O185" s="836">
        <v>1</v>
      </c>
      <c r="P185" s="835"/>
      <c r="Q185" s="837">
        <v>0</v>
      </c>
      <c r="R185" s="832"/>
      <c r="S185" s="837">
        <v>0</v>
      </c>
      <c r="T185" s="836"/>
      <c r="U185" s="838">
        <v>0</v>
      </c>
    </row>
    <row r="186" spans="1:21" ht="14.45" customHeight="1" x14ac:dyDescent="0.2">
      <c r="A186" s="831">
        <v>31</v>
      </c>
      <c r="B186" s="832" t="s">
        <v>1749</v>
      </c>
      <c r="C186" s="832" t="s">
        <v>1754</v>
      </c>
      <c r="D186" s="833" t="s">
        <v>2608</v>
      </c>
      <c r="E186" s="834" t="s">
        <v>1764</v>
      </c>
      <c r="F186" s="832" t="s">
        <v>1751</v>
      </c>
      <c r="G186" s="832" t="s">
        <v>1920</v>
      </c>
      <c r="H186" s="832" t="s">
        <v>579</v>
      </c>
      <c r="I186" s="832" t="s">
        <v>1921</v>
      </c>
      <c r="J186" s="832" t="s">
        <v>1922</v>
      </c>
      <c r="K186" s="832" t="s">
        <v>1923</v>
      </c>
      <c r="L186" s="835">
        <v>35.130000000000003</v>
      </c>
      <c r="M186" s="835">
        <v>1475.46</v>
      </c>
      <c r="N186" s="832">
        <v>42</v>
      </c>
      <c r="O186" s="836">
        <v>20</v>
      </c>
      <c r="P186" s="835">
        <v>1475.46</v>
      </c>
      <c r="Q186" s="837">
        <v>1</v>
      </c>
      <c r="R186" s="832">
        <v>42</v>
      </c>
      <c r="S186" s="837">
        <v>1</v>
      </c>
      <c r="T186" s="836">
        <v>20</v>
      </c>
      <c r="U186" s="838">
        <v>1</v>
      </c>
    </row>
    <row r="187" spans="1:21" ht="14.45" customHeight="1" x14ac:dyDescent="0.2">
      <c r="A187" s="831">
        <v>31</v>
      </c>
      <c r="B187" s="832" t="s">
        <v>1749</v>
      </c>
      <c r="C187" s="832" t="s">
        <v>1754</v>
      </c>
      <c r="D187" s="833" t="s">
        <v>2608</v>
      </c>
      <c r="E187" s="834" t="s">
        <v>1764</v>
      </c>
      <c r="F187" s="832" t="s">
        <v>1751</v>
      </c>
      <c r="G187" s="832" t="s">
        <v>1920</v>
      </c>
      <c r="H187" s="832" t="s">
        <v>579</v>
      </c>
      <c r="I187" s="832" t="s">
        <v>2046</v>
      </c>
      <c r="J187" s="832" t="s">
        <v>1922</v>
      </c>
      <c r="K187" s="832" t="s">
        <v>2047</v>
      </c>
      <c r="L187" s="835">
        <v>30.99</v>
      </c>
      <c r="M187" s="835">
        <v>61.98</v>
      </c>
      <c r="N187" s="832">
        <v>2</v>
      </c>
      <c r="O187" s="836">
        <v>2</v>
      </c>
      <c r="P187" s="835">
        <v>61.98</v>
      </c>
      <c r="Q187" s="837">
        <v>1</v>
      </c>
      <c r="R187" s="832">
        <v>2</v>
      </c>
      <c r="S187" s="837">
        <v>1</v>
      </c>
      <c r="T187" s="836">
        <v>2</v>
      </c>
      <c r="U187" s="838">
        <v>1</v>
      </c>
    </row>
    <row r="188" spans="1:21" ht="14.45" customHeight="1" x14ac:dyDescent="0.2">
      <c r="A188" s="831">
        <v>31</v>
      </c>
      <c r="B188" s="832" t="s">
        <v>1749</v>
      </c>
      <c r="C188" s="832" t="s">
        <v>1754</v>
      </c>
      <c r="D188" s="833" t="s">
        <v>2608</v>
      </c>
      <c r="E188" s="834" t="s">
        <v>1764</v>
      </c>
      <c r="F188" s="832" t="s">
        <v>1751</v>
      </c>
      <c r="G188" s="832" t="s">
        <v>1920</v>
      </c>
      <c r="H188" s="832" t="s">
        <v>579</v>
      </c>
      <c r="I188" s="832" t="s">
        <v>2048</v>
      </c>
      <c r="J188" s="832" t="s">
        <v>1922</v>
      </c>
      <c r="K188" s="832" t="s">
        <v>2049</v>
      </c>
      <c r="L188" s="835">
        <v>24.77</v>
      </c>
      <c r="M188" s="835">
        <v>99.08</v>
      </c>
      <c r="N188" s="832">
        <v>4</v>
      </c>
      <c r="O188" s="836">
        <v>4</v>
      </c>
      <c r="P188" s="835">
        <v>99.08</v>
      </c>
      <c r="Q188" s="837">
        <v>1</v>
      </c>
      <c r="R188" s="832">
        <v>4</v>
      </c>
      <c r="S188" s="837">
        <v>1</v>
      </c>
      <c r="T188" s="836">
        <v>4</v>
      </c>
      <c r="U188" s="838">
        <v>1</v>
      </c>
    </row>
    <row r="189" spans="1:21" ht="14.45" customHeight="1" x14ac:dyDescent="0.2">
      <c r="A189" s="831">
        <v>31</v>
      </c>
      <c r="B189" s="832" t="s">
        <v>1749</v>
      </c>
      <c r="C189" s="832" t="s">
        <v>1754</v>
      </c>
      <c r="D189" s="833" t="s">
        <v>2608</v>
      </c>
      <c r="E189" s="834" t="s">
        <v>1764</v>
      </c>
      <c r="F189" s="832" t="s">
        <v>1751</v>
      </c>
      <c r="G189" s="832" t="s">
        <v>1789</v>
      </c>
      <c r="H189" s="832" t="s">
        <v>579</v>
      </c>
      <c r="I189" s="832" t="s">
        <v>1945</v>
      </c>
      <c r="J189" s="832" t="s">
        <v>1946</v>
      </c>
      <c r="K189" s="832" t="s">
        <v>1947</v>
      </c>
      <c r="L189" s="835">
        <v>492.18</v>
      </c>
      <c r="M189" s="835">
        <v>492.18</v>
      </c>
      <c r="N189" s="832">
        <v>1</v>
      </c>
      <c r="O189" s="836">
        <v>1</v>
      </c>
      <c r="P189" s="835">
        <v>492.18</v>
      </c>
      <c r="Q189" s="837">
        <v>1</v>
      </c>
      <c r="R189" s="832">
        <v>1</v>
      </c>
      <c r="S189" s="837">
        <v>1</v>
      </c>
      <c r="T189" s="836">
        <v>1</v>
      </c>
      <c r="U189" s="838">
        <v>1</v>
      </c>
    </row>
    <row r="190" spans="1:21" ht="14.45" customHeight="1" x14ac:dyDescent="0.2">
      <c r="A190" s="831">
        <v>31</v>
      </c>
      <c r="B190" s="832" t="s">
        <v>1749</v>
      </c>
      <c r="C190" s="832" t="s">
        <v>1754</v>
      </c>
      <c r="D190" s="833" t="s">
        <v>2608</v>
      </c>
      <c r="E190" s="834" t="s">
        <v>1764</v>
      </c>
      <c r="F190" s="832" t="s">
        <v>1751</v>
      </c>
      <c r="G190" s="832" t="s">
        <v>1789</v>
      </c>
      <c r="H190" s="832" t="s">
        <v>579</v>
      </c>
      <c r="I190" s="832" t="s">
        <v>1839</v>
      </c>
      <c r="J190" s="832" t="s">
        <v>1840</v>
      </c>
      <c r="K190" s="832" t="s">
        <v>1841</v>
      </c>
      <c r="L190" s="835">
        <v>2296.87</v>
      </c>
      <c r="M190" s="835">
        <v>2296.87</v>
      </c>
      <c r="N190" s="832">
        <v>1</v>
      </c>
      <c r="O190" s="836">
        <v>1</v>
      </c>
      <c r="P190" s="835">
        <v>2296.87</v>
      </c>
      <c r="Q190" s="837">
        <v>1</v>
      </c>
      <c r="R190" s="832">
        <v>1</v>
      </c>
      <c r="S190" s="837">
        <v>1</v>
      </c>
      <c r="T190" s="836">
        <v>1</v>
      </c>
      <c r="U190" s="838">
        <v>1</v>
      </c>
    </row>
    <row r="191" spans="1:21" ht="14.45" customHeight="1" x14ac:dyDescent="0.2">
      <c r="A191" s="831">
        <v>31</v>
      </c>
      <c r="B191" s="832" t="s">
        <v>1749</v>
      </c>
      <c r="C191" s="832" t="s">
        <v>1754</v>
      </c>
      <c r="D191" s="833" t="s">
        <v>2608</v>
      </c>
      <c r="E191" s="834" t="s">
        <v>1764</v>
      </c>
      <c r="F191" s="832" t="s">
        <v>1751</v>
      </c>
      <c r="G191" s="832" t="s">
        <v>1789</v>
      </c>
      <c r="H191" s="832" t="s">
        <v>579</v>
      </c>
      <c r="I191" s="832" t="s">
        <v>1796</v>
      </c>
      <c r="J191" s="832" t="s">
        <v>1797</v>
      </c>
      <c r="K191" s="832" t="s">
        <v>1798</v>
      </c>
      <c r="L191" s="835">
        <v>245.43</v>
      </c>
      <c r="M191" s="835">
        <v>245.43</v>
      </c>
      <c r="N191" s="832">
        <v>1</v>
      </c>
      <c r="O191" s="836">
        <v>1</v>
      </c>
      <c r="P191" s="835">
        <v>245.43</v>
      </c>
      <c r="Q191" s="837">
        <v>1</v>
      </c>
      <c r="R191" s="832">
        <v>1</v>
      </c>
      <c r="S191" s="837">
        <v>1</v>
      </c>
      <c r="T191" s="836">
        <v>1</v>
      </c>
      <c r="U191" s="838">
        <v>1</v>
      </c>
    </row>
    <row r="192" spans="1:21" ht="14.45" customHeight="1" x14ac:dyDescent="0.2">
      <c r="A192" s="831">
        <v>31</v>
      </c>
      <c r="B192" s="832" t="s">
        <v>1749</v>
      </c>
      <c r="C192" s="832" t="s">
        <v>1754</v>
      </c>
      <c r="D192" s="833" t="s">
        <v>2608</v>
      </c>
      <c r="E192" s="834" t="s">
        <v>1764</v>
      </c>
      <c r="F192" s="832" t="s">
        <v>1751</v>
      </c>
      <c r="G192" s="832" t="s">
        <v>1789</v>
      </c>
      <c r="H192" s="832" t="s">
        <v>579</v>
      </c>
      <c r="I192" s="832" t="s">
        <v>2053</v>
      </c>
      <c r="J192" s="832" t="s">
        <v>2054</v>
      </c>
      <c r="K192" s="832" t="s">
        <v>2055</v>
      </c>
      <c r="L192" s="835">
        <v>1575</v>
      </c>
      <c r="M192" s="835">
        <v>4725</v>
      </c>
      <c r="N192" s="832">
        <v>3</v>
      </c>
      <c r="O192" s="836">
        <v>3</v>
      </c>
      <c r="P192" s="835">
        <v>4725</v>
      </c>
      <c r="Q192" s="837">
        <v>1</v>
      </c>
      <c r="R192" s="832">
        <v>3</v>
      </c>
      <c r="S192" s="837">
        <v>1</v>
      </c>
      <c r="T192" s="836">
        <v>3</v>
      </c>
      <c r="U192" s="838">
        <v>1</v>
      </c>
    </row>
    <row r="193" spans="1:21" ht="14.45" customHeight="1" x14ac:dyDescent="0.2">
      <c r="A193" s="831">
        <v>31</v>
      </c>
      <c r="B193" s="832" t="s">
        <v>1749</v>
      </c>
      <c r="C193" s="832" t="s">
        <v>1754</v>
      </c>
      <c r="D193" s="833" t="s">
        <v>2608</v>
      </c>
      <c r="E193" s="834" t="s">
        <v>1764</v>
      </c>
      <c r="F193" s="832" t="s">
        <v>1751</v>
      </c>
      <c r="G193" s="832" t="s">
        <v>1789</v>
      </c>
      <c r="H193" s="832" t="s">
        <v>579</v>
      </c>
      <c r="I193" s="832" t="s">
        <v>2056</v>
      </c>
      <c r="J193" s="832" t="s">
        <v>2057</v>
      </c>
      <c r="K193" s="832" t="s">
        <v>2058</v>
      </c>
      <c r="L193" s="835">
        <v>250</v>
      </c>
      <c r="M193" s="835">
        <v>250</v>
      </c>
      <c r="N193" s="832">
        <v>1</v>
      </c>
      <c r="O193" s="836">
        <v>1</v>
      </c>
      <c r="P193" s="835"/>
      <c r="Q193" s="837">
        <v>0</v>
      </c>
      <c r="R193" s="832"/>
      <c r="S193" s="837">
        <v>0</v>
      </c>
      <c r="T193" s="836"/>
      <c r="U193" s="838">
        <v>0</v>
      </c>
    </row>
    <row r="194" spans="1:21" ht="14.45" customHeight="1" x14ac:dyDescent="0.2">
      <c r="A194" s="831">
        <v>31</v>
      </c>
      <c r="B194" s="832" t="s">
        <v>1749</v>
      </c>
      <c r="C194" s="832" t="s">
        <v>1754</v>
      </c>
      <c r="D194" s="833" t="s">
        <v>2608</v>
      </c>
      <c r="E194" s="834" t="s">
        <v>1764</v>
      </c>
      <c r="F194" s="832" t="s">
        <v>1751</v>
      </c>
      <c r="G194" s="832" t="s">
        <v>1789</v>
      </c>
      <c r="H194" s="832" t="s">
        <v>579</v>
      </c>
      <c r="I194" s="832" t="s">
        <v>2061</v>
      </c>
      <c r="J194" s="832" t="s">
        <v>2062</v>
      </c>
      <c r="K194" s="832" t="s">
        <v>2063</v>
      </c>
      <c r="L194" s="835">
        <v>250</v>
      </c>
      <c r="M194" s="835">
        <v>250</v>
      </c>
      <c r="N194" s="832">
        <v>1</v>
      </c>
      <c r="O194" s="836">
        <v>1</v>
      </c>
      <c r="P194" s="835">
        <v>250</v>
      </c>
      <c r="Q194" s="837">
        <v>1</v>
      </c>
      <c r="R194" s="832">
        <v>1</v>
      </c>
      <c r="S194" s="837">
        <v>1</v>
      </c>
      <c r="T194" s="836">
        <v>1</v>
      </c>
      <c r="U194" s="838">
        <v>1</v>
      </c>
    </row>
    <row r="195" spans="1:21" ht="14.45" customHeight="1" x14ac:dyDescent="0.2">
      <c r="A195" s="831">
        <v>31</v>
      </c>
      <c r="B195" s="832" t="s">
        <v>1749</v>
      </c>
      <c r="C195" s="832" t="s">
        <v>1754</v>
      </c>
      <c r="D195" s="833" t="s">
        <v>2608</v>
      </c>
      <c r="E195" s="834" t="s">
        <v>1764</v>
      </c>
      <c r="F195" s="832" t="s">
        <v>1751</v>
      </c>
      <c r="G195" s="832" t="s">
        <v>1789</v>
      </c>
      <c r="H195" s="832" t="s">
        <v>579</v>
      </c>
      <c r="I195" s="832" t="s">
        <v>2064</v>
      </c>
      <c r="J195" s="832" t="s">
        <v>2065</v>
      </c>
      <c r="K195" s="832"/>
      <c r="L195" s="835">
        <v>80.349999999999994</v>
      </c>
      <c r="M195" s="835">
        <v>80.349999999999994</v>
      </c>
      <c r="N195" s="832">
        <v>1</v>
      </c>
      <c r="O195" s="836">
        <v>1</v>
      </c>
      <c r="P195" s="835">
        <v>80.349999999999994</v>
      </c>
      <c r="Q195" s="837">
        <v>1</v>
      </c>
      <c r="R195" s="832">
        <v>1</v>
      </c>
      <c r="S195" s="837">
        <v>1</v>
      </c>
      <c r="T195" s="836">
        <v>1</v>
      </c>
      <c r="U195" s="838">
        <v>1</v>
      </c>
    </row>
    <row r="196" spans="1:21" ht="14.45" customHeight="1" x14ac:dyDescent="0.2">
      <c r="A196" s="831">
        <v>31</v>
      </c>
      <c r="B196" s="832" t="s">
        <v>1749</v>
      </c>
      <c r="C196" s="832" t="s">
        <v>1754</v>
      </c>
      <c r="D196" s="833" t="s">
        <v>2608</v>
      </c>
      <c r="E196" s="834" t="s">
        <v>1764</v>
      </c>
      <c r="F196" s="832" t="s">
        <v>1751</v>
      </c>
      <c r="G196" s="832" t="s">
        <v>1789</v>
      </c>
      <c r="H196" s="832" t="s">
        <v>579</v>
      </c>
      <c r="I196" s="832" t="s">
        <v>1956</v>
      </c>
      <c r="J196" s="832" t="s">
        <v>1957</v>
      </c>
      <c r="K196" s="832" t="s">
        <v>1958</v>
      </c>
      <c r="L196" s="835">
        <v>600</v>
      </c>
      <c r="M196" s="835">
        <v>600</v>
      </c>
      <c r="N196" s="832">
        <v>1</v>
      </c>
      <c r="O196" s="836">
        <v>1</v>
      </c>
      <c r="P196" s="835">
        <v>600</v>
      </c>
      <c r="Q196" s="837">
        <v>1</v>
      </c>
      <c r="R196" s="832">
        <v>1</v>
      </c>
      <c r="S196" s="837">
        <v>1</v>
      </c>
      <c r="T196" s="836">
        <v>1</v>
      </c>
      <c r="U196" s="838">
        <v>1</v>
      </c>
    </row>
    <row r="197" spans="1:21" ht="14.45" customHeight="1" x14ac:dyDescent="0.2">
      <c r="A197" s="831">
        <v>31</v>
      </c>
      <c r="B197" s="832" t="s">
        <v>1749</v>
      </c>
      <c r="C197" s="832" t="s">
        <v>1754</v>
      </c>
      <c r="D197" s="833" t="s">
        <v>2608</v>
      </c>
      <c r="E197" s="834" t="s">
        <v>1764</v>
      </c>
      <c r="F197" s="832" t="s">
        <v>1751</v>
      </c>
      <c r="G197" s="832" t="s">
        <v>1789</v>
      </c>
      <c r="H197" s="832" t="s">
        <v>579</v>
      </c>
      <c r="I197" s="832" t="s">
        <v>1959</v>
      </c>
      <c r="J197" s="832" t="s">
        <v>1960</v>
      </c>
      <c r="K197" s="832" t="s">
        <v>1961</v>
      </c>
      <c r="L197" s="835">
        <v>349.12</v>
      </c>
      <c r="M197" s="835">
        <v>349.12</v>
      </c>
      <c r="N197" s="832">
        <v>1</v>
      </c>
      <c r="O197" s="836">
        <v>1</v>
      </c>
      <c r="P197" s="835">
        <v>349.12</v>
      </c>
      <c r="Q197" s="837">
        <v>1</v>
      </c>
      <c r="R197" s="832">
        <v>1</v>
      </c>
      <c r="S197" s="837">
        <v>1</v>
      </c>
      <c r="T197" s="836">
        <v>1</v>
      </c>
      <c r="U197" s="838">
        <v>1</v>
      </c>
    </row>
    <row r="198" spans="1:21" ht="14.45" customHeight="1" x14ac:dyDescent="0.2">
      <c r="A198" s="831">
        <v>31</v>
      </c>
      <c r="B198" s="832" t="s">
        <v>1749</v>
      </c>
      <c r="C198" s="832" t="s">
        <v>1754</v>
      </c>
      <c r="D198" s="833" t="s">
        <v>2608</v>
      </c>
      <c r="E198" s="834" t="s">
        <v>1764</v>
      </c>
      <c r="F198" s="832" t="s">
        <v>1751</v>
      </c>
      <c r="G198" s="832" t="s">
        <v>1789</v>
      </c>
      <c r="H198" s="832" t="s">
        <v>579</v>
      </c>
      <c r="I198" s="832" t="s">
        <v>1962</v>
      </c>
      <c r="J198" s="832" t="s">
        <v>1801</v>
      </c>
      <c r="K198" s="832"/>
      <c r="L198" s="835">
        <v>350</v>
      </c>
      <c r="M198" s="835">
        <v>700</v>
      </c>
      <c r="N198" s="832">
        <v>2</v>
      </c>
      <c r="O198" s="836">
        <v>2</v>
      </c>
      <c r="P198" s="835">
        <v>700</v>
      </c>
      <c r="Q198" s="837">
        <v>1</v>
      </c>
      <c r="R198" s="832">
        <v>2</v>
      </c>
      <c r="S198" s="837">
        <v>1</v>
      </c>
      <c r="T198" s="836">
        <v>2</v>
      </c>
      <c r="U198" s="838">
        <v>1</v>
      </c>
    </row>
    <row r="199" spans="1:21" ht="14.45" customHeight="1" x14ac:dyDescent="0.2">
      <c r="A199" s="831">
        <v>31</v>
      </c>
      <c r="B199" s="832" t="s">
        <v>1749</v>
      </c>
      <c r="C199" s="832" t="s">
        <v>1754</v>
      </c>
      <c r="D199" s="833" t="s">
        <v>2608</v>
      </c>
      <c r="E199" s="834" t="s">
        <v>1764</v>
      </c>
      <c r="F199" s="832" t="s">
        <v>1751</v>
      </c>
      <c r="G199" s="832" t="s">
        <v>1789</v>
      </c>
      <c r="H199" s="832" t="s">
        <v>579</v>
      </c>
      <c r="I199" s="832" t="s">
        <v>1962</v>
      </c>
      <c r="J199" s="832" t="s">
        <v>1963</v>
      </c>
      <c r="K199" s="832" t="s">
        <v>1964</v>
      </c>
      <c r="L199" s="835">
        <v>350</v>
      </c>
      <c r="M199" s="835">
        <v>2450</v>
      </c>
      <c r="N199" s="832">
        <v>7</v>
      </c>
      <c r="O199" s="836">
        <v>7</v>
      </c>
      <c r="P199" s="835">
        <v>2450</v>
      </c>
      <c r="Q199" s="837">
        <v>1</v>
      </c>
      <c r="R199" s="832">
        <v>7</v>
      </c>
      <c r="S199" s="837">
        <v>1</v>
      </c>
      <c r="T199" s="836">
        <v>7</v>
      </c>
      <c r="U199" s="838">
        <v>1</v>
      </c>
    </row>
    <row r="200" spans="1:21" ht="14.45" customHeight="1" x14ac:dyDescent="0.2">
      <c r="A200" s="831">
        <v>31</v>
      </c>
      <c r="B200" s="832" t="s">
        <v>1749</v>
      </c>
      <c r="C200" s="832" t="s">
        <v>1754</v>
      </c>
      <c r="D200" s="833" t="s">
        <v>2608</v>
      </c>
      <c r="E200" s="834" t="s">
        <v>1764</v>
      </c>
      <c r="F200" s="832" t="s">
        <v>1751</v>
      </c>
      <c r="G200" s="832" t="s">
        <v>1789</v>
      </c>
      <c r="H200" s="832" t="s">
        <v>579</v>
      </c>
      <c r="I200" s="832" t="s">
        <v>1806</v>
      </c>
      <c r="J200" s="832" t="s">
        <v>1807</v>
      </c>
      <c r="K200" s="832" t="s">
        <v>1808</v>
      </c>
      <c r="L200" s="835">
        <v>1000</v>
      </c>
      <c r="M200" s="835">
        <v>1000</v>
      </c>
      <c r="N200" s="832">
        <v>1</v>
      </c>
      <c r="O200" s="836">
        <v>1</v>
      </c>
      <c r="P200" s="835">
        <v>1000</v>
      </c>
      <c r="Q200" s="837">
        <v>1</v>
      </c>
      <c r="R200" s="832">
        <v>1</v>
      </c>
      <c r="S200" s="837">
        <v>1</v>
      </c>
      <c r="T200" s="836">
        <v>1</v>
      </c>
      <c r="U200" s="838">
        <v>1</v>
      </c>
    </row>
    <row r="201" spans="1:21" ht="14.45" customHeight="1" x14ac:dyDescent="0.2">
      <c r="A201" s="831">
        <v>31</v>
      </c>
      <c r="B201" s="832" t="s">
        <v>1749</v>
      </c>
      <c r="C201" s="832" t="s">
        <v>1754</v>
      </c>
      <c r="D201" s="833" t="s">
        <v>2608</v>
      </c>
      <c r="E201" s="834" t="s">
        <v>1764</v>
      </c>
      <c r="F201" s="832" t="s">
        <v>1751</v>
      </c>
      <c r="G201" s="832" t="s">
        <v>1789</v>
      </c>
      <c r="H201" s="832" t="s">
        <v>579</v>
      </c>
      <c r="I201" s="832" t="s">
        <v>2106</v>
      </c>
      <c r="J201" s="832" t="s">
        <v>2107</v>
      </c>
      <c r="K201" s="832"/>
      <c r="L201" s="835">
        <v>100</v>
      </c>
      <c r="M201" s="835">
        <v>100</v>
      </c>
      <c r="N201" s="832">
        <v>1</v>
      </c>
      <c r="O201" s="836">
        <v>1</v>
      </c>
      <c r="P201" s="835">
        <v>100</v>
      </c>
      <c r="Q201" s="837">
        <v>1</v>
      </c>
      <c r="R201" s="832">
        <v>1</v>
      </c>
      <c r="S201" s="837">
        <v>1</v>
      </c>
      <c r="T201" s="836">
        <v>1</v>
      </c>
      <c r="U201" s="838">
        <v>1</v>
      </c>
    </row>
    <row r="202" spans="1:21" ht="14.45" customHeight="1" x14ac:dyDescent="0.2">
      <c r="A202" s="831">
        <v>31</v>
      </c>
      <c r="B202" s="832" t="s">
        <v>1749</v>
      </c>
      <c r="C202" s="832" t="s">
        <v>1754</v>
      </c>
      <c r="D202" s="833" t="s">
        <v>2608</v>
      </c>
      <c r="E202" s="834" t="s">
        <v>1764</v>
      </c>
      <c r="F202" s="832" t="s">
        <v>1751</v>
      </c>
      <c r="G202" s="832" t="s">
        <v>1789</v>
      </c>
      <c r="H202" s="832" t="s">
        <v>579</v>
      </c>
      <c r="I202" s="832" t="s">
        <v>1968</v>
      </c>
      <c r="J202" s="832" t="s">
        <v>1969</v>
      </c>
      <c r="K202" s="832" t="s">
        <v>1970</v>
      </c>
      <c r="L202" s="835">
        <v>2260</v>
      </c>
      <c r="M202" s="835">
        <v>2260</v>
      </c>
      <c r="N202" s="832">
        <v>1</v>
      </c>
      <c r="O202" s="836">
        <v>1</v>
      </c>
      <c r="P202" s="835">
        <v>2260</v>
      </c>
      <c r="Q202" s="837">
        <v>1</v>
      </c>
      <c r="R202" s="832">
        <v>1</v>
      </c>
      <c r="S202" s="837">
        <v>1</v>
      </c>
      <c r="T202" s="836">
        <v>1</v>
      </c>
      <c r="U202" s="838">
        <v>1</v>
      </c>
    </row>
    <row r="203" spans="1:21" ht="14.45" customHeight="1" x14ac:dyDescent="0.2">
      <c r="A203" s="831">
        <v>31</v>
      </c>
      <c r="B203" s="832" t="s">
        <v>1749</v>
      </c>
      <c r="C203" s="832" t="s">
        <v>1754</v>
      </c>
      <c r="D203" s="833" t="s">
        <v>2608</v>
      </c>
      <c r="E203" s="834" t="s">
        <v>1764</v>
      </c>
      <c r="F203" s="832" t="s">
        <v>1751</v>
      </c>
      <c r="G203" s="832" t="s">
        <v>1789</v>
      </c>
      <c r="H203" s="832" t="s">
        <v>579</v>
      </c>
      <c r="I203" s="832" t="s">
        <v>2108</v>
      </c>
      <c r="J203" s="832" t="s">
        <v>2109</v>
      </c>
      <c r="K203" s="832" t="s">
        <v>2110</v>
      </c>
      <c r="L203" s="835">
        <v>250</v>
      </c>
      <c r="M203" s="835">
        <v>250</v>
      </c>
      <c r="N203" s="832">
        <v>1</v>
      </c>
      <c r="O203" s="836">
        <v>1</v>
      </c>
      <c r="P203" s="835">
        <v>250</v>
      </c>
      <c r="Q203" s="837">
        <v>1</v>
      </c>
      <c r="R203" s="832">
        <v>1</v>
      </c>
      <c r="S203" s="837">
        <v>1</v>
      </c>
      <c r="T203" s="836">
        <v>1</v>
      </c>
      <c r="U203" s="838">
        <v>1</v>
      </c>
    </row>
    <row r="204" spans="1:21" ht="14.45" customHeight="1" x14ac:dyDescent="0.2">
      <c r="A204" s="831">
        <v>31</v>
      </c>
      <c r="B204" s="832" t="s">
        <v>1749</v>
      </c>
      <c r="C204" s="832" t="s">
        <v>1754</v>
      </c>
      <c r="D204" s="833" t="s">
        <v>2608</v>
      </c>
      <c r="E204" s="834" t="s">
        <v>1764</v>
      </c>
      <c r="F204" s="832" t="s">
        <v>1751</v>
      </c>
      <c r="G204" s="832" t="s">
        <v>1789</v>
      </c>
      <c r="H204" s="832" t="s">
        <v>579</v>
      </c>
      <c r="I204" s="832" t="s">
        <v>2111</v>
      </c>
      <c r="J204" s="832" t="s">
        <v>2112</v>
      </c>
      <c r="K204" s="832" t="s">
        <v>2113</v>
      </c>
      <c r="L204" s="835">
        <v>250</v>
      </c>
      <c r="M204" s="835">
        <v>500</v>
      </c>
      <c r="N204" s="832">
        <v>2</v>
      </c>
      <c r="O204" s="836">
        <v>2</v>
      </c>
      <c r="P204" s="835"/>
      <c r="Q204" s="837">
        <v>0</v>
      </c>
      <c r="R204" s="832"/>
      <c r="S204" s="837">
        <v>0</v>
      </c>
      <c r="T204" s="836"/>
      <c r="U204" s="838">
        <v>0</v>
      </c>
    </row>
    <row r="205" spans="1:21" ht="14.45" customHeight="1" x14ac:dyDescent="0.2">
      <c r="A205" s="831">
        <v>31</v>
      </c>
      <c r="B205" s="832" t="s">
        <v>1749</v>
      </c>
      <c r="C205" s="832" t="s">
        <v>1754</v>
      </c>
      <c r="D205" s="833" t="s">
        <v>2608</v>
      </c>
      <c r="E205" s="834" t="s">
        <v>1764</v>
      </c>
      <c r="F205" s="832" t="s">
        <v>1751</v>
      </c>
      <c r="G205" s="832" t="s">
        <v>1785</v>
      </c>
      <c r="H205" s="832" t="s">
        <v>579</v>
      </c>
      <c r="I205" s="832" t="s">
        <v>1786</v>
      </c>
      <c r="J205" s="832" t="s">
        <v>1787</v>
      </c>
      <c r="K205" s="832" t="s">
        <v>1788</v>
      </c>
      <c r="L205" s="835">
        <v>200</v>
      </c>
      <c r="M205" s="835">
        <v>1200</v>
      </c>
      <c r="N205" s="832">
        <v>6</v>
      </c>
      <c r="O205" s="836">
        <v>3</v>
      </c>
      <c r="P205" s="835">
        <v>1200</v>
      </c>
      <c r="Q205" s="837">
        <v>1</v>
      </c>
      <c r="R205" s="832">
        <v>6</v>
      </c>
      <c r="S205" s="837">
        <v>1</v>
      </c>
      <c r="T205" s="836">
        <v>3</v>
      </c>
      <c r="U205" s="838">
        <v>1</v>
      </c>
    </row>
    <row r="206" spans="1:21" ht="14.45" customHeight="1" x14ac:dyDescent="0.2">
      <c r="A206" s="831">
        <v>31</v>
      </c>
      <c r="B206" s="832" t="s">
        <v>1749</v>
      </c>
      <c r="C206" s="832" t="s">
        <v>1754</v>
      </c>
      <c r="D206" s="833" t="s">
        <v>2608</v>
      </c>
      <c r="E206" s="834" t="s">
        <v>1765</v>
      </c>
      <c r="F206" s="832" t="s">
        <v>1750</v>
      </c>
      <c r="G206" s="832" t="s">
        <v>2114</v>
      </c>
      <c r="H206" s="832" t="s">
        <v>579</v>
      </c>
      <c r="I206" s="832" t="s">
        <v>2115</v>
      </c>
      <c r="J206" s="832" t="s">
        <v>2116</v>
      </c>
      <c r="K206" s="832" t="s">
        <v>869</v>
      </c>
      <c r="L206" s="835">
        <v>0</v>
      </c>
      <c r="M206" s="835">
        <v>0</v>
      </c>
      <c r="N206" s="832">
        <v>2</v>
      </c>
      <c r="O206" s="836">
        <v>1</v>
      </c>
      <c r="P206" s="835"/>
      <c r="Q206" s="837"/>
      <c r="R206" s="832"/>
      <c r="S206" s="837">
        <v>0</v>
      </c>
      <c r="T206" s="836"/>
      <c r="U206" s="838">
        <v>0</v>
      </c>
    </row>
    <row r="207" spans="1:21" ht="14.45" customHeight="1" x14ac:dyDescent="0.2">
      <c r="A207" s="831">
        <v>31</v>
      </c>
      <c r="B207" s="832" t="s">
        <v>1749</v>
      </c>
      <c r="C207" s="832" t="s">
        <v>1754</v>
      </c>
      <c r="D207" s="833" t="s">
        <v>2608</v>
      </c>
      <c r="E207" s="834" t="s">
        <v>1765</v>
      </c>
      <c r="F207" s="832" t="s">
        <v>1750</v>
      </c>
      <c r="G207" s="832" t="s">
        <v>2117</v>
      </c>
      <c r="H207" s="832" t="s">
        <v>579</v>
      </c>
      <c r="I207" s="832" t="s">
        <v>2118</v>
      </c>
      <c r="J207" s="832" t="s">
        <v>2119</v>
      </c>
      <c r="K207" s="832" t="s">
        <v>2120</v>
      </c>
      <c r="L207" s="835">
        <v>147.85</v>
      </c>
      <c r="M207" s="835">
        <v>147.85</v>
      </c>
      <c r="N207" s="832">
        <v>1</v>
      </c>
      <c r="O207" s="836">
        <v>0.5</v>
      </c>
      <c r="P207" s="835">
        <v>147.85</v>
      </c>
      <c r="Q207" s="837">
        <v>1</v>
      </c>
      <c r="R207" s="832">
        <v>1</v>
      </c>
      <c r="S207" s="837">
        <v>1</v>
      </c>
      <c r="T207" s="836">
        <v>0.5</v>
      </c>
      <c r="U207" s="838">
        <v>1</v>
      </c>
    </row>
    <row r="208" spans="1:21" ht="14.45" customHeight="1" x14ac:dyDescent="0.2">
      <c r="A208" s="831">
        <v>31</v>
      </c>
      <c r="B208" s="832" t="s">
        <v>1749</v>
      </c>
      <c r="C208" s="832" t="s">
        <v>1754</v>
      </c>
      <c r="D208" s="833" t="s">
        <v>2608</v>
      </c>
      <c r="E208" s="834" t="s">
        <v>1765</v>
      </c>
      <c r="F208" s="832" t="s">
        <v>1750</v>
      </c>
      <c r="G208" s="832" t="s">
        <v>1854</v>
      </c>
      <c r="H208" s="832" t="s">
        <v>579</v>
      </c>
      <c r="I208" s="832" t="s">
        <v>2121</v>
      </c>
      <c r="J208" s="832" t="s">
        <v>888</v>
      </c>
      <c r="K208" s="832" t="s">
        <v>889</v>
      </c>
      <c r="L208" s="835">
        <v>42.05</v>
      </c>
      <c r="M208" s="835">
        <v>42.05</v>
      </c>
      <c r="N208" s="832">
        <v>1</v>
      </c>
      <c r="O208" s="836">
        <v>0.5</v>
      </c>
      <c r="P208" s="835">
        <v>42.05</v>
      </c>
      <c r="Q208" s="837">
        <v>1</v>
      </c>
      <c r="R208" s="832">
        <v>1</v>
      </c>
      <c r="S208" s="837">
        <v>1</v>
      </c>
      <c r="T208" s="836">
        <v>0.5</v>
      </c>
      <c r="U208" s="838">
        <v>1</v>
      </c>
    </row>
    <row r="209" spans="1:21" ht="14.45" customHeight="1" x14ac:dyDescent="0.2">
      <c r="A209" s="831">
        <v>31</v>
      </c>
      <c r="B209" s="832" t="s">
        <v>1749</v>
      </c>
      <c r="C209" s="832" t="s">
        <v>1754</v>
      </c>
      <c r="D209" s="833" t="s">
        <v>2608</v>
      </c>
      <c r="E209" s="834" t="s">
        <v>1765</v>
      </c>
      <c r="F209" s="832" t="s">
        <v>1750</v>
      </c>
      <c r="G209" s="832" t="s">
        <v>1854</v>
      </c>
      <c r="H209" s="832" t="s">
        <v>579</v>
      </c>
      <c r="I209" s="832" t="s">
        <v>2122</v>
      </c>
      <c r="J209" s="832" t="s">
        <v>888</v>
      </c>
      <c r="K209" s="832" t="s">
        <v>2123</v>
      </c>
      <c r="L209" s="835">
        <v>42.05</v>
      </c>
      <c r="M209" s="835">
        <v>42.05</v>
      </c>
      <c r="N209" s="832">
        <v>1</v>
      </c>
      <c r="O209" s="836">
        <v>1</v>
      </c>
      <c r="P209" s="835">
        <v>42.05</v>
      </c>
      <c r="Q209" s="837">
        <v>1</v>
      </c>
      <c r="R209" s="832">
        <v>1</v>
      </c>
      <c r="S209" s="837">
        <v>1</v>
      </c>
      <c r="T209" s="836">
        <v>1</v>
      </c>
      <c r="U209" s="838">
        <v>1</v>
      </c>
    </row>
    <row r="210" spans="1:21" ht="14.45" customHeight="1" x14ac:dyDescent="0.2">
      <c r="A210" s="831">
        <v>31</v>
      </c>
      <c r="B210" s="832" t="s">
        <v>1749</v>
      </c>
      <c r="C210" s="832" t="s">
        <v>1754</v>
      </c>
      <c r="D210" s="833" t="s">
        <v>2608</v>
      </c>
      <c r="E210" s="834" t="s">
        <v>1765</v>
      </c>
      <c r="F210" s="832" t="s">
        <v>1750</v>
      </c>
      <c r="G210" s="832" t="s">
        <v>1858</v>
      </c>
      <c r="H210" s="832" t="s">
        <v>579</v>
      </c>
      <c r="I210" s="832" t="s">
        <v>1988</v>
      </c>
      <c r="J210" s="832" t="s">
        <v>1989</v>
      </c>
      <c r="K210" s="832" t="s">
        <v>1990</v>
      </c>
      <c r="L210" s="835">
        <v>52.87</v>
      </c>
      <c r="M210" s="835">
        <v>105.74</v>
      </c>
      <c r="N210" s="832">
        <v>2</v>
      </c>
      <c r="O210" s="836">
        <v>1</v>
      </c>
      <c r="P210" s="835"/>
      <c r="Q210" s="837">
        <v>0</v>
      </c>
      <c r="R210" s="832"/>
      <c r="S210" s="837">
        <v>0</v>
      </c>
      <c r="T210" s="836"/>
      <c r="U210" s="838">
        <v>0</v>
      </c>
    </row>
    <row r="211" spans="1:21" ht="14.45" customHeight="1" x14ac:dyDescent="0.2">
      <c r="A211" s="831">
        <v>31</v>
      </c>
      <c r="B211" s="832" t="s">
        <v>1749</v>
      </c>
      <c r="C211" s="832" t="s">
        <v>1754</v>
      </c>
      <c r="D211" s="833" t="s">
        <v>2608</v>
      </c>
      <c r="E211" s="834" t="s">
        <v>1765</v>
      </c>
      <c r="F211" s="832" t="s">
        <v>1750</v>
      </c>
      <c r="G211" s="832" t="s">
        <v>1858</v>
      </c>
      <c r="H211" s="832" t="s">
        <v>579</v>
      </c>
      <c r="I211" s="832" t="s">
        <v>2124</v>
      </c>
      <c r="J211" s="832" t="s">
        <v>2125</v>
      </c>
      <c r="K211" s="832" t="s">
        <v>2126</v>
      </c>
      <c r="L211" s="835">
        <v>58.74</v>
      </c>
      <c r="M211" s="835">
        <v>117.48</v>
      </c>
      <c r="N211" s="832">
        <v>2</v>
      </c>
      <c r="O211" s="836">
        <v>0.5</v>
      </c>
      <c r="P211" s="835"/>
      <c r="Q211" s="837">
        <v>0</v>
      </c>
      <c r="R211" s="832"/>
      <c r="S211" s="837">
        <v>0</v>
      </c>
      <c r="T211" s="836"/>
      <c r="U211" s="838">
        <v>0</v>
      </c>
    </row>
    <row r="212" spans="1:21" ht="14.45" customHeight="1" x14ac:dyDescent="0.2">
      <c r="A212" s="831">
        <v>31</v>
      </c>
      <c r="B212" s="832" t="s">
        <v>1749</v>
      </c>
      <c r="C212" s="832" t="s">
        <v>1754</v>
      </c>
      <c r="D212" s="833" t="s">
        <v>2608</v>
      </c>
      <c r="E212" s="834" t="s">
        <v>1765</v>
      </c>
      <c r="F212" s="832" t="s">
        <v>1750</v>
      </c>
      <c r="G212" s="832" t="s">
        <v>1991</v>
      </c>
      <c r="H212" s="832" t="s">
        <v>579</v>
      </c>
      <c r="I212" s="832" t="s">
        <v>2127</v>
      </c>
      <c r="J212" s="832" t="s">
        <v>691</v>
      </c>
      <c r="K212" s="832" t="s">
        <v>2128</v>
      </c>
      <c r="L212" s="835">
        <v>273.33</v>
      </c>
      <c r="M212" s="835">
        <v>273.33</v>
      </c>
      <c r="N212" s="832">
        <v>1</v>
      </c>
      <c r="O212" s="836">
        <v>1</v>
      </c>
      <c r="P212" s="835">
        <v>273.33</v>
      </c>
      <c r="Q212" s="837">
        <v>1</v>
      </c>
      <c r="R212" s="832">
        <v>1</v>
      </c>
      <c r="S212" s="837">
        <v>1</v>
      </c>
      <c r="T212" s="836">
        <v>1</v>
      </c>
      <c r="U212" s="838">
        <v>1</v>
      </c>
    </row>
    <row r="213" spans="1:21" ht="14.45" customHeight="1" x14ac:dyDescent="0.2">
      <c r="A213" s="831">
        <v>31</v>
      </c>
      <c r="B213" s="832" t="s">
        <v>1749</v>
      </c>
      <c r="C213" s="832" t="s">
        <v>1754</v>
      </c>
      <c r="D213" s="833" t="s">
        <v>2608</v>
      </c>
      <c r="E213" s="834" t="s">
        <v>1765</v>
      </c>
      <c r="F213" s="832" t="s">
        <v>1750</v>
      </c>
      <c r="G213" s="832" t="s">
        <v>1861</v>
      </c>
      <c r="H213" s="832" t="s">
        <v>579</v>
      </c>
      <c r="I213" s="832" t="s">
        <v>2129</v>
      </c>
      <c r="J213" s="832" t="s">
        <v>2130</v>
      </c>
      <c r="K213" s="832" t="s">
        <v>2131</v>
      </c>
      <c r="L213" s="835">
        <v>93.49</v>
      </c>
      <c r="M213" s="835">
        <v>280.46999999999997</v>
      </c>
      <c r="N213" s="832">
        <v>3</v>
      </c>
      <c r="O213" s="836">
        <v>1</v>
      </c>
      <c r="P213" s="835">
        <v>280.46999999999997</v>
      </c>
      <c r="Q213" s="837">
        <v>1</v>
      </c>
      <c r="R213" s="832">
        <v>3</v>
      </c>
      <c r="S213" s="837">
        <v>1</v>
      </c>
      <c r="T213" s="836">
        <v>1</v>
      </c>
      <c r="U213" s="838">
        <v>1</v>
      </c>
    </row>
    <row r="214" spans="1:21" ht="14.45" customHeight="1" x14ac:dyDescent="0.2">
      <c r="A214" s="831">
        <v>31</v>
      </c>
      <c r="B214" s="832" t="s">
        <v>1749</v>
      </c>
      <c r="C214" s="832" t="s">
        <v>1754</v>
      </c>
      <c r="D214" s="833" t="s">
        <v>2608</v>
      </c>
      <c r="E214" s="834" t="s">
        <v>1765</v>
      </c>
      <c r="F214" s="832" t="s">
        <v>1750</v>
      </c>
      <c r="G214" s="832" t="s">
        <v>2132</v>
      </c>
      <c r="H214" s="832" t="s">
        <v>579</v>
      </c>
      <c r="I214" s="832" t="s">
        <v>2133</v>
      </c>
      <c r="J214" s="832" t="s">
        <v>2134</v>
      </c>
      <c r="K214" s="832" t="s">
        <v>2135</v>
      </c>
      <c r="L214" s="835">
        <v>159.16999999999999</v>
      </c>
      <c r="M214" s="835">
        <v>159.16999999999999</v>
      </c>
      <c r="N214" s="832">
        <v>1</v>
      </c>
      <c r="O214" s="836">
        <v>0.5</v>
      </c>
      <c r="P214" s="835">
        <v>159.16999999999999</v>
      </c>
      <c r="Q214" s="837">
        <v>1</v>
      </c>
      <c r="R214" s="832">
        <v>1</v>
      </c>
      <c r="S214" s="837">
        <v>1</v>
      </c>
      <c r="T214" s="836">
        <v>0.5</v>
      </c>
      <c r="U214" s="838">
        <v>1</v>
      </c>
    </row>
    <row r="215" spans="1:21" ht="14.45" customHeight="1" x14ac:dyDescent="0.2">
      <c r="A215" s="831">
        <v>31</v>
      </c>
      <c r="B215" s="832" t="s">
        <v>1749</v>
      </c>
      <c r="C215" s="832" t="s">
        <v>1754</v>
      </c>
      <c r="D215" s="833" t="s">
        <v>2608</v>
      </c>
      <c r="E215" s="834" t="s">
        <v>1765</v>
      </c>
      <c r="F215" s="832" t="s">
        <v>1750</v>
      </c>
      <c r="G215" s="832" t="s">
        <v>1875</v>
      </c>
      <c r="H215" s="832" t="s">
        <v>579</v>
      </c>
      <c r="I215" s="832" t="s">
        <v>2136</v>
      </c>
      <c r="J215" s="832" t="s">
        <v>1121</v>
      </c>
      <c r="K215" s="832" t="s">
        <v>2137</v>
      </c>
      <c r="L215" s="835">
        <v>89.91</v>
      </c>
      <c r="M215" s="835">
        <v>179.82</v>
      </c>
      <c r="N215" s="832">
        <v>2</v>
      </c>
      <c r="O215" s="836">
        <v>1</v>
      </c>
      <c r="P215" s="835"/>
      <c r="Q215" s="837">
        <v>0</v>
      </c>
      <c r="R215" s="832"/>
      <c r="S215" s="837">
        <v>0</v>
      </c>
      <c r="T215" s="836"/>
      <c r="U215" s="838">
        <v>0</v>
      </c>
    </row>
    <row r="216" spans="1:21" ht="14.45" customHeight="1" x14ac:dyDescent="0.2">
      <c r="A216" s="831">
        <v>31</v>
      </c>
      <c r="B216" s="832" t="s">
        <v>1749</v>
      </c>
      <c r="C216" s="832" t="s">
        <v>1754</v>
      </c>
      <c r="D216" s="833" t="s">
        <v>2608</v>
      </c>
      <c r="E216" s="834" t="s">
        <v>1765</v>
      </c>
      <c r="F216" s="832" t="s">
        <v>1750</v>
      </c>
      <c r="G216" s="832" t="s">
        <v>2138</v>
      </c>
      <c r="H216" s="832" t="s">
        <v>579</v>
      </c>
      <c r="I216" s="832" t="s">
        <v>2139</v>
      </c>
      <c r="J216" s="832" t="s">
        <v>2140</v>
      </c>
      <c r="K216" s="832" t="s">
        <v>2141</v>
      </c>
      <c r="L216" s="835">
        <v>76.180000000000007</v>
      </c>
      <c r="M216" s="835">
        <v>76.180000000000007</v>
      </c>
      <c r="N216" s="832">
        <v>1</v>
      </c>
      <c r="O216" s="836">
        <v>1</v>
      </c>
      <c r="P216" s="835">
        <v>76.180000000000007</v>
      </c>
      <c r="Q216" s="837">
        <v>1</v>
      </c>
      <c r="R216" s="832">
        <v>1</v>
      </c>
      <c r="S216" s="837">
        <v>1</v>
      </c>
      <c r="T216" s="836">
        <v>1</v>
      </c>
      <c r="U216" s="838">
        <v>1</v>
      </c>
    </row>
    <row r="217" spans="1:21" ht="14.45" customHeight="1" x14ac:dyDescent="0.2">
      <c r="A217" s="831">
        <v>31</v>
      </c>
      <c r="B217" s="832" t="s">
        <v>1749</v>
      </c>
      <c r="C217" s="832" t="s">
        <v>1754</v>
      </c>
      <c r="D217" s="833" t="s">
        <v>2608</v>
      </c>
      <c r="E217" s="834" t="s">
        <v>1765</v>
      </c>
      <c r="F217" s="832" t="s">
        <v>1750</v>
      </c>
      <c r="G217" s="832" t="s">
        <v>2015</v>
      </c>
      <c r="H217" s="832" t="s">
        <v>579</v>
      </c>
      <c r="I217" s="832" t="s">
        <v>2142</v>
      </c>
      <c r="J217" s="832" t="s">
        <v>2017</v>
      </c>
      <c r="K217" s="832" t="s">
        <v>2018</v>
      </c>
      <c r="L217" s="835">
        <v>111.72</v>
      </c>
      <c r="M217" s="835">
        <v>111.72</v>
      </c>
      <c r="N217" s="832">
        <v>1</v>
      </c>
      <c r="O217" s="836">
        <v>1</v>
      </c>
      <c r="P217" s="835">
        <v>111.72</v>
      </c>
      <c r="Q217" s="837">
        <v>1</v>
      </c>
      <c r="R217" s="832">
        <v>1</v>
      </c>
      <c r="S217" s="837">
        <v>1</v>
      </c>
      <c r="T217" s="836">
        <v>1</v>
      </c>
      <c r="U217" s="838">
        <v>1</v>
      </c>
    </row>
    <row r="218" spans="1:21" ht="14.45" customHeight="1" x14ac:dyDescent="0.2">
      <c r="A218" s="831">
        <v>31</v>
      </c>
      <c r="B218" s="832" t="s">
        <v>1749</v>
      </c>
      <c r="C218" s="832" t="s">
        <v>1754</v>
      </c>
      <c r="D218" s="833" t="s">
        <v>2608</v>
      </c>
      <c r="E218" s="834" t="s">
        <v>1765</v>
      </c>
      <c r="F218" s="832" t="s">
        <v>1750</v>
      </c>
      <c r="G218" s="832" t="s">
        <v>1878</v>
      </c>
      <c r="H218" s="832" t="s">
        <v>579</v>
      </c>
      <c r="I218" s="832" t="s">
        <v>1879</v>
      </c>
      <c r="J218" s="832" t="s">
        <v>1880</v>
      </c>
      <c r="K218" s="832" t="s">
        <v>1881</v>
      </c>
      <c r="L218" s="835">
        <v>132.97999999999999</v>
      </c>
      <c r="M218" s="835">
        <v>664.89999999999986</v>
      </c>
      <c r="N218" s="832">
        <v>5</v>
      </c>
      <c r="O218" s="836">
        <v>1.5</v>
      </c>
      <c r="P218" s="835">
        <v>398.93999999999994</v>
      </c>
      <c r="Q218" s="837">
        <v>0.60000000000000009</v>
      </c>
      <c r="R218" s="832">
        <v>3</v>
      </c>
      <c r="S218" s="837">
        <v>0.6</v>
      </c>
      <c r="T218" s="836">
        <v>1</v>
      </c>
      <c r="U218" s="838">
        <v>0.66666666666666663</v>
      </c>
    </row>
    <row r="219" spans="1:21" ht="14.45" customHeight="1" x14ac:dyDescent="0.2">
      <c r="A219" s="831">
        <v>31</v>
      </c>
      <c r="B219" s="832" t="s">
        <v>1749</v>
      </c>
      <c r="C219" s="832" t="s">
        <v>1754</v>
      </c>
      <c r="D219" s="833" t="s">
        <v>2608</v>
      </c>
      <c r="E219" s="834" t="s">
        <v>1765</v>
      </c>
      <c r="F219" s="832" t="s">
        <v>1750</v>
      </c>
      <c r="G219" s="832" t="s">
        <v>2143</v>
      </c>
      <c r="H219" s="832" t="s">
        <v>579</v>
      </c>
      <c r="I219" s="832" t="s">
        <v>2144</v>
      </c>
      <c r="J219" s="832" t="s">
        <v>2145</v>
      </c>
      <c r="K219" s="832" t="s">
        <v>2146</v>
      </c>
      <c r="L219" s="835">
        <v>0</v>
      </c>
      <c r="M219" s="835">
        <v>0</v>
      </c>
      <c r="N219" s="832">
        <v>2</v>
      </c>
      <c r="O219" s="836">
        <v>0.5</v>
      </c>
      <c r="P219" s="835">
        <v>0</v>
      </c>
      <c r="Q219" s="837"/>
      <c r="R219" s="832">
        <v>2</v>
      </c>
      <c r="S219" s="837">
        <v>1</v>
      </c>
      <c r="T219" s="836">
        <v>0.5</v>
      </c>
      <c r="U219" s="838">
        <v>1</v>
      </c>
    </row>
    <row r="220" spans="1:21" ht="14.45" customHeight="1" x14ac:dyDescent="0.2">
      <c r="A220" s="831">
        <v>31</v>
      </c>
      <c r="B220" s="832" t="s">
        <v>1749</v>
      </c>
      <c r="C220" s="832" t="s">
        <v>1754</v>
      </c>
      <c r="D220" s="833" t="s">
        <v>2608</v>
      </c>
      <c r="E220" s="834" t="s">
        <v>1765</v>
      </c>
      <c r="F220" s="832" t="s">
        <v>1750</v>
      </c>
      <c r="G220" s="832" t="s">
        <v>2085</v>
      </c>
      <c r="H220" s="832" t="s">
        <v>579</v>
      </c>
      <c r="I220" s="832" t="s">
        <v>2086</v>
      </c>
      <c r="J220" s="832" t="s">
        <v>2087</v>
      </c>
      <c r="K220" s="832" t="s">
        <v>2088</v>
      </c>
      <c r="L220" s="835">
        <v>73.989999999999995</v>
      </c>
      <c r="M220" s="835">
        <v>147.97999999999999</v>
      </c>
      <c r="N220" s="832">
        <v>2</v>
      </c>
      <c r="O220" s="836">
        <v>0.5</v>
      </c>
      <c r="P220" s="835">
        <v>147.97999999999999</v>
      </c>
      <c r="Q220" s="837">
        <v>1</v>
      </c>
      <c r="R220" s="832">
        <v>2</v>
      </c>
      <c r="S220" s="837">
        <v>1</v>
      </c>
      <c r="T220" s="836">
        <v>0.5</v>
      </c>
      <c r="U220" s="838">
        <v>1</v>
      </c>
    </row>
    <row r="221" spans="1:21" ht="14.45" customHeight="1" x14ac:dyDescent="0.2">
      <c r="A221" s="831">
        <v>31</v>
      </c>
      <c r="B221" s="832" t="s">
        <v>1749</v>
      </c>
      <c r="C221" s="832" t="s">
        <v>1754</v>
      </c>
      <c r="D221" s="833" t="s">
        <v>2608</v>
      </c>
      <c r="E221" s="834" t="s">
        <v>1765</v>
      </c>
      <c r="F221" s="832" t="s">
        <v>1750</v>
      </c>
      <c r="G221" s="832" t="s">
        <v>2147</v>
      </c>
      <c r="H221" s="832" t="s">
        <v>579</v>
      </c>
      <c r="I221" s="832" t="s">
        <v>2148</v>
      </c>
      <c r="J221" s="832" t="s">
        <v>2149</v>
      </c>
      <c r="K221" s="832" t="s">
        <v>2150</v>
      </c>
      <c r="L221" s="835">
        <v>1222.95</v>
      </c>
      <c r="M221" s="835">
        <v>1222.95</v>
      </c>
      <c r="N221" s="832">
        <v>1</v>
      </c>
      <c r="O221" s="836">
        <v>1</v>
      </c>
      <c r="P221" s="835"/>
      <c r="Q221" s="837">
        <v>0</v>
      </c>
      <c r="R221" s="832"/>
      <c r="S221" s="837">
        <v>0</v>
      </c>
      <c r="T221" s="836"/>
      <c r="U221" s="838">
        <v>0</v>
      </c>
    </row>
    <row r="222" spans="1:21" ht="14.45" customHeight="1" x14ac:dyDescent="0.2">
      <c r="A222" s="831">
        <v>31</v>
      </c>
      <c r="B222" s="832" t="s">
        <v>1749</v>
      </c>
      <c r="C222" s="832" t="s">
        <v>1754</v>
      </c>
      <c r="D222" s="833" t="s">
        <v>2608</v>
      </c>
      <c r="E222" s="834" t="s">
        <v>1765</v>
      </c>
      <c r="F222" s="832" t="s">
        <v>1750</v>
      </c>
      <c r="G222" s="832" t="s">
        <v>2151</v>
      </c>
      <c r="H222" s="832" t="s">
        <v>579</v>
      </c>
      <c r="I222" s="832" t="s">
        <v>2152</v>
      </c>
      <c r="J222" s="832" t="s">
        <v>2153</v>
      </c>
      <c r="K222" s="832" t="s">
        <v>2154</v>
      </c>
      <c r="L222" s="835">
        <v>2924.98</v>
      </c>
      <c r="M222" s="835">
        <v>5849.96</v>
      </c>
      <c r="N222" s="832">
        <v>2</v>
      </c>
      <c r="O222" s="836">
        <v>2</v>
      </c>
      <c r="P222" s="835">
        <v>5849.96</v>
      </c>
      <c r="Q222" s="837">
        <v>1</v>
      </c>
      <c r="R222" s="832">
        <v>2</v>
      </c>
      <c r="S222" s="837">
        <v>1</v>
      </c>
      <c r="T222" s="836">
        <v>2</v>
      </c>
      <c r="U222" s="838">
        <v>1</v>
      </c>
    </row>
    <row r="223" spans="1:21" ht="14.45" customHeight="1" x14ac:dyDescent="0.2">
      <c r="A223" s="831">
        <v>31</v>
      </c>
      <c r="B223" s="832" t="s">
        <v>1749</v>
      </c>
      <c r="C223" s="832" t="s">
        <v>1754</v>
      </c>
      <c r="D223" s="833" t="s">
        <v>2608</v>
      </c>
      <c r="E223" s="834" t="s">
        <v>1765</v>
      </c>
      <c r="F223" s="832" t="s">
        <v>1750</v>
      </c>
      <c r="G223" s="832" t="s">
        <v>1779</v>
      </c>
      <c r="H223" s="832" t="s">
        <v>615</v>
      </c>
      <c r="I223" s="832" t="s">
        <v>2155</v>
      </c>
      <c r="J223" s="832" t="s">
        <v>1781</v>
      </c>
      <c r="K223" s="832" t="s">
        <v>2156</v>
      </c>
      <c r="L223" s="835">
        <v>2309.36</v>
      </c>
      <c r="M223" s="835">
        <v>4618.72</v>
      </c>
      <c r="N223" s="832">
        <v>2</v>
      </c>
      <c r="O223" s="836">
        <v>1</v>
      </c>
      <c r="P223" s="835">
        <v>4618.72</v>
      </c>
      <c r="Q223" s="837">
        <v>1</v>
      </c>
      <c r="R223" s="832">
        <v>2</v>
      </c>
      <c r="S223" s="837">
        <v>1</v>
      </c>
      <c r="T223" s="836">
        <v>1</v>
      </c>
      <c r="U223" s="838">
        <v>1</v>
      </c>
    </row>
    <row r="224" spans="1:21" ht="14.45" customHeight="1" x14ac:dyDescent="0.2">
      <c r="A224" s="831">
        <v>31</v>
      </c>
      <c r="B224" s="832" t="s">
        <v>1749</v>
      </c>
      <c r="C224" s="832" t="s">
        <v>1754</v>
      </c>
      <c r="D224" s="833" t="s">
        <v>2608</v>
      </c>
      <c r="E224" s="834" t="s">
        <v>1765</v>
      </c>
      <c r="F224" s="832" t="s">
        <v>1750</v>
      </c>
      <c r="G224" s="832" t="s">
        <v>1779</v>
      </c>
      <c r="H224" s="832" t="s">
        <v>615</v>
      </c>
      <c r="I224" s="832" t="s">
        <v>1455</v>
      </c>
      <c r="J224" s="832" t="s">
        <v>771</v>
      </c>
      <c r="K224" s="832" t="s">
        <v>1456</v>
      </c>
      <c r="L224" s="835">
        <v>736.33</v>
      </c>
      <c r="M224" s="835">
        <v>19880.910000000003</v>
      </c>
      <c r="N224" s="832">
        <v>27</v>
      </c>
      <c r="O224" s="836">
        <v>9.5</v>
      </c>
      <c r="P224" s="835">
        <v>19880.910000000003</v>
      </c>
      <c r="Q224" s="837">
        <v>1</v>
      </c>
      <c r="R224" s="832">
        <v>27</v>
      </c>
      <c r="S224" s="837">
        <v>1</v>
      </c>
      <c r="T224" s="836">
        <v>9.5</v>
      </c>
      <c r="U224" s="838">
        <v>1</v>
      </c>
    </row>
    <row r="225" spans="1:21" ht="14.45" customHeight="1" x14ac:dyDescent="0.2">
      <c r="A225" s="831">
        <v>31</v>
      </c>
      <c r="B225" s="832" t="s">
        <v>1749</v>
      </c>
      <c r="C225" s="832" t="s">
        <v>1754</v>
      </c>
      <c r="D225" s="833" t="s">
        <v>2608</v>
      </c>
      <c r="E225" s="834" t="s">
        <v>1765</v>
      </c>
      <c r="F225" s="832" t="s">
        <v>1750</v>
      </c>
      <c r="G225" s="832" t="s">
        <v>1779</v>
      </c>
      <c r="H225" s="832" t="s">
        <v>615</v>
      </c>
      <c r="I225" s="832" t="s">
        <v>1457</v>
      </c>
      <c r="J225" s="832" t="s">
        <v>771</v>
      </c>
      <c r="K225" s="832" t="s">
        <v>1458</v>
      </c>
      <c r="L225" s="835">
        <v>490.89</v>
      </c>
      <c r="M225" s="835">
        <v>1472.67</v>
      </c>
      <c r="N225" s="832">
        <v>3</v>
      </c>
      <c r="O225" s="836">
        <v>0.5</v>
      </c>
      <c r="P225" s="835">
        <v>1472.67</v>
      </c>
      <c r="Q225" s="837">
        <v>1</v>
      </c>
      <c r="R225" s="832">
        <v>3</v>
      </c>
      <c r="S225" s="837">
        <v>1</v>
      </c>
      <c r="T225" s="836">
        <v>0.5</v>
      </c>
      <c r="U225" s="838">
        <v>1</v>
      </c>
    </row>
    <row r="226" spans="1:21" ht="14.45" customHeight="1" x14ac:dyDescent="0.2">
      <c r="A226" s="831">
        <v>31</v>
      </c>
      <c r="B226" s="832" t="s">
        <v>1749</v>
      </c>
      <c r="C226" s="832" t="s">
        <v>1754</v>
      </c>
      <c r="D226" s="833" t="s">
        <v>2608</v>
      </c>
      <c r="E226" s="834" t="s">
        <v>1765</v>
      </c>
      <c r="F226" s="832" t="s">
        <v>1750</v>
      </c>
      <c r="G226" s="832" t="s">
        <v>1779</v>
      </c>
      <c r="H226" s="832" t="s">
        <v>615</v>
      </c>
      <c r="I226" s="832" t="s">
        <v>1882</v>
      </c>
      <c r="J226" s="832" t="s">
        <v>1781</v>
      </c>
      <c r="K226" s="832" t="s">
        <v>1883</v>
      </c>
      <c r="L226" s="835">
        <v>1847.49</v>
      </c>
      <c r="M226" s="835">
        <v>5542.47</v>
      </c>
      <c r="N226" s="832">
        <v>3</v>
      </c>
      <c r="O226" s="836">
        <v>1</v>
      </c>
      <c r="P226" s="835">
        <v>5542.47</v>
      </c>
      <c r="Q226" s="837">
        <v>1</v>
      </c>
      <c r="R226" s="832">
        <v>3</v>
      </c>
      <c r="S226" s="837">
        <v>1</v>
      </c>
      <c r="T226" s="836">
        <v>1</v>
      </c>
      <c r="U226" s="838">
        <v>1</v>
      </c>
    </row>
    <row r="227" spans="1:21" ht="14.45" customHeight="1" x14ac:dyDescent="0.2">
      <c r="A227" s="831">
        <v>31</v>
      </c>
      <c r="B227" s="832" t="s">
        <v>1749</v>
      </c>
      <c r="C227" s="832" t="s">
        <v>1754</v>
      </c>
      <c r="D227" s="833" t="s">
        <v>2608</v>
      </c>
      <c r="E227" s="834" t="s">
        <v>1765</v>
      </c>
      <c r="F227" s="832" t="s">
        <v>1750</v>
      </c>
      <c r="G227" s="832" t="s">
        <v>1821</v>
      </c>
      <c r="H227" s="832" t="s">
        <v>579</v>
      </c>
      <c r="I227" s="832" t="s">
        <v>1886</v>
      </c>
      <c r="J227" s="832" t="s">
        <v>641</v>
      </c>
      <c r="K227" s="832" t="s">
        <v>1887</v>
      </c>
      <c r="L227" s="835">
        <v>17.62</v>
      </c>
      <c r="M227" s="835">
        <v>17.62</v>
      </c>
      <c r="N227" s="832">
        <v>1</v>
      </c>
      <c r="O227" s="836">
        <v>1</v>
      </c>
      <c r="P227" s="835">
        <v>17.62</v>
      </c>
      <c r="Q227" s="837">
        <v>1</v>
      </c>
      <c r="R227" s="832">
        <v>1</v>
      </c>
      <c r="S227" s="837">
        <v>1</v>
      </c>
      <c r="T227" s="836">
        <v>1</v>
      </c>
      <c r="U227" s="838">
        <v>1</v>
      </c>
    </row>
    <row r="228" spans="1:21" ht="14.45" customHeight="1" x14ac:dyDescent="0.2">
      <c r="A228" s="831">
        <v>31</v>
      </c>
      <c r="B228" s="832" t="s">
        <v>1749</v>
      </c>
      <c r="C228" s="832" t="s">
        <v>1754</v>
      </c>
      <c r="D228" s="833" t="s">
        <v>2608</v>
      </c>
      <c r="E228" s="834" t="s">
        <v>1765</v>
      </c>
      <c r="F228" s="832" t="s">
        <v>1750</v>
      </c>
      <c r="G228" s="832" t="s">
        <v>1821</v>
      </c>
      <c r="H228" s="832" t="s">
        <v>579</v>
      </c>
      <c r="I228" s="832" t="s">
        <v>1822</v>
      </c>
      <c r="J228" s="832" t="s">
        <v>641</v>
      </c>
      <c r="K228" s="832" t="s">
        <v>617</v>
      </c>
      <c r="L228" s="835">
        <v>35.25</v>
      </c>
      <c r="M228" s="835">
        <v>528.75</v>
      </c>
      <c r="N228" s="832">
        <v>15</v>
      </c>
      <c r="O228" s="836">
        <v>7.5</v>
      </c>
      <c r="P228" s="835">
        <v>105.75</v>
      </c>
      <c r="Q228" s="837">
        <v>0.2</v>
      </c>
      <c r="R228" s="832">
        <v>3</v>
      </c>
      <c r="S228" s="837">
        <v>0.2</v>
      </c>
      <c r="T228" s="836">
        <v>3</v>
      </c>
      <c r="U228" s="838">
        <v>0.4</v>
      </c>
    </row>
    <row r="229" spans="1:21" ht="14.45" customHeight="1" x14ac:dyDescent="0.2">
      <c r="A229" s="831">
        <v>31</v>
      </c>
      <c r="B229" s="832" t="s">
        <v>1749</v>
      </c>
      <c r="C229" s="832" t="s">
        <v>1754</v>
      </c>
      <c r="D229" s="833" t="s">
        <v>2608</v>
      </c>
      <c r="E229" s="834" t="s">
        <v>1765</v>
      </c>
      <c r="F229" s="832" t="s">
        <v>1750</v>
      </c>
      <c r="G229" s="832" t="s">
        <v>1821</v>
      </c>
      <c r="H229" s="832" t="s">
        <v>579</v>
      </c>
      <c r="I229" s="832" t="s">
        <v>2157</v>
      </c>
      <c r="J229" s="832" t="s">
        <v>641</v>
      </c>
      <c r="K229" s="832" t="s">
        <v>2158</v>
      </c>
      <c r="L229" s="835">
        <v>35.25</v>
      </c>
      <c r="M229" s="835">
        <v>176.25</v>
      </c>
      <c r="N229" s="832">
        <v>5</v>
      </c>
      <c r="O229" s="836">
        <v>2.5</v>
      </c>
      <c r="P229" s="835">
        <v>105.75</v>
      </c>
      <c r="Q229" s="837">
        <v>0.6</v>
      </c>
      <c r="R229" s="832">
        <v>3</v>
      </c>
      <c r="S229" s="837">
        <v>0.6</v>
      </c>
      <c r="T229" s="836">
        <v>2</v>
      </c>
      <c r="U229" s="838">
        <v>0.8</v>
      </c>
    </row>
    <row r="230" spans="1:21" ht="14.45" customHeight="1" x14ac:dyDescent="0.2">
      <c r="A230" s="831">
        <v>31</v>
      </c>
      <c r="B230" s="832" t="s">
        <v>1749</v>
      </c>
      <c r="C230" s="832" t="s">
        <v>1754</v>
      </c>
      <c r="D230" s="833" t="s">
        <v>2608</v>
      </c>
      <c r="E230" s="834" t="s">
        <v>1765</v>
      </c>
      <c r="F230" s="832" t="s">
        <v>1750</v>
      </c>
      <c r="G230" s="832" t="s">
        <v>1821</v>
      </c>
      <c r="H230" s="832" t="s">
        <v>579</v>
      </c>
      <c r="I230" s="832" t="s">
        <v>2089</v>
      </c>
      <c r="J230" s="832" t="s">
        <v>2090</v>
      </c>
      <c r="K230" s="832" t="s">
        <v>2091</v>
      </c>
      <c r="L230" s="835">
        <v>35.25</v>
      </c>
      <c r="M230" s="835">
        <v>211.5</v>
      </c>
      <c r="N230" s="832">
        <v>6</v>
      </c>
      <c r="O230" s="836">
        <v>2</v>
      </c>
      <c r="P230" s="835">
        <v>141</v>
      </c>
      <c r="Q230" s="837">
        <v>0.66666666666666663</v>
      </c>
      <c r="R230" s="832">
        <v>4</v>
      </c>
      <c r="S230" s="837">
        <v>0.66666666666666663</v>
      </c>
      <c r="T230" s="836">
        <v>1.5</v>
      </c>
      <c r="U230" s="838">
        <v>0.75</v>
      </c>
    </row>
    <row r="231" spans="1:21" ht="14.45" customHeight="1" x14ac:dyDescent="0.2">
      <c r="A231" s="831">
        <v>31</v>
      </c>
      <c r="B231" s="832" t="s">
        <v>1749</v>
      </c>
      <c r="C231" s="832" t="s">
        <v>1754</v>
      </c>
      <c r="D231" s="833" t="s">
        <v>2608</v>
      </c>
      <c r="E231" s="834" t="s">
        <v>1765</v>
      </c>
      <c r="F231" s="832" t="s">
        <v>1750</v>
      </c>
      <c r="G231" s="832" t="s">
        <v>2022</v>
      </c>
      <c r="H231" s="832" t="s">
        <v>579</v>
      </c>
      <c r="I231" s="832" t="s">
        <v>2159</v>
      </c>
      <c r="J231" s="832" t="s">
        <v>791</v>
      </c>
      <c r="K231" s="832" t="s">
        <v>2160</v>
      </c>
      <c r="L231" s="835">
        <v>32.25</v>
      </c>
      <c r="M231" s="835">
        <v>64.5</v>
      </c>
      <c r="N231" s="832">
        <v>2</v>
      </c>
      <c r="O231" s="836">
        <v>0.5</v>
      </c>
      <c r="P231" s="835"/>
      <c r="Q231" s="837">
        <v>0</v>
      </c>
      <c r="R231" s="832"/>
      <c r="S231" s="837">
        <v>0</v>
      </c>
      <c r="T231" s="836"/>
      <c r="U231" s="838">
        <v>0</v>
      </c>
    </row>
    <row r="232" spans="1:21" ht="14.45" customHeight="1" x14ac:dyDescent="0.2">
      <c r="A232" s="831">
        <v>31</v>
      </c>
      <c r="B232" s="832" t="s">
        <v>1749</v>
      </c>
      <c r="C232" s="832" t="s">
        <v>1754</v>
      </c>
      <c r="D232" s="833" t="s">
        <v>2608</v>
      </c>
      <c r="E232" s="834" t="s">
        <v>1765</v>
      </c>
      <c r="F232" s="832" t="s">
        <v>1750</v>
      </c>
      <c r="G232" s="832" t="s">
        <v>2022</v>
      </c>
      <c r="H232" s="832" t="s">
        <v>579</v>
      </c>
      <c r="I232" s="832" t="s">
        <v>2161</v>
      </c>
      <c r="J232" s="832" t="s">
        <v>2162</v>
      </c>
      <c r="K232" s="832" t="s">
        <v>2163</v>
      </c>
      <c r="L232" s="835">
        <v>34.56</v>
      </c>
      <c r="M232" s="835">
        <v>34.56</v>
      </c>
      <c r="N232" s="832">
        <v>1</v>
      </c>
      <c r="O232" s="836">
        <v>0.5</v>
      </c>
      <c r="P232" s="835">
        <v>34.56</v>
      </c>
      <c r="Q232" s="837">
        <v>1</v>
      </c>
      <c r="R232" s="832">
        <v>1</v>
      </c>
      <c r="S232" s="837">
        <v>1</v>
      </c>
      <c r="T232" s="836">
        <v>0.5</v>
      </c>
      <c r="U232" s="838">
        <v>1</v>
      </c>
    </row>
    <row r="233" spans="1:21" ht="14.45" customHeight="1" x14ac:dyDescent="0.2">
      <c r="A233" s="831">
        <v>31</v>
      </c>
      <c r="B233" s="832" t="s">
        <v>1749</v>
      </c>
      <c r="C233" s="832" t="s">
        <v>1754</v>
      </c>
      <c r="D233" s="833" t="s">
        <v>2608</v>
      </c>
      <c r="E233" s="834" t="s">
        <v>1765</v>
      </c>
      <c r="F233" s="832" t="s">
        <v>1750</v>
      </c>
      <c r="G233" s="832" t="s">
        <v>1826</v>
      </c>
      <c r="H233" s="832" t="s">
        <v>579</v>
      </c>
      <c r="I233" s="832" t="s">
        <v>2164</v>
      </c>
      <c r="J233" s="832" t="s">
        <v>1828</v>
      </c>
      <c r="K233" s="832" t="s">
        <v>2165</v>
      </c>
      <c r="L233" s="835">
        <v>0</v>
      </c>
      <c r="M233" s="835">
        <v>0</v>
      </c>
      <c r="N233" s="832">
        <v>1</v>
      </c>
      <c r="O233" s="836">
        <v>0.5</v>
      </c>
      <c r="P233" s="835">
        <v>0</v>
      </c>
      <c r="Q233" s="837"/>
      <c r="R233" s="832">
        <v>1</v>
      </c>
      <c r="S233" s="837">
        <v>1</v>
      </c>
      <c r="T233" s="836">
        <v>0.5</v>
      </c>
      <c r="U233" s="838">
        <v>1</v>
      </c>
    </row>
    <row r="234" spans="1:21" ht="14.45" customHeight="1" x14ac:dyDescent="0.2">
      <c r="A234" s="831">
        <v>31</v>
      </c>
      <c r="B234" s="832" t="s">
        <v>1749</v>
      </c>
      <c r="C234" s="832" t="s">
        <v>1754</v>
      </c>
      <c r="D234" s="833" t="s">
        <v>2608</v>
      </c>
      <c r="E234" s="834" t="s">
        <v>1765</v>
      </c>
      <c r="F234" s="832" t="s">
        <v>1750</v>
      </c>
      <c r="G234" s="832" t="s">
        <v>1826</v>
      </c>
      <c r="H234" s="832" t="s">
        <v>579</v>
      </c>
      <c r="I234" s="832" t="s">
        <v>1827</v>
      </c>
      <c r="J234" s="832" t="s">
        <v>1828</v>
      </c>
      <c r="K234" s="832" t="s">
        <v>1829</v>
      </c>
      <c r="L234" s="835">
        <v>0</v>
      </c>
      <c r="M234" s="835">
        <v>0</v>
      </c>
      <c r="N234" s="832">
        <v>1</v>
      </c>
      <c r="O234" s="836">
        <v>1</v>
      </c>
      <c r="P234" s="835"/>
      <c r="Q234" s="837"/>
      <c r="R234" s="832"/>
      <c r="S234" s="837">
        <v>0</v>
      </c>
      <c r="T234" s="836"/>
      <c r="U234" s="838">
        <v>0</v>
      </c>
    </row>
    <row r="235" spans="1:21" ht="14.45" customHeight="1" x14ac:dyDescent="0.2">
      <c r="A235" s="831">
        <v>31</v>
      </c>
      <c r="B235" s="832" t="s">
        <v>1749</v>
      </c>
      <c r="C235" s="832" t="s">
        <v>1754</v>
      </c>
      <c r="D235" s="833" t="s">
        <v>2608</v>
      </c>
      <c r="E235" s="834" t="s">
        <v>1765</v>
      </c>
      <c r="F235" s="832" t="s">
        <v>1750</v>
      </c>
      <c r="G235" s="832" t="s">
        <v>2166</v>
      </c>
      <c r="H235" s="832" t="s">
        <v>579</v>
      </c>
      <c r="I235" s="832" t="s">
        <v>2167</v>
      </c>
      <c r="J235" s="832" t="s">
        <v>2168</v>
      </c>
      <c r="K235" s="832" t="s">
        <v>2169</v>
      </c>
      <c r="L235" s="835">
        <v>0</v>
      </c>
      <c r="M235" s="835">
        <v>0</v>
      </c>
      <c r="N235" s="832">
        <v>1</v>
      </c>
      <c r="O235" s="836">
        <v>1</v>
      </c>
      <c r="P235" s="835"/>
      <c r="Q235" s="837"/>
      <c r="R235" s="832"/>
      <c r="S235" s="837">
        <v>0</v>
      </c>
      <c r="T235" s="836"/>
      <c r="U235" s="838">
        <v>0</v>
      </c>
    </row>
    <row r="236" spans="1:21" ht="14.45" customHeight="1" x14ac:dyDescent="0.2">
      <c r="A236" s="831">
        <v>31</v>
      </c>
      <c r="B236" s="832" t="s">
        <v>1749</v>
      </c>
      <c r="C236" s="832" t="s">
        <v>1754</v>
      </c>
      <c r="D236" s="833" t="s">
        <v>2608</v>
      </c>
      <c r="E236" s="834" t="s">
        <v>1765</v>
      </c>
      <c r="F236" s="832" t="s">
        <v>1750</v>
      </c>
      <c r="G236" s="832" t="s">
        <v>1778</v>
      </c>
      <c r="H236" s="832" t="s">
        <v>615</v>
      </c>
      <c r="I236" s="832" t="s">
        <v>1605</v>
      </c>
      <c r="J236" s="832" t="s">
        <v>927</v>
      </c>
      <c r="K236" s="832" t="s">
        <v>931</v>
      </c>
      <c r="L236" s="835">
        <v>0</v>
      </c>
      <c r="M236" s="835">
        <v>0</v>
      </c>
      <c r="N236" s="832">
        <v>15</v>
      </c>
      <c r="O236" s="836">
        <v>9.5</v>
      </c>
      <c r="P236" s="835">
        <v>0</v>
      </c>
      <c r="Q236" s="837"/>
      <c r="R236" s="832">
        <v>13</v>
      </c>
      <c r="S236" s="837">
        <v>0.8666666666666667</v>
      </c>
      <c r="T236" s="836">
        <v>7.5</v>
      </c>
      <c r="U236" s="838">
        <v>0.78947368421052633</v>
      </c>
    </row>
    <row r="237" spans="1:21" ht="14.45" customHeight="1" x14ac:dyDescent="0.2">
      <c r="A237" s="831">
        <v>31</v>
      </c>
      <c r="B237" s="832" t="s">
        <v>1749</v>
      </c>
      <c r="C237" s="832" t="s">
        <v>1754</v>
      </c>
      <c r="D237" s="833" t="s">
        <v>2608</v>
      </c>
      <c r="E237" s="834" t="s">
        <v>1765</v>
      </c>
      <c r="F237" s="832" t="s">
        <v>1750</v>
      </c>
      <c r="G237" s="832" t="s">
        <v>1778</v>
      </c>
      <c r="H237" s="832" t="s">
        <v>615</v>
      </c>
      <c r="I237" s="832" t="s">
        <v>1608</v>
      </c>
      <c r="J237" s="832" t="s">
        <v>927</v>
      </c>
      <c r="K237" s="832" t="s">
        <v>1609</v>
      </c>
      <c r="L237" s="835">
        <v>61.49</v>
      </c>
      <c r="M237" s="835">
        <v>61.49</v>
      </c>
      <c r="N237" s="832">
        <v>1</v>
      </c>
      <c r="O237" s="836">
        <v>0.5</v>
      </c>
      <c r="P237" s="835">
        <v>61.49</v>
      </c>
      <c r="Q237" s="837">
        <v>1</v>
      </c>
      <c r="R237" s="832">
        <v>1</v>
      </c>
      <c r="S237" s="837">
        <v>1</v>
      </c>
      <c r="T237" s="836">
        <v>0.5</v>
      </c>
      <c r="U237" s="838">
        <v>1</v>
      </c>
    </row>
    <row r="238" spans="1:21" ht="14.45" customHeight="1" x14ac:dyDescent="0.2">
      <c r="A238" s="831">
        <v>31</v>
      </c>
      <c r="B238" s="832" t="s">
        <v>1749</v>
      </c>
      <c r="C238" s="832" t="s">
        <v>1754</v>
      </c>
      <c r="D238" s="833" t="s">
        <v>2608</v>
      </c>
      <c r="E238" s="834" t="s">
        <v>1765</v>
      </c>
      <c r="F238" s="832" t="s">
        <v>1750</v>
      </c>
      <c r="G238" s="832" t="s">
        <v>2170</v>
      </c>
      <c r="H238" s="832" t="s">
        <v>579</v>
      </c>
      <c r="I238" s="832" t="s">
        <v>2171</v>
      </c>
      <c r="J238" s="832" t="s">
        <v>1005</v>
      </c>
      <c r="K238" s="832" t="s">
        <v>2172</v>
      </c>
      <c r="L238" s="835">
        <v>55.16</v>
      </c>
      <c r="M238" s="835">
        <v>55.16</v>
      </c>
      <c r="N238" s="832">
        <v>1</v>
      </c>
      <c r="O238" s="836">
        <v>1</v>
      </c>
      <c r="P238" s="835">
        <v>55.16</v>
      </c>
      <c r="Q238" s="837">
        <v>1</v>
      </c>
      <c r="R238" s="832">
        <v>1</v>
      </c>
      <c r="S238" s="837">
        <v>1</v>
      </c>
      <c r="T238" s="836">
        <v>1</v>
      </c>
      <c r="U238" s="838">
        <v>1</v>
      </c>
    </row>
    <row r="239" spans="1:21" ht="14.45" customHeight="1" x14ac:dyDescent="0.2">
      <c r="A239" s="831">
        <v>31</v>
      </c>
      <c r="B239" s="832" t="s">
        <v>1749</v>
      </c>
      <c r="C239" s="832" t="s">
        <v>1754</v>
      </c>
      <c r="D239" s="833" t="s">
        <v>2608</v>
      </c>
      <c r="E239" s="834" t="s">
        <v>1765</v>
      </c>
      <c r="F239" s="832" t="s">
        <v>1750</v>
      </c>
      <c r="G239" s="832" t="s">
        <v>2173</v>
      </c>
      <c r="H239" s="832" t="s">
        <v>579</v>
      </c>
      <c r="I239" s="832" t="s">
        <v>2174</v>
      </c>
      <c r="J239" s="832" t="s">
        <v>2175</v>
      </c>
      <c r="K239" s="832" t="s">
        <v>2176</v>
      </c>
      <c r="L239" s="835">
        <v>93.96</v>
      </c>
      <c r="M239" s="835">
        <v>93.96</v>
      </c>
      <c r="N239" s="832">
        <v>1</v>
      </c>
      <c r="O239" s="836">
        <v>0.5</v>
      </c>
      <c r="P239" s="835">
        <v>93.96</v>
      </c>
      <c r="Q239" s="837">
        <v>1</v>
      </c>
      <c r="R239" s="832">
        <v>1</v>
      </c>
      <c r="S239" s="837">
        <v>1</v>
      </c>
      <c r="T239" s="836">
        <v>0.5</v>
      </c>
      <c r="U239" s="838">
        <v>1</v>
      </c>
    </row>
    <row r="240" spans="1:21" ht="14.45" customHeight="1" x14ac:dyDescent="0.2">
      <c r="A240" s="831">
        <v>31</v>
      </c>
      <c r="B240" s="832" t="s">
        <v>1749</v>
      </c>
      <c r="C240" s="832" t="s">
        <v>1754</v>
      </c>
      <c r="D240" s="833" t="s">
        <v>2608</v>
      </c>
      <c r="E240" s="834" t="s">
        <v>1765</v>
      </c>
      <c r="F240" s="832" t="s">
        <v>1750</v>
      </c>
      <c r="G240" s="832" t="s">
        <v>2173</v>
      </c>
      <c r="H240" s="832" t="s">
        <v>579</v>
      </c>
      <c r="I240" s="832" t="s">
        <v>2177</v>
      </c>
      <c r="J240" s="832" t="s">
        <v>2178</v>
      </c>
      <c r="K240" s="832" t="s">
        <v>2179</v>
      </c>
      <c r="L240" s="835">
        <v>31.32</v>
      </c>
      <c r="M240" s="835">
        <v>156.60000000000002</v>
      </c>
      <c r="N240" s="832">
        <v>5</v>
      </c>
      <c r="O240" s="836">
        <v>2</v>
      </c>
      <c r="P240" s="835">
        <v>62.64</v>
      </c>
      <c r="Q240" s="837">
        <v>0.39999999999999997</v>
      </c>
      <c r="R240" s="832">
        <v>2</v>
      </c>
      <c r="S240" s="837">
        <v>0.4</v>
      </c>
      <c r="T240" s="836">
        <v>1</v>
      </c>
      <c r="U240" s="838">
        <v>0.5</v>
      </c>
    </row>
    <row r="241" spans="1:21" ht="14.45" customHeight="1" x14ac:dyDescent="0.2">
      <c r="A241" s="831">
        <v>31</v>
      </c>
      <c r="B241" s="832" t="s">
        <v>1749</v>
      </c>
      <c r="C241" s="832" t="s">
        <v>1754</v>
      </c>
      <c r="D241" s="833" t="s">
        <v>2608</v>
      </c>
      <c r="E241" s="834" t="s">
        <v>1765</v>
      </c>
      <c r="F241" s="832" t="s">
        <v>1750</v>
      </c>
      <c r="G241" s="832" t="s">
        <v>2180</v>
      </c>
      <c r="H241" s="832" t="s">
        <v>579</v>
      </c>
      <c r="I241" s="832" t="s">
        <v>2181</v>
      </c>
      <c r="J241" s="832" t="s">
        <v>2182</v>
      </c>
      <c r="K241" s="832" t="s">
        <v>2183</v>
      </c>
      <c r="L241" s="835">
        <v>264</v>
      </c>
      <c r="M241" s="835">
        <v>264</v>
      </c>
      <c r="N241" s="832">
        <v>1</v>
      </c>
      <c r="O241" s="836">
        <v>0.5</v>
      </c>
      <c r="P241" s="835">
        <v>264</v>
      </c>
      <c r="Q241" s="837">
        <v>1</v>
      </c>
      <c r="R241" s="832">
        <v>1</v>
      </c>
      <c r="S241" s="837">
        <v>1</v>
      </c>
      <c r="T241" s="836">
        <v>0.5</v>
      </c>
      <c r="U241" s="838">
        <v>1</v>
      </c>
    </row>
    <row r="242" spans="1:21" ht="14.45" customHeight="1" x14ac:dyDescent="0.2">
      <c r="A242" s="831">
        <v>31</v>
      </c>
      <c r="B242" s="832" t="s">
        <v>1749</v>
      </c>
      <c r="C242" s="832" t="s">
        <v>1754</v>
      </c>
      <c r="D242" s="833" t="s">
        <v>2608</v>
      </c>
      <c r="E242" s="834" t="s">
        <v>1765</v>
      </c>
      <c r="F242" s="832" t="s">
        <v>1750</v>
      </c>
      <c r="G242" s="832" t="s">
        <v>2184</v>
      </c>
      <c r="H242" s="832" t="s">
        <v>579</v>
      </c>
      <c r="I242" s="832" t="s">
        <v>2185</v>
      </c>
      <c r="J242" s="832" t="s">
        <v>2186</v>
      </c>
      <c r="K242" s="832" t="s">
        <v>1632</v>
      </c>
      <c r="L242" s="835">
        <v>0</v>
      </c>
      <c r="M242" s="835">
        <v>0</v>
      </c>
      <c r="N242" s="832">
        <v>2</v>
      </c>
      <c r="O242" s="836">
        <v>1</v>
      </c>
      <c r="P242" s="835">
        <v>0</v>
      </c>
      <c r="Q242" s="837"/>
      <c r="R242" s="832">
        <v>2</v>
      </c>
      <c r="S242" s="837">
        <v>1</v>
      </c>
      <c r="T242" s="836">
        <v>1</v>
      </c>
      <c r="U242" s="838">
        <v>1</v>
      </c>
    </row>
    <row r="243" spans="1:21" ht="14.45" customHeight="1" x14ac:dyDescent="0.2">
      <c r="A243" s="831">
        <v>31</v>
      </c>
      <c r="B243" s="832" t="s">
        <v>1749</v>
      </c>
      <c r="C243" s="832" t="s">
        <v>1754</v>
      </c>
      <c r="D243" s="833" t="s">
        <v>2608</v>
      </c>
      <c r="E243" s="834" t="s">
        <v>1765</v>
      </c>
      <c r="F243" s="832" t="s">
        <v>1750</v>
      </c>
      <c r="G243" s="832" t="s">
        <v>2184</v>
      </c>
      <c r="H243" s="832" t="s">
        <v>579</v>
      </c>
      <c r="I243" s="832" t="s">
        <v>2187</v>
      </c>
      <c r="J243" s="832" t="s">
        <v>2186</v>
      </c>
      <c r="K243" s="832" t="s">
        <v>1632</v>
      </c>
      <c r="L243" s="835">
        <v>0</v>
      </c>
      <c r="M243" s="835">
        <v>0</v>
      </c>
      <c r="N243" s="832">
        <v>8</v>
      </c>
      <c r="O243" s="836">
        <v>4.5</v>
      </c>
      <c r="P243" s="835">
        <v>0</v>
      </c>
      <c r="Q243" s="837"/>
      <c r="R243" s="832">
        <v>7</v>
      </c>
      <c r="S243" s="837">
        <v>0.875</v>
      </c>
      <c r="T243" s="836">
        <v>4</v>
      </c>
      <c r="U243" s="838">
        <v>0.88888888888888884</v>
      </c>
    </row>
    <row r="244" spans="1:21" ht="14.45" customHeight="1" x14ac:dyDescent="0.2">
      <c r="A244" s="831">
        <v>31</v>
      </c>
      <c r="B244" s="832" t="s">
        <v>1749</v>
      </c>
      <c r="C244" s="832" t="s">
        <v>1754</v>
      </c>
      <c r="D244" s="833" t="s">
        <v>2608</v>
      </c>
      <c r="E244" s="834" t="s">
        <v>1765</v>
      </c>
      <c r="F244" s="832" t="s">
        <v>1750</v>
      </c>
      <c r="G244" s="832" t="s">
        <v>1906</v>
      </c>
      <c r="H244" s="832" t="s">
        <v>579</v>
      </c>
      <c r="I244" s="832" t="s">
        <v>1907</v>
      </c>
      <c r="J244" s="832" t="s">
        <v>1908</v>
      </c>
      <c r="K244" s="832" t="s">
        <v>1909</v>
      </c>
      <c r="L244" s="835">
        <v>33.31</v>
      </c>
      <c r="M244" s="835">
        <v>33.31</v>
      </c>
      <c r="N244" s="832">
        <v>1</v>
      </c>
      <c r="O244" s="836">
        <v>0.5</v>
      </c>
      <c r="P244" s="835">
        <v>33.31</v>
      </c>
      <c r="Q244" s="837">
        <v>1</v>
      </c>
      <c r="R244" s="832">
        <v>1</v>
      </c>
      <c r="S244" s="837">
        <v>1</v>
      </c>
      <c r="T244" s="836">
        <v>0.5</v>
      </c>
      <c r="U244" s="838">
        <v>1</v>
      </c>
    </row>
    <row r="245" spans="1:21" ht="14.45" customHeight="1" x14ac:dyDescent="0.2">
      <c r="A245" s="831">
        <v>31</v>
      </c>
      <c r="B245" s="832" t="s">
        <v>1749</v>
      </c>
      <c r="C245" s="832" t="s">
        <v>1754</v>
      </c>
      <c r="D245" s="833" t="s">
        <v>2608</v>
      </c>
      <c r="E245" s="834" t="s">
        <v>1765</v>
      </c>
      <c r="F245" s="832" t="s">
        <v>1750</v>
      </c>
      <c r="G245" s="832" t="s">
        <v>1906</v>
      </c>
      <c r="H245" s="832" t="s">
        <v>579</v>
      </c>
      <c r="I245" s="832" t="s">
        <v>1912</v>
      </c>
      <c r="J245" s="832" t="s">
        <v>1908</v>
      </c>
      <c r="K245" s="832" t="s">
        <v>1913</v>
      </c>
      <c r="L245" s="835">
        <v>66.63</v>
      </c>
      <c r="M245" s="835">
        <v>333.15</v>
      </c>
      <c r="N245" s="832">
        <v>5</v>
      </c>
      <c r="O245" s="836">
        <v>3.5</v>
      </c>
      <c r="P245" s="835">
        <v>266.52</v>
      </c>
      <c r="Q245" s="837">
        <v>0.8</v>
      </c>
      <c r="R245" s="832">
        <v>4</v>
      </c>
      <c r="S245" s="837">
        <v>0.8</v>
      </c>
      <c r="T245" s="836">
        <v>2.5</v>
      </c>
      <c r="U245" s="838">
        <v>0.7142857142857143</v>
      </c>
    </row>
    <row r="246" spans="1:21" ht="14.45" customHeight="1" x14ac:dyDescent="0.2">
      <c r="A246" s="831">
        <v>31</v>
      </c>
      <c r="B246" s="832" t="s">
        <v>1749</v>
      </c>
      <c r="C246" s="832" t="s">
        <v>1754</v>
      </c>
      <c r="D246" s="833" t="s">
        <v>2608</v>
      </c>
      <c r="E246" s="834" t="s">
        <v>1765</v>
      </c>
      <c r="F246" s="832" t="s">
        <v>1750</v>
      </c>
      <c r="G246" s="832" t="s">
        <v>2188</v>
      </c>
      <c r="H246" s="832" t="s">
        <v>579</v>
      </c>
      <c r="I246" s="832" t="s">
        <v>2189</v>
      </c>
      <c r="J246" s="832" t="s">
        <v>2190</v>
      </c>
      <c r="K246" s="832" t="s">
        <v>1682</v>
      </c>
      <c r="L246" s="835">
        <v>66.2</v>
      </c>
      <c r="M246" s="835">
        <v>132.4</v>
      </c>
      <c r="N246" s="832">
        <v>2</v>
      </c>
      <c r="O246" s="836">
        <v>1</v>
      </c>
      <c r="P246" s="835"/>
      <c r="Q246" s="837">
        <v>0</v>
      </c>
      <c r="R246" s="832"/>
      <c r="S246" s="837">
        <v>0</v>
      </c>
      <c r="T246" s="836"/>
      <c r="U246" s="838">
        <v>0</v>
      </c>
    </row>
    <row r="247" spans="1:21" ht="14.45" customHeight="1" x14ac:dyDescent="0.2">
      <c r="A247" s="831">
        <v>31</v>
      </c>
      <c r="B247" s="832" t="s">
        <v>1749</v>
      </c>
      <c r="C247" s="832" t="s">
        <v>1754</v>
      </c>
      <c r="D247" s="833" t="s">
        <v>2608</v>
      </c>
      <c r="E247" s="834" t="s">
        <v>1765</v>
      </c>
      <c r="F247" s="832" t="s">
        <v>1750</v>
      </c>
      <c r="G247" s="832" t="s">
        <v>1783</v>
      </c>
      <c r="H247" s="832" t="s">
        <v>615</v>
      </c>
      <c r="I247" s="832" t="s">
        <v>1558</v>
      </c>
      <c r="J247" s="832" t="s">
        <v>1074</v>
      </c>
      <c r="K247" s="832" t="s">
        <v>1559</v>
      </c>
      <c r="L247" s="835">
        <v>154.36000000000001</v>
      </c>
      <c r="M247" s="835">
        <v>154.36000000000001</v>
      </c>
      <c r="N247" s="832">
        <v>1</v>
      </c>
      <c r="O247" s="836">
        <v>0.5</v>
      </c>
      <c r="P247" s="835"/>
      <c r="Q247" s="837">
        <v>0</v>
      </c>
      <c r="R247" s="832"/>
      <c r="S247" s="837">
        <v>0</v>
      </c>
      <c r="T247" s="836"/>
      <c r="U247" s="838">
        <v>0</v>
      </c>
    </row>
    <row r="248" spans="1:21" ht="14.45" customHeight="1" x14ac:dyDescent="0.2">
      <c r="A248" s="831">
        <v>31</v>
      </c>
      <c r="B248" s="832" t="s">
        <v>1749</v>
      </c>
      <c r="C248" s="832" t="s">
        <v>1754</v>
      </c>
      <c r="D248" s="833" t="s">
        <v>2608</v>
      </c>
      <c r="E248" s="834" t="s">
        <v>1765</v>
      </c>
      <c r="F248" s="832" t="s">
        <v>1750</v>
      </c>
      <c r="G248" s="832" t="s">
        <v>1783</v>
      </c>
      <c r="H248" s="832" t="s">
        <v>579</v>
      </c>
      <c r="I248" s="832" t="s">
        <v>1784</v>
      </c>
      <c r="J248" s="832" t="s">
        <v>1074</v>
      </c>
      <c r="K248" s="832" t="s">
        <v>1557</v>
      </c>
      <c r="L248" s="835">
        <v>225.06</v>
      </c>
      <c r="M248" s="835">
        <v>225.06</v>
      </c>
      <c r="N248" s="832">
        <v>1</v>
      </c>
      <c r="O248" s="836">
        <v>1</v>
      </c>
      <c r="P248" s="835"/>
      <c r="Q248" s="837">
        <v>0</v>
      </c>
      <c r="R248" s="832"/>
      <c r="S248" s="837">
        <v>0</v>
      </c>
      <c r="T248" s="836"/>
      <c r="U248" s="838">
        <v>0</v>
      </c>
    </row>
    <row r="249" spans="1:21" ht="14.45" customHeight="1" x14ac:dyDescent="0.2">
      <c r="A249" s="831">
        <v>31</v>
      </c>
      <c r="B249" s="832" t="s">
        <v>1749</v>
      </c>
      <c r="C249" s="832" t="s">
        <v>1754</v>
      </c>
      <c r="D249" s="833" t="s">
        <v>2608</v>
      </c>
      <c r="E249" s="834" t="s">
        <v>1765</v>
      </c>
      <c r="F249" s="832" t="s">
        <v>1750</v>
      </c>
      <c r="G249" s="832" t="s">
        <v>1915</v>
      </c>
      <c r="H249" s="832" t="s">
        <v>579</v>
      </c>
      <c r="I249" s="832" t="s">
        <v>1916</v>
      </c>
      <c r="J249" s="832" t="s">
        <v>609</v>
      </c>
      <c r="K249" s="832" t="s">
        <v>1917</v>
      </c>
      <c r="L249" s="835">
        <v>0</v>
      </c>
      <c r="M249" s="835">
        <v>0</v>
      </c>
      <c r="N249" s="832">
        <v>4</v>
      </c>
      <c r="O249" s="836">
        <v>1.5</v>
      </c>
      <c r="P249" s="835"/>
      <c r="Q249" s="837"/>
      <c r="R249" s="832"/>
      <c r="S249" s="837">
        <v>0</v>
      </c>
      <c r="T249" s="836"/>
      <c r="U249" s="838">
        <v>0</v>
      </c>
    </row>
    <row r="250" spans="1:21" ht="14.45" customHeight="1" x14ac:dyDescent="0.2">
      <c r="A250" s="831">
        <v>31</v>
      </c>
      <c r="B250" s="832" t="s">
        <v>1749</v>
      </c>
      <c r="C250" s="832" t="s">
        <v>1754</v>
      </c>
      <c r="D250" s="833" t="s">
        <v>2608</v>
      </c>
      <c r="E250" s="834" t="s">
        <v>1765</v>
      </c>
      <c r="F250" s="832" t="s">
        <v>1750</v>
      </c>
      <c r="G250" s="832" t="s">
        <v>2044</v>
      </c>
      <c r="H250" s="832" t="s">
        <v>579</v>
      </c>
      <c r="I250" s="832" t="s">
        <v>2191</v>
      </c>
      <c r="J250" s="832" t="s">
        <v>886</v>
      </c>
      <c r="K250" s="832" t="s">
        <v>887</v>
      </c>
      <c r="L250" s="835">
        <v>107.27</v>
      </c>
      <c r="M250" s="835">
        <v>214.54</v>
      </c>
      <c r="N250" s="832">
        <v>2</v>
      </c>
      <c r="O250" s="836">
        <v>1</v>
      </c>
      <c r="P250" s="835">
        <v>214.54</v>
      </c>
      <c r="Q250" s="837">
        <v>1</v>
      </c>
      <c r="R250" s="832">
        <v>2</v>
      </c>
      <c r="S250" s="837">
        <v>1</v>
      </c>
      <c r="T250" s="836">
        <v>1</v>
      </c>
      <c r="U250" s="838">
        <v>1</v>
      </c>
    </row>
    <row r="251" spans="1:21" ht="14.45" customHeight="1" x14ac:dyDescent="0.2">
      <c r="A251" s="831">
        <v>31</v>
      </c>
      <c r="B251" s="832" t="s">
        <v>1749</v>
      </c>
      <c r="C251" s="832" t="s">
        <v>1754</v>
      </c>
      <c r="D251" s="833" t="s">
        <v>2608</v>
      </c>
      <c r="E251" s="834" t="s">
        <v>1765</v>
      </c>
      <c r="F251" s="832" t="s">
        <v>1750</v>
      </c>
      <c r="G251" s="832" t="s">
        <v>2044</v>
      </c>
      <c r="H251" s="832" t="s">
        <v>579</v>
      </c>
      <c r="I251" s="832" t="s">
        <v>2045</v>
      </c>
      <c r="J251" s="832" t="s">
        <v>886</v>
      </c>
      <c r="K251" s="832" t="s">
        <v>887</v>
      </c>
      <c r="L251" s="835">
        <v>107.27</v>
      </c>
      <c r="M251" s="835">
        <v>321.81</v>
      </c>
      <c r="N251" s="832">
        <v>3</v>
      </c>
      <c r="O251" s="836">
        <v>0.5</v>
      </c>
      <c r="P251" s="835"/>
      <c r="Q251" s="837">
        <v>0</v>
      </c>
      <c r="R251" s="832"/>
      <c r="S251" s="837">
        <v>0</v>
      </c>
      <c r="T251" s="836"/>
      <c r="U251" s="838">
        <v>0</v>
      </c>
    </row>
    <row r="252" spans="1:21" ht="14.45" customHeight="1" x14ac:dyDescent="0.2">
      <c r="A252" s="831">
        <v>31</v>
      </c>
      <c r="B252" s="832" t="s">
        <v>1749</v>
      </c>
      <c r="C252" s="832" t="s">
        <v>1754</v>
      </c>
      <c r="D252" s="833" t="s">
        <v>2608</v>
      </c>
      <c r="E252" s="834" t="s">
        <v>1765</v>
      </c>
      <c r="F252" s="832" t="s">
        <v>1751</v>
      </c>
      <c r="G252" s="832" t="s">
        <v>1799</v>
      </c>
      <c r="H252" s="832" t="s">
        <v>579</v>
      </c>
      <c r="I252" s="832" t="s">
        <v>1962</v>
      </c>
      <c r="J252" s="832" t="s">
        <v>1801</v>
      </c>
      <c r="K252" s="832"/>
      <c r="L252" s="835">
        <v>350</v>
      </c>
      <c r="M252" s="835">
        <v>350</v>
      </c>
      <c r="N252" s="832">
        <v>1</v>
      </c>
      <c r="O252" s="836">
        <v>1</v>
      </c>
      <c r="P252" s="835">
        <v>350</v>
      </c>
      <c r="Q252" s="837">
        <v>1</v>
      </c>
      <c r="R252" s="832">
        <v>1</v>
      </c>
      <c r="S252" s="837">
        <v>1</v>
      </c>
      <c r="T252" s="836">
        <v>1</v>
      </c>
      <c r="U252" s="838">
        <v>1</v>
      </c>
    </row>
    <row r="253" spans="1:21" ht="14.45" customHeight="1" x14ac:dyDescent="0.2">
      <c r="A253" s="831">
        <v>31</v>
      </c>
      <c r="B253" s="832" t="s">
        <v>1749</v>
      </c>
      <c r="C253" s="832" t="s">
        <v>1754</v>
      </c>
      <c r="D253" s="833" t="s">
        <v>2608</v>
      </c>
      <c r="E253" s="834" t="s">
        <v>1765</v>
      </c>
      <c r="F253" s="832" t="s">
        <v>1751</v>
      </c>
      <c r="G253" s="832" t="s">
        <v>1920</v>
      </c>
      <c r="H253" s="832" t="s">
        <v>579</v>
      </c>
      <c r="I253" s="832" t="s">
        <v>1921</v>
      </c>
      <c r="J253" s="832" t="s">
        <v>1922</v>
      </c>
      <c r="K253" s="832" t="s">
        <v>1923</v>
      </c>
      <c r="L253" s="835">
        <v>35.130000000000003</v>
      </c>
      <c r="M253" s="835">
        <v>562.08000000000004</v>
      </c>
      <c r="N253" s="832">
        <v>16</v>
      </c>
      <c r="O253" s="836">
        <v>8</v>
      </c>
      <c r="P253" s="835">
        <v>491.82</v>
      </c>
      <c r="Q253" s="837">
        <v>0.87499999999999989</v>
      </c>
      <c r="R253" s="832">
        <v>14</v>
      </c>
      <c r="S253" s="837">
        <v>0.875</v>
      </c>
      <c r="T253" s="836">
        <v>7</v>
      </c>
      <c r="U253" s="838">
        <v>0.875</v>
      </c>
    </row>
    <row r="254" spans="1:21" ht="14.45" customHeight="1" x14ac:dyDescent="0.2">
      <c r="A254" s="831">
        <v>31</v>
      </c>
      <c r="B254" s="832" t="s">
        <v>1749</v>
      </c>
      <c r="C254" s="832" t="s">
        <v>1754</v>
      </c>
      <c r="D254" s="833" t="s">
        <v>2608</v>
      </c>
      <c r="E254" s="834" t="s">
        <v>1765</v>
      </c>
      <c r="F254" s="832" t="s">
        <v>1751</v>
      </c>
      <c r="G254" s="832" t="s">
        <v>1920</v>
      </c>
      <c r="H254" s="832" t="s">
        <v>579</v>
      </c>
      <c r="I254" s="832" t="s">
        <v>1924</v>
      </c>
      <c r="J254" s="832" t="s">
        <v>1925</v>
      </c>
      <c r="K254" s="832" t="s">
        <v>1926</v>
      </c>
      <c r="L254" s="835">
        <v>100</v>
      </c>
      <c r="M254" s="835">
        <v>300</v>
      </c>
      <c r="N254" s="832">
        <v>3</v>
      </c>
      <c r="O254" s="836">
        <v>1</v>
      </c>
      <c r="P254" s="835">
        <v>300</v>
      </c>
      <c r="Q254" s="837">
        <v>1</v>
      </c>
      <c r="R254" s="832">
        <v>3</v>
      </c>
      <c r="S254" s="837">
        <v>1</v>
      </c>
      <c r="T254" s="836">
        <v>1</v>
      </c>
      <c r="U254" s="838">
        <v>1</v>
      </c>
    </row>
    <row r="255" spans="1:21" ht="14.45" customHeight="1" x14ac:dyDescent="0.2">
      <c r="A255" s="831">
        <v>31</v>
      </c>
      <c r="B255" s="832" t="s">
        <v>1749</v>
      </c>
      <c r="C255" s="832" t="s">
        <v>1754</v>
      </c>
      <c r="D255" s="833" t="s">
        <v>2608</v>
      </c>
      <c r="E255" s="834" t="s">
        <v>1765</v>
      </c>
      <c r="F255" s="832" t="s">
        <v>1751</v>
      </c>
      <c r="G255" s="832" t="s">
        <v>1920</v>
      </c>
      <c r="H255" s="832" t="s">
        <v>579</v>
      </c>
      <c r="I255" s="832" t="s">
        <v>2046</v>
      </c>
      <c r="J255" s="832" t="s">
        <v>1922</v>
      </c>
      <c r="K255" s="832" t="s">
        <v>2047</v>
      </c>
      <c r="L255" s="835">
        <v>30.99</v>
      </c>
      <c r="M255" s="835">
        <v>61.98</v>
      </c>
      <c r="N255" s="832">
        <v>2</v>
      </c>
      <c r="O255" s="836">
        <v>2</v>
      </c>
      <c r="P255" s="835">
        <v>61.98</v>
      </c>
      <c r="Q255" s="837">
        <v>1</v>
      </c>
      <c r="R255" s="832">
        <v>2</v>
      </c>
      <c r="S255" s="837">
        <v>1</v>
      </c>
      <c r="T255" s="836">
        <v>2</v>
      </c>
      <c r="U255" s="838">
        <v>1</v>
      </c>
    </row>
    <row r="256" spans="1:21" ht="14.45" customHeight="1" x14ac:dyDescent="0.2">
      <c r="A256" s="831">
        <v>31</v>
      </c>
      <c r="B256" s="832" t="s">
        <v>1749</v>
      </c>
      <c r="C256" s="832" t="s">
        <v>1754</v>
      </c>
      <c r="D256" s="833" t="s">
        <v>2608</v>
      </c>
      <c r="E256" s="834" t="s">
        <v>1765</v>
      </c>
      <c r="F256" s="832" t="s">
        <v>1751</v>
      </c>
      <c r="G256" s="832" t="s">
        <v>1920</v>
      </c>
      <c r="H256" s="832" t="s">
        <v>579</v>
      </c>
      <c r="I256" s="832" t="s">
        <v>2192</v>
      </c>
      <c r="J256" s="832" t="s">
        <v>2193</v>
      </c>
      <c r="K256" s="832" t="s">
        <v>2194</v>
      </c>
      <c r="L256" s="835">
        <v>116.88</v>
      </c>
      <c r="M256" s="835">
        <v>350.64</v>
      </c>
      <c r="N256" s="832">
        <v>3</v>
      </c>
      <c r="O256" s="836">
        <v>1</v>
      </c>
      <c r="P256" s="835">
        <v>350.64</v>
      </c>
      <c r="Q256" s="837">
        <v>1</v>
      </c>
      <c r="R256" s="832">
        <v>3</v>
      </c>
      <c r="S256" s="837">
        <v>1</v>
      </c>
      <c r="T256" s="836">
        <v>1</v>
      </c>
      <c r="U256" s="838">
        <v>1</v>
      </c>
    </row>
    <row r="257" spans="1:21" ht="14.45" customHeight="1" x14ac:dyDescent="0.2">
      <c r="A257" s="831">
        <v>31</v>
      </c>
      <c r="B257" s="832" t="s">
        <v>1749</v>
      </c>
      <c r="C257" s="832" t="s">
        <v>1754</v>
      </c>
      <c r="D257" s="833" t="s">
        <v>2608</v>
      </c>
      <c r="E257" s="834" t="s">
        <v>1765</v>
      </c>
      <c r="F257" s="832" t="s">
        <v>1751</v>
      </c>
      <c r="G257" s="832" t="s">
        <v>1789</v>
      </c>
      <c r="H257" s="832" t="s">
        <v>579</v>
      </c>
      <c r="I257" s="832" t="s">
        <v>1945</v>
      </c>
      <c r="J257" s="832" t="s">
        <v>1946</v>
      </c>
      <c r="K257" s="832" t="s">
        <v>1947</v>
      </c>
      <c r="L257" s="835">
        <v>492.18</v>
      </c>
      <c r="M257" s="835">
        <v>1968.72</v>
      </c>
      <c r="N257" s="832">
        <v>4</v>
      </c>
      <c r="O257" s="836">
        <v>4</v>
      </c>
      <c r="P257" s="835">
        <v>1968.72</v>
      </c>
      <c r="Q257" s="837">
        <v>1</v>
      </c>
      <c r="R257" s="832">
        <v>4</v>
      </c>
      <c r="S257" s="837">
        <v>1</v>
      </c>
      <c r="T257" s="836">
        <v>4</v>
      </c>
      <c r="U257" s="838">
        <v>1</v>
      </c>
    </row>
    <row r="258" spans="1:21" ht="14.45" customHeight="1" x14ac:dyDescent="0.2">
      <c r="A258" s="831">
        <v>31</v>
      </c>
      <c r="B258" s="832" t="s">
        <v>1749</v>
      </c>
      <c r="C258" s="832" t="s">
        <v>1754</v>
      </c>
      <c r="D258" s="833" t="s">
        <v>2608</v>
      </c>
      <c r="E258" s="834" t="s">
        <v>1765</v>
      </c>
      <c r="F258" s="832" t="s">
        <v>1751</v>
      </c>
      <c r="G258" s="832" t="s">
        <v>1789</v>
      </c>
      <c r="H258" s="832" t="s">
        <v>579</v>
      </c>
      <c r="I258" s="832" t="s">
        <v>2195</v>
      </c>
      <c r="J258" s="832" t="s">
        <v>2196</v>
      </c>
      <c r="K258" s="832" t="s">
        <v>2197</v>
      </c>
      <c r="L258" s="835">
        <v>320.25</v>
      </c>
      <c r="M258" s="835">
        <v>640.5</v>
      </c>
      <c r="N258" s="832">
        <v>2</v>
      </c>
      <c r="O258" s="836">
        <v>2</v>
      </c>
      <c r="P258" s="835">
        <v>320.25</v>
      </c>
      <c r="Q258" s="837">
        <v>0.5</v>
      </c>
      <c r="R258" s="832">
        <v>1</v>
      </c>
      <c r="S258" s="837">
        <v>0.5</v>
      </c>
      <c r="T258" s="836">
        <v>1</v>
      </c>
      <c r="U258" s="838">
        <v>0.5</v>
      </c>
    </row>
    <row r="259" spans="1:21" ht="14.45" customHeight="1" x14ac:dyDescent="0.2">
      <c r="A259" s="831">
        <v>31</v>
      </c>
      <c r="B259" s="832" t="s">
        <v>1749</v>
      </c>
      <c r="C259" s="832" t="s">
        <v>1754</v>
      </c>
      <c r="D259" s="833" t="s">
        <v>2608</v>
      </c>
      <c r="E259" s="834" t="s">
        <v>1765</v>
      </c>
      <c r="F259" s="832" t="s">
        <v>1751</v>
      </c>
      <c r="G259" s="832" t="s">
        <v>1789</v>
      </c>
      <c r="H259" s="832" t="s">
        <v>579</v>
      </c>
      <c r="I259" s="832" t="s">
        <v>1796</v>
      </c>
      <c r="J259" s="832" t="s">
        <v>1797</v>
      </c>
      <c r="K259" s="832" t="s">
        <v>1798</v>
      </c>
      <c r="L259" s="835">
        <v>245.43</v>
      </c>
      <c r="M259" s="835">
        <v>245.43</v>
      </c>
      <c r="N259" s="832">
        <v>1</v>
      </c>
      <c r="O259" s="836">
        <v>1</v>
      </c>
      <c r="P259" s="835">
        <v>245.43</v>
      </c>
      <c r="Q259" s="837">
        <v>1</v>
      </c>
      <c r="R259" s="832">
        <v>1</v>
      </c>
      <c r="S259" s="837">
        <v>1</v>
      </c>
      <c r="T259" s="836">
        <v>1</v>
      </c>
      <c r="U259" s="838">
        <v>1</v>
      </c>
    </row>
    <row r="260" spans="1:21" ht="14.45" customHeight="1" x14ac:dyDescent="0.2">
      <c r="A260" s="831">
        <v>31</v>
      </c>
      <c r="B260" s="832" t="s">
        <v>1749</v>
      </c>
      <c r="C260" s="832" t="s">
        <v>1754</v>
      </c>
      <c r="D260" s="833" t="s">
        <v>2608</v>
      </c>
      <c r="E260" s="834" t="s">
        <v>1765</v>
      </c>
      <c r="F260" s="832" t="s">
        <v>1751</v>
      </c>
      <c r="G260" s="832" t="s">
        <v>1789</v>
      </c>
      <c r="H260" s="832" t="s">
        <v>579</v>
      </c>
      <c r="I260" s="832" t="s">
        <v>2059</v>
      </c>
      <c r="J260" s="832" t="s">
        <v>1843</v>
      </c>
      <c r="K260" s="832" t="s">
        <v>2060</v>
      </c>
      <c r="L260" s="835">
        <v>50.5</v>
      </c>
      <c r="M260" s="835">
        <v>50.5</v>
      </c>
      <c r="N260" s="832">
        <v>1</v>
      </c>
      <c r="O260" s="836">
        <v>1</v>
      </c>
      <c r="P260" s="835">
        <v>50.5</v>
      </c>
      <c r="Q260" s="837">
        <v>1</v>
      </c>
      <c r="R260" s="832">
        <v>1</v>
      </c>
      <c r="S260" s="837">
        <v>1</v>
      </c>
      <c r="T260" s="836">
        <v>1</v>
      </c>
      <c r="U260" s="838">
        <v>1</v>
      </c>
    </row>
    <row r="261" spans="1:21" ht="14.45" customHeight="1" x14ac:dyDescent="0.2">
      <c r="A261" s="831">
        <v>31</v>
      </c>
      <c r="B261" s="832" t="s">
        <v>1749</v>
      </c>
      <c r="C261" s="832" t="s">
        <v>1754</v>
      </c>
      <c r="D261" s="833" t="s">
        <v>2608</v>
      </c>
      <c r="E261" s="834" t="s">
        <v>1765</v>
      </c>
      <c r="F261" s="832" t="s">
        <v>1751</v>
      </c>
      <c r="G261" s="832" t="s">
        <v>1789</v>
      </c>
      <c r="H261" s="832" t="s">
        <v>579</v>
      </c>
      <c r="I261" s="832" t="s">
        <v>1953</v>
      </c>
      <c r="J261" s="832" t="s">
        <v>1954</v>
      </c>
      <c r="K261" s="832" t="s">
        <v>1955</v>
      </c>
      <c r="L261" s="835">
        <v>971.25</v>
      </c>
      <c r="M261" s="835">
        <v>2913.75</v>
      </c>
      <c r="N261" s="832">
        <v>3</v>
      </c>
      <c r="O261" s="836">
        <v>3</v>
      </c>
      <c r="P261" s="835">
        <v>2913.75</v>
      </c>
      <c r="Q261" s="837">
        <v>1</v>
      </c>
      <c r="R261" s="832">
        <v>3</v>
      </c>
      <c r="S261" s="837">
        <v>1</v>
      </c>
      <c r="T261" s="836">
        <v>3</v>
      </c>
      <c r="U261" s="838">
        <v>1</v>
      </c>
    </row>
    <row r="262" spans="1:21" ht="14.45" customHeight="1" x14ac:dyDescent="0.2">
      <c r="A262" s="831">
        <v>31</v>
      </c>
      <c r="B262" s="832" t="s">
        <v>1749</v>
      </c>
      <c r="C262" s="832" t="s">
        <v>1754</v>
      </c>
      <c r="D262" s="833" t="s">
        <v>2608</v>
      </c>
      <c r="E262" s="834" t="s">
        <v>1765</v>
      </c>
      <c r="F262" s="832" t="s">
        <v>1751</v>
      </c>
      <c r="G262" s="832" t="s">
        <v>1789</v>
      </c>
      <c r="H262" s="832" t="s">
        <v>579</v>
      </c>
      <c r="I262" s="832" t="s">
        <v>2061</v>
      </c>
      <c r="J262" s="832" t="s">
        <v>2062</v>
      </c>
      <c r="K262" s="832" t="s">
        <v>2063</v>
      </c>
      <c r="L262" s="835">
        <v>250</v>
      </c>
      <c r="M262" s="835">
        <v>250</v>
      </c>
      <c r="N262" s="832">
        <v>1</v>
      </c>
      <c r="O262" s="836">
        <v>1</v>
      </c>
      <c r="P262" s="835">
        <v>250</v>
      </c>
      <c r="Q262" s="837">
        <v>1</v>
      </c>
      <c r="R262" s="832">
        <v>1</v>
      </c>
      <c r="S262" s="837">
        <v>1</v>
      </c>
      <c r="T262" s="836">
        <v>1</v>
      </c>
      <c r="U262" s="838">
        <v>1</v>
      </c>
    </row>
    <row r="263" spans="1:21" ht="14.45" customHeight="1" x14ac:dyDescent="0.2">
      <c r="A263" s="831">
        <v>31</v>
      </c>
      <c r="B263" s="832" t="s">
        <v>1749</v>
      </c>
      <c r="C263" s="832" t="s">
        <v>1754</v>
      </c>
      <c r="D263" s="833" t="s">
        <v>2608</v>
      </c>
      <c r="E263" s="834" t="s">
        <v>1765</v>
      </c>
      <c r="F263" s="832" t="s">
        <v>1751</v>
      </c>
      <c r="G263" s="832" t="s">
        <v>1789</v>
      </c>
      <c r="H263" s="832" t="s">
        <v>579</v>
      </c>
      <c r="I263" s="832" t="s">
        <v>2198</v>
      </c>
      <c r="J263" s="832" t="s">
        <v>2199</v>
      </c>
      <c r="K263" s="832" t="s">
        <v>2200</v>
      </c>
      <c r="L263" s="835">
        <v>180</v>
      </c>
      <c r="M263" s="835">
        <v>180</v>
      </c>
      <c r="N263" s="832">
        <v>1</v>
      </c>
      <c r="O263" s="836">
        <v>1</v>
      </c>
      <c r="P263" s="835"/>
      <c r="Q263" s="837">
        <v>0</v>
      </c>
      <c r="R263" s="832"/>
      <c r="S263" s="837">
        <v>0</v>
      </c>
      <c r="T263" s="836"/>
      <c r="U263" s="838">
        <v>0</v>
      </c>
    </row>
    <row r="264" spans="1:21" ht="14.45" customHeight="1" x14ac:dyDescent="0.2">
      <c r="A264" s="831">
        <v>31</v>
      </c>
      <c r="B264" s="832" t="s">
        <v>1749</v>
      </c>
      <c r="C264" s="832" t="s">
        <v>1754</v>
      </c>
      <c r="D264" s="833" t="s">
        <v>2608</v>
      </c>
      <c r="E264" s="834" t="s">
        <v>1765</v>
      </c>
      <c r="F264" s="832" t="s">
        <v>1751</v>
      </c>
      <c r="G264" s="832" t="s">
        <v>1789</v>
      </c>
      <c r="H264" s="832" t="s">
        <v>579</v>
      </c>
      <c r="I264" s="832" t="s">
        <v>1959</v>
      </c>
      <c r="J264" s="832" t="s">
        <v>1960</v>
      </c>
      <c r="K264" s="832" t="s">
        <v>1961</v>
      </c>
      <c r="L264" s="835">
        <v>349.12</v>
      </c>
      <c r="M264" s="835">
        <v>349.12</v>
      </c>
      <c r="N264" s="832">
        <v>1</v>
      </c>
      <c r="O264" s="836">
        <v>1</v>
      </c>
      <c r="P264" s="835">
        <v>349.12</v>
      </c>
      <c r="Q264" s="837">
        <v>1</v>
      </c>
      <c r="R264" s="832">
        <v>1</v>
      </c>
      <c r="S264" s="837">
        <v>1</v>
      </c>
      <c r="T264" s="836">
        <v>1</v>
      </c>
      <c r="U264" s="838">
        <v>1</v>
      </c>
    </row>
    <row r="265" spans="1:21" ht="14.45" customHeight="1" x14ac:dyDescent="0.2">
      <c r="A265" s="831">
        <v>31</v>
      </c>
      <c r="B265" s="832" t="s">
        <v>1749</v>
      </c>
      <c r="C265" s="832" t="s">
        <v>1754</v>
      </c>
      <c r="D265" s="833" t="s">
        <v>2608</v>
      </c>
      <c r="E265" s="834" t="s">
        <v>1765</v>
      </c>
      <c r="F265" s="832" t="s">
        <v>1751</v>
      </c>
      <c r="G265" s="832" t="s">
        <v>1789</v>
      </c>
      <c r="H265" s="832" t="s">
        <v>579</v>
      </c>
      <c r="I265" s="832" t="s">
        <v>1962</v>
      </c>
      <c r="J265" s="832" t="s">
        <v>1801</v>
      </c>
      <c r="K265" s="832"/>
      <c r="L265" s="835">
        <v>350</v>
      </c>
      <c r="M265" s="835">
        <v>350</v>
      </c>
      <c r="N265" s="832">
        <v>1</v>
      </c>
      <c r="O265" s="836">
        <v>1</v>
      </c>
      <c r="P265" s="835">
        <v>350</v>
      </c>
      <c r="Q265" s="837">
        <v>1</v>
      </c>
      <c r="R265" s="832">
        <v>1</v>
      </c>
      <c r="S265" s="837">
        <v>1</v>
      </c>
      <c r="T265" s="836">
        <v>1</v>
      </c>
      <c r="U265" s="838">
        <v>1</v>
      </c>
    </row>
    <row r="266" spans="1:21" ht="14.45" customHeight="1" x14ac:dyDescent="0.2">
      <c r="A266" s="831">
        <v>31</v>
      </c>
      <c r="B266" s="832" t="s">
        <v>1749</v>
      </c>
      <c r="C266" s="832" t="s">
        <v>1754</v>
      </c>
      <c r="D266" s="833" t="s">
        <v>2608</v>
      </c>
      <c r="E266" s="834" t="s">
        <v>1765</v>
      </c>
      <c r="F266" s="832" t="s">
        <v>1751</v>
      </c>
      <c r="G266" s="832" t="s">
        <v>1789</v>
      </c>
      <c r="H266" s="832" t="s">
        <v>579</v>
      </c>
      <c r="I266" s="832" t="s">
        <v>1962</v>
      </c>
      <c r="J266" s="832" t="s">
        <v>1963</v>
      </c>
      <c r="K266" s="832" t="s">
        <v>1964</v>
      </c>
      <c r="L266" s="835">
        <v>350</v>
      </c>
      <c r="M266" s="835">
        <v>700</v>
      </c>
      <c r="N266" s="832">
        <v>2</v>
      </c>
      <c r="O266" s="836">
        <v>2</v>
      </c>
      <c r="P266" s="835">
        <v>700</v>
      </c>
      <c r="Q266" s="837">
        <v>1</v>
      </c>
      <c r="R266" s="832">
        <v>2</v>
      </c>
      <c r="S266" s="837">
        <v>1</v>
      </c>
      <c r="T266" s="836">
        <v>2</v>
      </c>
      <c r="U266" s="838">
        <v>1</v>
      </c>
    </row>
    <row r="267" spans="1:21" ht="14.45" customHeight="1" x14ac:dyDescent="0.2">
      <c r="A267" s="831">
        <v>31</v>
      </c>
      <c r="B267" s="832" t="s">
        <v>1749</v>
      </c>
      <c r="C267" s="832" t="s">
        <v>1754</v>
      </c>
      <c r="D267" s="833" t="s">
        <v>2608</v>
      </c>
      <c r="E267" s="834" t="s">
        <v>1765</v>
      </c>
      <c r="F267" s="832" t="s">
        <v>1751</v>
      </c>
      <c r="G267" s="832" t="s">
        <v>1789</v>
      </c>
      <c r="H267" s="832" t="s">
        <v>579</v>
      </c>
      <c r="I267" s="832" t="s">
        <v>1842</v>
      </c>
      <c r="J267" s="832" t="s">
        <v>1843</v>
      </c>
      <c r="K267" s="832" t="s">
        <v>1844</v>
      </c>
      <c r="L267" s="835">
        <v>58.5</v>
      </c>
      <c r="M267" s="835">
        <v>58.5</v>
      </c>
      <c r="N267" s="832">
        <v>1</v>
      </c>
      <c r="O267" s="836">
        <v>1</v>
      </c>
      <c r="P267" s="835">
        <v>58.5</v>
      </c>
      <c r="Q267" s="837">
        <v>1</v>
      </c>
      <c r="R267" s="832">
        <v>1</v>
      </c>
      <c r="S267" s="837">
        <v>1</v>
      </c>
      <c r="T267" s="836">
        <v>1</v>
      </c>
      <c r="U267" s="838">
        <v>1</v>
      </c>
    </row>
    <row r="268" spans="1:21" ht="14.45" customHeight="1" x14ac:dyDescent="0.2">
      <c r="A268" s="831">
        <v>31</v>
      </c>
      <c r="B268" s="832" t="s">
        <v>1749</v>
      </c>
      <c r="C268" s="832" t="s">
        <v>1754</v>
      </c>
      <c r="D268" s="833" t="s">
        <v>2608</v>
      </c>
      <c r="E268" s="834" t="s">
        <v>1765</v>
      </c>
      <c r="F268" s="832" t="s">
        <v>1751</v>
      </c>
      <c r="G268" s="832" t="s">
        <v>1789</v>
      </c>
      <c r="H268" s="832" t="s">
        <v>579</v>
      </c>
      <c r="I268" s="832" t="s">
        <v>2201</v>
      </c>
      <c r="J268" s="832" t="s">
        <v>2202</v>
      </c>
      <c r="K268" s="832" t="s">
        <v>2203</v>
      </c>
      <c r="L268" s="835">
        <v>1000</v>
      </c>
      <c r="M268" s="835">
        <v>1000</v>
      </c>
      <c r="N268" s="832">
        <v>1</v>
      </c>
      <c r="O268" s="836">
        <v>1</v>
      </c>
      <c r="P268" s="835">
        <v>1000</v>
      </c>
      <c r="Q268" s="837">
        <v>1</v>
      </c>
      <c r="R268" s="832">
        <v>1</v>
      </c>
      <c r="S268" s="837">
        <v>1</v>
      </c>
      <c r="T268" s="836">
        <v>1</v>
      </c>
      <c r="U268" s="838">
        <v>1</v>
      </c>
    </row>
    <row r="269" spans="1:21" ht="14.45" customHeight="1" x14ac:dyDescent="0.2">
      <c r="A269" s="831">
        <v>31</v>
      </c>
      <c r="B269" s="832" t="s">
        <v>1749</v>
      </c>
      <c r="C269" s="832" t="s">
        <v>1754</v>
      </c>
      <c r="D269" s="833" t="s">
        <v>2608</v>
      </c>
      <c r="E269" s="834" t="s">
        <v>1765</v>
      </c>
      <c r="F269" s="832" t="s">
        <v>1751</v>
      </c>
      <c r="G269" s="832" t="s">
        <v>1789</v>
      </c>
      <c r="H269" s="832" t="s">
        <v>579</v>
      </c>
      <c r="I269" s="832" t="s">
        <v>1806</v>
      </c>
      <c r="J269" s="832" t="s">
        <v>1807</v>
      </c>
      <c r="K269" s="832" t="s">
        <v>1808</v>
      </c>
      <c r="L269" s="835">
        <v>1000</v>
      </c>
      <c r="M269" s="835">
        <v>1000</v>
      </c>
      <c r="N269" s="832">
        <v>1</v>
      </c>
      <c r="O269" s="836">
        <v>1</v>
      </c>
      <c r="P269" s="835">
        <v>1000</v>
      </c>
      <c r="Q269" s="837">
        <v>1</v>
      </c>
      <c r="R269" s="832">
        <v>1</v>
      </c>
      <c r="S269" s="837">
        <v>1</v>
      </c>
      <c r="T269" s="836">
        <v>1</v>
      </c>
      <c r="U269" s="838">
        <v>1</v>
      </c>
    </row>
    <row r="270" spans="1:21" ht="14.45" customHeight="1" x14ac:dyDescent="0.2">
      <c r="A270" s="831">
        <v>31</v>
      </c>
      <c r="B270" s="832" t="s">
        <v>1749</v>
      </c>
      <c r="C270" s="832" t="s">
        <v>1754</v>
      </c>
      <c r="D270" s="833" t="s">
        <v>2608</v>
      </c>
      <c r="E270" s="834" t="s">
        <v>1765</v>
      </c>
      <c r="F270" s="832" t="s">
        <v>1751</v>
      </c>
      <c r="G270" s="832" t="s">
        <v>1789</v>
      </c>
      <c r="H270" s="832" t="s">
        <v>579</v>
      </c>
      <c r="I270" s="832" t="s">
        <v>2204</v>
      </c>
      <c r="J270" s="832" t="s">
        <v>2205</v>
      </c>
      <c r="K270" s="832" t="s">
        <v>2206</v>
      </c>
      <c r="L270" s="835">
        <v>750</v>
      </c>
      <c r="M270" s="835">
        <v>1500</v>
      </c>
      <c r="N270" s="832">
        <v>2</v>
      </c>
      <c r="O270" s="836">
        <v>1</v>
      </c>
      <c r="P270" s="835">
        <v>1500</v>
      </c>
      <c r="Q270" s="837">
        <v>1</v>
      </c>
      <c r="R270" s="832">
        <v>2</v>
      </c>
      <c r="S270" s="837">
        <v>1</v>
      </c>
      <c r="T270" s="836">
        <v>1</v>
      </c>
      <c r="U270" s="838">
        <v>1</v>
      </c>
    </row>
    <row r="271" spans="1:21" ht="14.45" customHeight="1" x14ac:dyDescent="0.2">
      <c r="A271" s="831">
        <v>31</v>
      </c>
      <c r="B271" s="832" t="s">
        <v>1749</v>
      </c>
      <c r="C271" s="832" t="s">
        <v>1754</v>
      </c>
      <c r="D271" s="833" t="s">
        <v>2608</v>
      </c>
      <c r="E271" s="834" t="s">
        <v>1765</v>
      </c>
      <c r="F271" s="832" t="s">
        <v>1751</v>
      </c>
      <c r="G271" s="832" t="s">
        <v>1789</v>
      </c>
      <c r="H271" s="832" t="s">
        <v>579</v>
      </c>
      <c r="I271" s="832" t="s">
        <v>2207</v>
      </c>
      <c r="J271" s="832" t="s">
        <v>2208</v>
      </c>
      <c r="K271" s="832" t="s">
        <v>2209</v>
      </c>
      <c r="L271" s="835">
        <v>855</v>
      </c>
      <c r="M271" s="835">
        <v>855</v>
      </c>
      <c r="N271" s="832">
        <v>1</v>
      </c>
      <c r="O271" s="836">
        <v>1</v>
      </c>
      <c r="P271" s="835">
        <v>855</v>
      </c>
      <c r="Q271" s="837">
        <v>1</v>
      </c>
      <c r="R271" s="832">
        <v>1</v>
      </c>
      <c r="S271" s="837">
        <v>1</v>
      </c>
      <c r="T271" s="836">
        <v>1</v>
      </c>
      <c r="U271" s="838">
        <v>1</v>
      </c>
    </row>
    <row r="272" spans="1:21" ht="14.45" customHeight="1" x14ac:dyDescent="0.2">
      <c r="A272" s="831">
        <v>31</v>
      </c>
      <c r="B272" s="832" t="s">
        <v>1749</v>
      </c>
      <c r="C272" s="832" t="s">
        <v>1754</v>
      </c>
      <c r="D272" s="833" t="s">
        <v>2608</v>
      </c>
      <c r="E272" s="834" t="s">
        <v>1765</v>
      </c>
      <c r="F272" s="832" t="s">
        <v>1751</v>
      </c>
      <c r="G272" s="832" t="s">
        <v>1789</v>
      </c>
      <c r="H272" s="832" t="s">
        <v>579</v>
      </c>
      <c r="I272" s="832" t="s">
        <v>1790</v>
      </c>
      <c r="J272" s="832" t="s">
        <v>1791</v>
      </c>
      <c r="K272" s="832" t="s">
        <v>1792</v>
      </c>
      <c r="L272" s="835">
        <v>1000</v>
      </c>
      <c r="M272" s="835">
        <v>1000</v>
      </c>
      <c r="N272" s="832">
        <v>1</v>
      </c>
      <c r="O272" s="836">
        <v>1</v>
      </c>
      <c r="P272" s="835"/>
      <c r="Q272" s="837">
        <v>0</v>
      </c>
      <c r="R272" s="832"/>
      <c r="S272" s="837">
        <v>0</v>
      </c>
      <c r="T272" s="836"/>
      <c r="U272" s="838">
        <v>0</v>
      </c>
    </row>
    <row r="273" spans="1:21" ht="14.45" customHeight="1" x14ac:dyDescent="0.2">
      <c r="A273" s="831">
        <v>31</v>
      </c>
      <c r="B273" s="832" t="s">
        <v>1749</v>
      </c>
      <c r="C273" s="832" t="s">
        <v>1754</v>
      </c>
      <c r="D273" s="833" t="s">
        <v>2608</v>
      </c>
      <c r="E273" s="834" t="s">
        <v>1765</v>
      </c>
      <c r="F273" s="832" t="s">
        <v>1751</v>
      </c>
      <c r="G273" s="832" t="s">
        <v>1789</v>
      </c>
      <c r="H273" s="832" t="s">
        <v>579</v>
      </c>
      <c r="I273" s="832" t="s">
        <v>2210</v>
      </c>
      <c r="J273" s="832" t="s">
        <v>2211</v>
      </c>
      <c r="K273" s="832" t="s">
        <v>2212</v>
      </c>
      <c r="L273" s="835">
        <v>750</v>
      </c>
      <c r="M273" s="835">
        <v>750</v>
      </c>
      <c r="N273" s="832">
        <v>1</v>
      </c>
      <c r="O273" s="836">
        <v>1</v>
      </c>
      <c r="P273" s="835"/>
      <c r="Q273" s="837">
        <v>0</v>
      </c>
      <c r="R273" s="832"/>
      <c r="S273" s="837">
        <v>0</v>
      </c>
      <c r="T273" s="836"/>
      <c r="U273" s="838">
        <v>0</v>
      </c>
    </row>
    <row r="274" spans="1:21" ht="14.45" customHeight="1" x14ac:dyDescent="0.2">
      <c r="A274" s="831">
        <v>31</v>
      </c>
      <c r="B274" s="832" t="s">
        <v>1749</v>
      </c>
      <c r="C274" s="832" t="s">
        <v>1754</v>
      </c>
      <c r="D274" s="833" t="s">
        <v>2608</v>
      </c>
      <c r="E274" s="834" t="s">
        <v>1765</v>
      </c>
      <c r="F274" s="832" t="s">
        <v>1751</v>
      </c>
      <c r="G274" s="832" t="s">
        <v>1789</v>
      </c>
      <c r="H274" s="832" t="s">
        <v>579</v>
      </c>
      <c r="I274" s="832" t="s">
        <v>2213</v>
      </c>
      <c r="J274" s="832" t="s">
        <v>2214</v>
      </c>
      <c r="K274" s="832" t="s">
        <v>2215</v>
      </c>
      <c r="L274" s="835">
        <v>250</v>
      </c>
      <c r="M274" s="835">
        <v>250</v>
      </c>
      <c r="N274" s="832">
        <v>1</v>
      </c>
      <c r="O274" s="836">
        <v>1</v>
      </c>
      <c r="P274" s="835">
        <v>250</v>
      </c>
      <c r="Q274" s="837">
        <v>1</v>
      </c>
      <c r="R274" s="832">
        <v>1</v>
      </c>
      <c r="S274" s="837">
        <v>1</v>
      </c>
      <c r="T274" s="836">
        <v>1</v>
      </c>
      <c r="U274" s="838">
        <v>1</v>
      </c>
    </row>
    <row r="275" spans="1:21" ht="14.45" customHeight="1" x14ac:dyDescent="0.2">
      <c r="A275" s="831">
        <v>31</v>
      </c>
      <c r="B275" s="832" t="s">
        <v>1749</v>
      </c>
      <c r="C275" s="832" t="s">
        <v>1754</v>
      </c>
      <c r="D275" s="833" t="s">
        <v>2608</v>
      </c>
      <c r="E275" s="834" t="s">
        <v>1765</v>
      </c>
      <c r="F275" s="832" t="s">
        <v>1751</v>
      </c>
      <c r="G275" s="832" t="s">
        <v>1785</v>
      </c>
      <c r="H275" s="832" t="s">
        <v>579</v>
      </c>
      <c r="I275" s="832" t="s">
        <v>1977</v>
      </c>
      <c r="J275" s="832" t="s">
        <v>1978</v>
      </c>
      <c r="K275" s="832" t="s">
        <v>1979</v>
      </c>
      <c r="L275" s="835">
        <v>950</v>
      </c>
      <c r="M275" s="835">
        <v>950</v>
      </c>
      <c r="N275" s="832">
        <v>1</v>
      </c>
      <c r="O275" s="836">
        <v>1</v>
      </c>
      <c r="P275" s="835">
        <v>950</v>
      </c>
      <c r="Q275" s="837">
        <v>1</v>
      </c>
      <c r="R275" s="832">
        <v>1</v>
      </c>
      <c r="S275" s="837">
        <v>1</v>
      </c>
      <c r="T275" s="836">
        <v>1</v>
      </c>
      <c r="U275" s="838">
        <v>1</v>
      </c>
    </row>
    <row r="276" spans="1:21" ht="14.45" customHeight="1" x14ac:dyDescent="0.2">
      <c r="A276" s="831">
        <v>31</v>
      </c>
      <c r="B276" s="832" t="s">
        <v>1749</v>
      </c>
      <c r="C276" s="832" t="s">
        <v>1754</v>
      </c>
      <c r="D276" s="833" t="s">
        <v>2608</v>
      </c>
      <c r="E276" s="834" t="s">
        <v>1765</v>
      </c>
      <c r="F276" s="832" t="s">
        <v>1751</v>
      </c>
      <c r="G276" s="832" t="s">
        <v>1785</v>
      </c>
      <c r="H276" s="832" t="s">
        <v>579</v>
      </c>
      <c r="I276" s="832" t="s">
        <v>1980</v>
      </c>
      <c r="J276" s="832" t="s">
        <v>1981</v>
      </c>
      <c r="K276" s="832" t="s">
        <v>1982</v>
      </c>
      <c r="L276" s="835">
        <v>260</v>
      </c>
      <c r="M276" s="835">
        <v>1040</v>
      </c>
      <c r="N276" s="832">
        <v>4</v>
      </c>
      <c r="O276" s="836">
        <v>2</v>
      </c>
      <c r="P276" s="835">
        <v>1040</v>
      </c>
      <c r="Q276" s="837">
        <v>1</v>
      </c>
      <c r="R276" s="832">
        <v>4</v>
      </c>
      <c r="S276" s="837">
        <v>1</v>
      </c>
      <c r="T276" s="836">
        <v>2</v>
      </c>
      <c r="U276" s="838">
        <v>1</v>
      </c>
    </row>
    <row r="277" spans="1:21" ht="14.45" customHeight="1" x14ac:dyDescent="0.2">
      <c r="A277" s="831">
        <v>31</v>
      </c>
      <c r="B277" s="832" t="s">
        <v>1749</v>
      </c>
      <c r="C277" s="832" t="s">
        <v>1754</v>
      </c>
      <c r="D277" s="833" t="s">
        <v>2608</v>
      </c>
      <c r="E277" s="834" t="s">
        <v>1766</v>
      </c>
      <c r="F277" s="832" t="s">
        <v>1750</v>
      </c>
      <c r="G277" s="832" t="s">
        <v>2216</v>
      </c>
      <c r="H277" s="832" t="s">
        <v>579</v>
      </c>
      <c r="I277" s="832" t="s">
        <v>2217</v>
      </c>
      <c r="J277" s="832" t="s">
        <v>2218</v>
      </c>
      <c r="K277" s="832" t="s">
        <v>2219</v>
      </c>
      <c r="L277" s="835">
        <v>525.95000000000005</v>
      </c>
      <c r="M277" s="835">
        <v>1577.8500000000001</v>
      </c>
      <c r="N277" s="832">
        <v>3</v>
      </c>
      <c r="O277" s="836">
        <v>1</v>
      </c>
      <c r="P277" s="835"/>
      <c r="Q277" s="837">
        <v>0</v>
      </c>
      <c r="R277" s="832"/>
      <c r="S277" s="837">
        <v>0</v>
      </c>
      <c r="T277" s="836"/>
      <c r="U277" s="838">
        <v>0</v>
      </c>
    </row>
    <row r="278" spans="1:21" ht="14.45" customHeight="1" x14ac:dyDescent="0.2">
      <c r="A278" s="831">
        <v>31</v>
      </c>
      <c r="B278" s="832" t="s">
        <v>1749</v>
      </c>
      <c r="C278" s="832" t="s">
        <v>1754</v>
      </c>
      <c r="D278" s="833" t="s">
        <v>2608</v>
      </c>
      <c r="E278" s="834" t="s">
        <v>1766</v>
      </c>
      <c r="F278" s="832" t="s">
        <v>1750</v>
      </c>
      <c r="G278" s="832" t="s">
        <v>2220</v>
      </c>
      <c r="H278" s="832" t="s">
        <v>579</v>
      </c>
      <c r="I278" s="832" t="s">
        <v>2221</v>
      </c>
      <c r="J278" s="832" t="s">
        <v>2222</v>
      </c>
      <c r="K278" s="832" t="s">
        <v>2018</v>
      </c>
      <c r="L278" s="835">
        <v>238.72</v>
      </c>
      <c r="M278" s="835">
        <v>238.72</v>
      </c>
      <c r="N278" s="832">
        <v>1</v>
      </c>
      <c r="O278" s="836">
        <v>1</v>
      </c>
      <c r="P278" s="835"/>
      <c r="Q278" s="837">
        <v>0</v>
      </c>
      <c r="R278" s="832"/>
      <c r="S278" s="837">
        <v>0</v>
      </c>
      <c r="T278" s="836"/>
      <c r="U278" s="838">
        <v>0</v>
      </c>
    </row>
    <row r="279" spans="1:21" ht="14.45" customHeight="1" x14ac:dyDescent="0.2">
      <c r="A279" s="831">
        <v>31</v>
      </c>
      <c r="B279" s="832" t="s">
        <v>1749</v>
      </c>
      <c r="C279" s="832" t="s">
        <v>1754</v>
      </c>
      <c r="D279" s="833" t="s">
        <v>2608</v>
      </c>
      <c r="E279" s="834" t="s">
        <v>1766</v>
      </c>
      <c r="F279" s="832" t="s">
        <v>1750</v>
      </c>
      <c r="G279" s="832" t="s">
        <v>1851</v>
      </c>
      <c r="H279" s="832" t="s">
        <v>579</v>
      </c>
      <c r="I279" s="832" t="s">
        <v>1852</v>
      </c>
      <c r="J279" s="832" t="s">
        <v>1853</v>
      </c>
      <c r="K279" s="832" t="s">
        <v>1572</v>
      </c>
      <c r="L279" s="835">
        <v>78.33</v>
      </c>
      <c r="M279" s="835">
        <v>548.30999999999995</v>
      </c>
      <c r="N279" s="832">
        <v>7</v>
      </c>
      <c r="O279" s="836">
        <v>2.5</v>
      </c>
      <c r="P279" s="835">
        <v>391.65</v>
      </c>
      <c r="Q279" s="837">
        <v>0.7142857142857143</v>
      </c>
      <c r="R279" s="832">
        <v>5</v>
      </c>
      <c r="S279" s="837">
        <v>0.7142857142857143</v>
      </c>
      <c r="T279" s="836">
        <v>1.5</v>
      </c>
      <c r="U279" s="838">
        <v>0.6</v>
      </c>
    </row>
    <row r="280" spans="1:21" ht="14.45" customHeight="1" x14ac:dyDescent="0.2">
      <c r="A280" s="831">
        <v>31</v>
      </c>
      <c r="B280" s="832" t="s">
        <v>1749</v>
      </c>
      <c r="C280" s="832" t="s">
        <v>1754</v>
      </c>
      <c r="D280" s="833" t="s">
        <v>2608</v>
      </c>
      <c r="E280" s="834" t="s">
        <v>1766</v>
      </c>
      <c r="F280" s="832" t="s">
        <v>1750</v>
      </c>
      <c r="G280" s="832" t="s">
        <v>1851</v>
      </c>
      <c r="H280" s="832" t="s">
        <v>579</v>
      </c>
      <c r="I280" s="832" t="s">
        <v>2223</v>
      </c>
      <c r="J280" s="832" t="s">
        <v>2224</v>
      </c>
      <c r="K280" s="832" t="s">
        <v>1572</v>
      </c>
      <c r="L280" s="835">
        <v>78.33</v>
      </c>
      <c r="M280" s="835">
        <v>156.66</v>
      </c>
      <c r="N280" s="832">
        <v>2</v>
      </c>
      <c r="O280" s="836">
        <v>1</v>
      </c>
      <c r="P280" s="835">
        <v>156.66</v>
      </c>
      <c r="Q280" s="837">
        <v>1</v>
      </c>
      <c r="R280" s="832">
        <v>2</v>
      </c>
      <c r="S280" s="837">
        <v>1</v>
      </c>
      <c r="T280" s="836">
        <v>1</v>
      </c>
      <c r="U280" s="838">
        <v>1</v>
      </c>
    </row>
    <row r="281" spans="1:21" ht="14.45" customHeight="1" x14ac:dyDescent="0.2">
      <c r="A281" s="831">
        <v>31</v>
      </c>
      <c r="B281" s="832" t="s">
        <v>1749</v>
      </c>
      <c r="C281" s="832" t="s">
        <v>1754</v>
      </c>
      <c r="D281" s="833" t="s">
        <v>2608</v>
      </c>
      <c r="E281" s="834" t="s">
        <v>1766</v>
      </c>
      <c r="F281" s="832" t="s">
        <v>1750</v>
      </c>
      <c r="G281" s="832" t="s">
        <v>1858</v>
      </c>
      <c r="H281" s="832" t="s">
        <v>579</v>
      </c>
      <c r="I281" s="832" t="s">
        <v>1988</v>
      </c>
      <c r="J281" s="832" t="s">
        <v>1989</v>
      </c>
      <c r="K281" s="832" t="s">
        <v>1990</v>
      </c>
      <c r="L281" s="835">
        <v>52.87</v>
      </c>
      <c r="M281" s="835">
        <v>52.87</v>
      </c>
      <c r="N281" s="832">
        <v>1</v>
      </c>
      <c r="O281" s="836">
        <v>1</v>
      </c>
      <c r="P281" s="835">
        <v>52.87</v>
      </c>
      <c r="Q281" s="837">
        <v>1</v>
      </c>
      <c r="R281" s="832">
        <v>1</v>
      </c>
      <c r="S281" s="837">
        <v>1</v>
      </c>
      <c r="T281" s="836">
        <v>1</v>
      </c>
      <c r="U281" s="838">
        <v>1</v>
      </c>
    </row>
    <row r="282" spans="1:21" ht="14.45" customHeight="1" x14ac:dyDescent="0.2">
      <c r="A282" s="831">
        <v>31</v>
      </c>
      <c r="B282" s="832" t="s">
        <v>1749</v>
      </c>
      <c r="C282" s="832" t="s">
        <v>1754</v>
      </c>
      <c r="D282" s="833" t="s">
        <v>2608</v>
      </c>
      <c r="E282" s="834" t="s">
        <v>1766</v>
      </c>
      <c r="F282" s="832" t="s">
        <v>1750</v>
      </c>
      <c r="G282" s="832" t="s">
        <v>1991</v>
      </c>
      <c r="H282" s="832" t="s">
        <v>579</v>
      </c>
      <c r="I282" s="832" t="s">
        <v>2225</v>
      </c>
      <c r="J282" s="832" t="s">
        <v>691</v>
      </c>
      <c r="K282" s="832" t="s">
        <v>1993</v>
      </c>
      <c r="L282" s="835">
        <v>91.11</v>
      </c>
      <c r="M282" s="835">
        <v>91.11</v>
      </c>
      <c r="N282" s="832">
        <v>1</v>
      </c>
      <c r="O282" s="836">
        <v>1</v>
      </c>
      <c r="P282" s="835">
        <v>91.11</v>
      </c>
      <c r="Q282" s="837">
        <v>1</v>
      </c>
      <c r="R282" s="832">
        <v>1</v>
      </c>
      <c r="S282" s="837">
        <v>1</v>
      </c>
      <c r="T282" s="836">
        <v>1</v>
      </c>
      <c r="U282" s="838">
        <v>1</v>
      </c>
    </row>
    <row r="283" spans="1:21" ht="14.45" customHeight="1" x14ac:dyDescent="0.2">
      <c r="A283" s="831">
        <v>31</v>
      </c>
      <c r="B283" s="832" t="s">
        <v>1749</v>
      </c>
      <c r="C283" s="832" t="s">
        <v>1754</v>
      </c>
      <c r="D283" s="833" t="s">
        <v>2608</v>
      </c>
      <c r="E283" s="834" t="s">
        <v>1766</v>
      </c>
      <c r="F283" s="832" t="s">
        <v>1750</v>
      </c>
      <c r="G283" s="832" t="s">
        <v>2082</v>
      </c>
      <c r="H283" s="832" t="s">
        <v>579</v>
      </c>
      <c r="I283" s="832" t="s">
        <v>2083</v>
      </c>
      <c r="J283" s="832" t="s">
        <v>1291</v>
      </c>
      <c r="K283" s="832" t="s">
        <v>2084</v>
      </c>
      <c r="L283" s="835">
        <v>29.13</v>
      </c>
      <c r="M283" s="835">
        <v>29.13</v>
      </c>
      <c r="N283" s="832">
        <v>1</v>
      </c>
      <c r="O283" s="836">
        <v>1</v>
      </c>
      <c r="P283" s="835"/>
      <c r="Q283" s="837">
        <v>0</v>
      </c>
      <c r="R283" s="832"/>
      <c r="S283" s="837">
        <v>0</v>
      </c>
      <c r="T283" s="836"/>
      <c r="U283" s="838">
        <v>0</v>
      </c>
    </row>
    <row r="284" spans="1:21" ht="14.45" customHeight="1" x14ac:dyDescent="0.2">
      <c r="A284" s="831">
        <v>31</v>
      </c>
      <c r="B284" s="832" t="s">
        <v>1749</v>
      </c>
      <c r="C284" s="832" t="s">
        <v>1754</v>
      </c>
      <c r="D284" s="833" t="s">
        <v>2608</v>
      </c>
      <c r="E284" s="834" t="s">
        <v>1766</v>
      </c>
      <c r="F284" s="832" t="s">
        <v>1750</v>
      </c>
      <c r="G284" s="832" t="s">
        <v>2226</v>
      </c>
      <c r="H284" s="832" t="s">
        <v>579</v>
      </c>
      <c r="I284" s="832" t="s">
        <v>2227</v>
      </c>
      <c r="J284" s="832" t="s">
        <v>673</v>
      </c>
      <c r="K284" s="832" t="s">
        <v>2228</v>
      </c>
      <c r="L284" s="835">
        <v>923.74</v>
      </c>
      <c r="M284" s="835">
        <v>923.74</v>
      </c>
      <c r="N284" s="832">
        <v>1</v>
      </c>
      <c r="O284" s="836">
        <v>1</v>
      </c>
      <c r="P284" s="835">
        <v>923.74</v>
      </c>
      <c r="Q284" s="837">
        <v>1</v>
      </c>
      <c r="R284" s="832">
        <v>1</v>
      </c>
      <c r="S284" s="837">
        <v>1</v>
      </c>
      <c r="T284" s="836">
        <v>1</v>
      </c>
      <c r="U284" s="838">
        <v>1</v>
      </c>
    </row>
    <row r="285" spans="1:21" ht="14.45" customHeight="1" x14ac:dyDescent="0.2">
      <c r="A285" s="831">
        <v>31</v>
      </c>
      <c r="B285" s="832" t="s">
        <v>1749</v>
      </c>
      <c r="C285" s="832" t="s">
        <v>1754</v>
      </c>
      <c r="D285" s="833" t="s">
        <v>2608</v>
      </c>
      <c r="E285" s="834" t="s">
        <v>1766</v>
      </c>
      <c r="F285" s="832" t="s">
        <v>1750</v>
      </c>
      <c r="G285" s="832" t="s">
        <v>2229</v>
      </c>
      <c r="H285" s="832" t="s">
        <v>579</v>
      </c>
      <c r="I285" s="832" t="s">
        <v>2230</v>
      </c>
      <c r="J285" s="832" t="s">
        <v>2231</v>
      </c>
      <c r="K285" s="832" t="s">
        <v>2232</v>
      </c>
      <c r="L285" s="835">
        <v>62.18</v>
      </c>
      <c r="M285" s="835">
        <v>124.36</v>
      </c>
      <c r="N285" s="832">
        <v>2</v>
      </c>
      <c r="O285" s="836">
        <v>1</v>
      </c>
      <c r="P285" s="835">
        <v>124.36</v>
      </c>
      <c r="Q285" s="837">
        <v>1</v>
      </c>
      <c r="R285" s="832">
        <v>2</v>
      </c>
      <c r="S285" s="837">
        <v>1</v>
      </c>
      <c r="T285" s="836">
        <v>1</v>
      </c>
      <c r="U285" s="838">
        <v>1</v>
      </c>
    </row>
    <row r="286" spans="1:21" ht="14.45" customHeight="1" x14ac:dyDescent="0.2">
      <c r="A286" s="831">
        <v>31</v>
      </c>
      <c r="B286" s="832" t="s">
        <v>1749</v>
      </c>
      <c r="C286" s="832" t="s">
        <v>1754</v>
      </c>
      <c r="D286" s="833" t="s">
        <v>2608</v>
      </c>
      <c r="E286" s="834" t="s">
        <v>1766</v>
      </c>
      <c r="F286" s="832" t="s">
        <v>1750</v>
      </c>
      <c r="G286" s="832" t="s">
        <v>1998</v>
      </c>
      <c r="H286" s="832" t="s">
        <v>615</v>
      </c>
      <c r="I286" s="832" t="s">
        <v>1618</v>
      </c>
      <c r="J286" s="832" t="s">
        <v>1616</v>
      </c>
      <c r="K286" s="832" t="s">
        <v>1619</v>
      </c>
      <c r="L286" s="835">
        <v>169.73</v>
      </c>
      <c r="M286" s="835">
        <v>339.46</v>
      </c>
      <c r="N286" s="832">
        <v>2</v>
      </c>
      <c r="O286" s="836">
        <v>1</v>
      </c>
      <c r="P286" s="835">
        <v>169.73</v>
      </c>
      <c r="Q286" s="837">
        <v>0.5</v>
      </c>
      <c r="R286" s="832">
        <v>1</v>
      </c>
      <c r="S286" s="837">
        <v>0.5</v>
      </c>
      <c r="T286" s="836">
        <v>0.5</v>
      </c>
      <c r="U286" s="838">
        <v>0.5</v>
      </c>
    </row>
    <row r="287" spans="1:21" ht="14.45" customHeight="1" x14ac:dyDescent="0.2">
      <c r="A287" s="831">
        <v>31</v>
      </c>
      <c r="B287" s="832" t="s">
        <v>1749</v>
      </c>
      <c r="C287" s="832" t="s">
        <v>1754</v>
      </c>
      <c r="D287" s="833" t="s">
        <v>2608</v>
      </c>
      <c r="E287" s="834" t="s">
        <v>1766</v>
      </c>
      <c r="F287" s="832" t="s">
        <v>1750</v>
      </c>
      <c r="G287" s="832" t="s">
        <v>1998</v>
      </c>
      <c r="H287" s="832" t="s">
        <v>615</v>
      </c>
      <c r="I287" s="832" t="s">
        <v>2233</v>
      </c>
      <c r="J287" s="832" t="s">
        <v>1616</v>
      </c>
      <c r="K287" s="832" t="s">
        <v>2234</v>
      </c>
      <c r="L287" s="835">
        <v>339.47</v>
      </c>
      <c r="M287" s="835">
        <v>339.47</v>
      </c>
      <c r="N287" s="832">
        <v>1</v>
      </c>
      <c r="O287" s="836">
        <v>0.5</v>
      </c>
      <c r="P287" s="835">
        <v>339.47</v>
      </c>
      <c r="Q287" s="837">
        <v>1</v>
      </c>
      <c r="R287" s="832">
        <v>1</v>
      </c>
      <c r="S287" s="837">
        <v>1</v>
      </c>
      <c r="T287" s="836">
        <v>0.5</v>
      </c>
      <c r="U287" s="838">
        <v>1</v>
      </c>
    </row>
    <row r="288" spans="1:21" ht="14.45" customHeight="1" x14ac:dyDescent="0.2">
      <c r="A288" s="831">
        <v>31</v>
      </c>
      <c r="B288" s="832" t="s">
        <v>1749</v>
      </c>
      <c r="C288" s="832" t="s">
        <v>1754</v>
      </c>
      <c r="D288" s="833" t="s">
        <v>2608</v>
      </c>
      <c r="E288" s="834" t="s">
        <v>1766</v>
      </c>
      <c r="F288" s="832" t="s">
        <v>1750</v>
      </c>
      <c r="G288" s="832" t="s">
        <v>2235</v>
      </c>
      <c r="H288" s="832" t="s">
        <v>579</v>
      </c>
      <c r="I288" s="832" t="s">
        <v>2236</v>
      </c>
      <c r="J288" s="832" t="s">
        <v>989</v>
      </c>
      <c r="K288" s="832" t="s">
        <v>2237</v>
      </c>
      <c r="L288" s="835">
        <v>0</v>
      </c>
      <c r="M288" s="835">
        <v>0</v>
      </c>
      <c r="N288" s="832">
        <v>1</v>
      </c>
      <c r="O288" s="836">
        <v>1</v>
      </c>
      <c r="P288" s="835">
        <v>0</v>
      </c>
      <c r="Q288" s="837"/>
      <c r="R288" s="832">
        <v>1</v>
      </c>
      <c r="S288" s="837">
        <v>1</v>
      </c>
      <c r="T288" s="836">
        <v>1</v>
      </c>
      <c r="U288" s="838">
        <v>1</v>
      </c>
    </row>
    <row r="289" spans="1:21" ht="14.45" customHeight="1" x14ac:dyDescent="0.2">
      <c r="A289" s="831">
        <v>31</v>
      </c>
      <c r="B289" s="832" t="s">
        <v>1749</v>
      </c>
      <c r="C289" s="832" t="s">
        <v>1754</v>
      </c>
      <c r="D289" s="833" t="s">
        <v>2608</v>
      </c>
      <c r="E289" s="834" t="s">
        <v>1766</v>
      </c>
      <c r="F289" s="832" t="s">
        <v>1750</v>
      </c>
      <c r="G289" s="832" t="s">
        <v>2002</v>
      </c>
      <c r="H289" s="832" t="s">
        <v>579</v>
      </c>
      <c r="I289" s="832" t="s">
        <v>2003</v>
      </c>
      <c r="J289" s="832" t="s">
        <v>2004</v>
      </c>
      <c r="K289" s="832" t="s">
        <v>2005</v>
      </c>
      <c r="L289" s="835">
        <v>0</v>
      </c>
      <c r="M289" s="835">
        <v>0</v>
      </c>
      <c r="N289" s="832">
        <v>2</v>
      </c>
      <c r="O289" s="836">
        <v>2</v>
      </c>
      <c r="P289" s="835">
        <v>0</v>
      </c>
      <c r="Q289" s="837"/>
      <c r="R289" s="832">
        <v>1</v>
      </c>
      <c r="S289" s="837">
        <v>0.5</v>
      </c>
      <c r="T289" s="836">
        <v>1</v>
      </c>
      <c r="U289" s="838">
        <v>0.5</v>
      </c>
    </row>
    <row r="290" spans="1:21" ht="14.45" customHeight="1" x14ac:dyDescent="0.2">
      <c r="A290" s="831">
        <v>31</v>
      </c>
      <c r="B290" s="832" t="s">
        <v>1749</v>
      </c>
      <c r="C290" s="832" t="s">
        <v>1754</v>
      </c>
      <c r="D290" s="833" t="s">
        <v>2608</v>
      </c>
      <c r="E290" s="834" t="s">
        <v>1766</v>
      </c>
      <c r="F290" s="832" t="s">
        <v>1750</v>
      </c>
      <c r="G290" s="832" t="s">
        <v>2006</v>
      </c>
      <c r="H290" s="832" t="s">
        <v>579</v>
      </c>
      <c r="I290" s="832" t="s">
        <v>2007</v>
      </c>
      <c r="J290" s="832" t="s">
        <v>2008</v>
      </c>
      <c r="K290" s="832" t="s">
        <v>2009</v>
      </c>
      <c r="L290" s="835">
        <v>0</v>
      </c>
      <c r="M290" s="835">
        <v>0</v>
      </c>
      <c r="N290" s="832">
        <v>3</v>
      </c>
      <c r="O290" s="836">
        <v>1.5</v>
      </c>
      <c r="P290" s="835">
        <v>0</v>
      </c>
      <c r="Q290" s="837"/>
      <c r="R290" s="832">
        <v>1</v>
      </c>
      <c r="S290" s="837">
        <v>0.33333333333333331</v>
      </c>
      <c r="T290" s="836">
        <v>0.5</v>
      </c>
      <c r="U290" s="838">
        <v>0.33333333333333331</v>
      </c>
    </row>
    <row r="291" spans="1:21" ht="14.45" customHeight="1" x14ac:dyDescent="0.2">
      <c r="A291" s="831">
        <v>31</v>
      </c>
      <c r="B291" s="832" t="s">
        <v>1749</v>
      </c>
      <c r="C291" s="832" t="s">
        <v>1754</v>
      </c>
      <c r="D291" s="833" t="s">
        <v>2608</v>
      </c>
      <c r="E291" s="834" t="s">
        <v>1766</v>
      </c>
      <c r="F291" s="832" t="s">
        <v>1750</v>
      </c>
      <c r="G291" s="832" t="s">
        <v>1875</v>
      </c>
      <c r="H291" s="832" t="s">
        <v>579</v>
      </c>
      <c r="I291" s="832" t="s">
        <v>2238</v>
      </c>
      <c r="J291" s="832" t="s">
        <v>1106</v>
      </c>
      <c r="K291" s="832" t="s">
        <v>2239</v>
      </c>
      <c r="L291" s="835">
        <v>64.36</v>
      </c>
      <c r="M291" s="835">
        <v>64.36</v>
      </c>
      <c r="N291" s="832">
        <v>1</v>
      </c>
      <c r="O291" s="836">
        <v>1</v>
      </c>
      <c r="P291" s="835">
        <v>64.36</v>
      </c>
      <c r="Q291" s="837">
        <v>1</v>
      </c>
      <c r="R291" s="832">
        <v>1</v>
      </c>
      <c r="S291" s="837">
        <v>1</v>
      </c>
      <c r="T291" s="836">
        <v>1</v>
      </c>
      <c r="U291" s="838">
        <v>1</v>
      </c>
    </row>
    <row r="292" spans="1:21" ht="14.45" customHeight="1" x14ac:dyDescent="0.2">
      <c r="A292" s="831">
        <v>31</v>
      </c>
      <c r="B292" s="832" t="s">
        <v>1749</v>
      </c>
      <c r="C292" s="832" t="s">
        <v>1754</v>
      </c>
      <c r="D292" s="833" t="s">
        <v>2608</v>
      </c>
      <c r="E292" s="834" t="s">
        <v>1766</v>
      </c>
      <c r="F292" s="832" t="s">
        <v>1750</v>
      </c>
      <c r="G292" s="832" t="s">
        <v>2010</v>
      </c>
      <c r="H292" s="832" t="s">
        <v>579</v>
      </c>
      <c r="I292" s="832" t="s">
        <v>2014</v>
      </c>
      <c r="J292" s="832" t="s">
        <v>645</v>
      </c>
      <c r="K292" s="832" t="s">
        <v>2013</v>
      </c>
      <c r="L292" s="835">
        <v>0</v>
      </c>
      <c r="M292" s="835">
        <v>0</v>
      </c>
      <c r="N292" s="832">
        <v>5</v>
      </c>
      <c r="O292" s="836">
        <v>4.5</v>
      </c>
      <c r="P292" s="835">
        <v>0</v>
      </c>
      <c r="Q292" s="837"/>
      <c r="R292" s="832">
        <v>3</v>
      </c>
      <c r="S292" s="837">
        <v>0.6</v>
      </c>
      <c r="T292" s="836">
        <v>2.5</v>
      </c>
      <c r="U292" s="838">
        <v>0.55555555555555558</v>
      </c>
    </row>
    <row r="293" spans="1:21" ht="14.45" customHeight="1" x14ac:dyDescent="0.2">
      <c r="A293" s="831">
        <v>31</v>
      </c>
      <c r="B293" s="832" t="s">
        <v>1749</v>
      </c>
      <c r="C293" s="832" t="s">
        <v>1754</v>
      </c>
      <c r="D293" s="833" t="s">
        <v>2608</v>
      </c>
      <c r="E293" s="834" t="s">
        <v>1766</v>
      </c>
      <c r="F293" s="832" t="s">
        <v>1750</v>
      </c>
      <c r="G293" s="832" t="s">
        <v>2010</v>
      </c>
      <c r="H293" s="832" t="s">
        <v>579</v>
      </c>
      <c r="I293" s="832" t="s">
        <v>2240</v>
      </c>
      <c r="J293" s="832" t="s">
        <v>645</v>
      </c>
      <c r="K293" s="832" t="s">
        <v>2241</v>
      </c>
      <c r="L293" s="835">
        <v>0</v>
      </c>
      <c r="M293" s="835">
        <v>0</v>
      </c>
      <c r="N293" s="832">
        <v>2</v>
      </c>
      <c r="O293" s="836">
        <v>1.5</v>
      </c>
      <c r="P293" s="835">
        <v>0</v>
      </c>
      <c r="Q293" s="837"/>
      <c r="R293" s="832">
        <v>1</v>
      </c>
      <c r="S293" s="837">
        <v>0.5</v>
      </c>
      <c r="T293" s="836">
        <v>1</v>
      </c>
      <c r="U293" s="838">
        <v>0.66666666666666663</v>
      </c>
    </row>
    <row r="294" spans="1:21" ht="14.45" customHeight="1" x14ac:dyDescent="0.2">
      <c r="A294" s="831">
        <v>31</v>
      </c>
      <c r="B294" s="832" t="s">
        <v>1749</v>
      </c>
      <c r="C294" s="832" t="s">
        <v>1754</v>
      </c>
      <c r="D294" s="833" t="s">
        <v>2608</v>
      </c>
      <c r="E294" s="834" t="s">
        <v>1766</v>
      </c>
      <c r="F294" s="832" t="s">
        <v>1750</v>
      </c>
      <c r="G294" s="832" t="s">
        <v>1878</v>
      </c>
      <c r="H294" s="832" t="s">
        <v>579</v>
      </c>
      <c r="I294" s="832" t="s">
        <v>1879</v>
      </c>
      <c r="J294" s="832" t="s">
        <v>1880</v>
      </c>
      <c r="K294" s="832" t="s">
        <v>1881</v>
      </c>
      <c r="L294" s="835">
        <v>132.97999999999999</v>
      </c>
      <c r="M294" s="835">
        <v>6117.08</v>
      </c>
      <c r="N294" s="832">
        <v>46</v>
      </c>
      <c r="O294" s="836">
        <v>4</v>
      </c>
      <c r="P294" s="835">
        <v>6117.08</v>
      </c>
      <c r="Q294" s="837">
        <v>1</v>
      </c>
      <c r="R294" s="832">
        <v>46</v>
      </c>
      <c r="S294" s="837">
        <v>1</v>
      </c>
      <c r="T294" s="836">
        <v>4</v>
      </c>
      <c r="U294" s="838">
        <v>1</v>
      </c>
    </row>
    <row r="295" spans="1:21" ht="14.45" customHeight="1" x14ac:dyDescent="0.2">
      <c r="A295" s="831">
        <v>31</v>
      </c>
      <c r="B295" s="832" t="s">
        <v>1749</v>
      </c>
      <c r="C295" s="832" t="s">
        <v>1754</v>
      </c>
      <c r="D295" s="833" t="s">
        <v>2608</v>
      </c>
      <c r="E295" s="834" t="s">
        <v>1766</v>
      </c>
      <c r="F295" s="832" t="s">
        <v>1750</v>
      </c>
      <c r="G295" s="832" t="s">
        <v>2242</v>
      </c>
      <c r="H295" s="832" t="s">
        <v>579</v>
      </c>
      <c r="I295" s="832" t="s">
        <v>2243</v>
      </c>
      <c r="J295" s="832" t="s">
        <v>2244</v>
      </c>
      <c r="K295" s="832" t="s">
        <v>2245</v>
      </c>
      <c r="L295" s="835">
        <v>0</v>
      </c>
      <c r="M295" s="835">
        <v>0</v>
      </c>
      <c r="N295" s="832">
        <v>1</v>
      </c>
      <c r="O295" s="836">
        <v>1</v>
      </c>
      <c r="P295" s="835">
        <v>0</v>
      </c>
      <c r="Q295" s="837"/>
      <c r="R295" s="832">
        <v>1</v>
      </c>
      <c r="S295" s="837">
        <v>1</v>
      </c>
      <c r="T295" s="836">
        <v>1</v>
      </c>
      <c r="U295" s="838">
        <v>1</v>
      </c>
    </row>
    <row r="296" spans="1:21" ht="14.45" customHeight="1" x14ac:dyDescent="0.2">
      <c r="A296" s="831">
        <v>31</v>
      </c>
      <c r="B296" s="832" t="s">
        <v>1749</v>
      </c>
      <c r="C296" s="832" t="s">
        <v>1754</v>
      </c>
      <c r="D296" s="833" t="s">
        <v>2608</v>
      </c>
      <c r="E296" s="834" t="s">
        <v>1766</v>
      </c>
      <c r="F296" s="832" t="s">
        <v>1750</v>
      </c>
      <c r="G296" s="832" t="s">
        <v>2246</v>
      </c>
      <c r="H296" s="832" t="s">
        <v>579</v>
      </c>
      <c r="I296" s="832" t="s">
        <v>2247</v>
      </c>
      <c r="J296" s="832" t="s">
        <v>2248</v>
      </c>
      <c r="K296" s="832" t="s">
        <v>1672</v>
      </c>
      <c r="L296" s="835">
        <v>38.56</v>
      </c>
      <c r="M296" s="835">
        <v>38.56</v>
      </c>
      <c r="N296" s="832">
        <v>1</v>
      </c>
      <c r="O296" s="836">
        <v>0.5</v>
      </c>
      <c r="P296" s="835">
        <v>38.56</v>
      </c>
      <c r="Q296" s="837">
        <v>1</v>
      </c>
      <c r="R296" s="832">
        <v>1</v>
      </c>
      <c r="S296" s="837">
        <v>1</v>
      </c>
      <c r="T296" s="836">
        <v>0.5</v>
      </c>
      <c r="U296" s="838">
        <v>1</v>
      </c>
    </row>
    <row r="297" spans="1:21" ht="14.45" customHeight="1" x14ac:dyDescent="0.2">
      <c r="A297" s="831">
        <v>31</v>
      </c>
      <c r="B297" s="832" t="s">
        <v>1749</v>
      </c>
      <c r="C297" s="832" t="s">
        <v>1754</v>
      </c>
      <c r="D297" s="833" t="s">
        <v>2608</v>
      </c>
      <c r="E297" s="834" t="s">
        <v>1766</v>
      </c>
      <c r="F297" s="832" t="s">
        <v>1750</v>
      </c>
      <c r="G297" s="832" t="s">
        <v>1779</v>
      </c>
      <c r="H297" s="832" t="s">
        <v>615</v>
      </c>
      <c r="I297" s="832" t="s">
        <v>1780</v>
      </c>
      <c r="J297" s="832" t="s">
        <v>1781</v>
      </c>
      <c r="K297" s="832" t="s">
        <v>1782</v>
      </c>
      <c r="L297" s="835">
        <v>1385.62</v>
      </c>
      <c r="M297" s="835">
        <v>15241.82</v>
      </c>
      <c r="N297" s="832">
        <v>11</v>
      </c>
      <c r="O297" s="836">
        <v>3.5</v>
      </c>
      <c r="P297" s="835">
        <v>15241.82</v>
      </c>
      <c r="Q297" s="837">
        <v>1</v>
      </c>
      <c r="R297" s="832">
        <v>11</v>
      </c>
      <c r="S297" s="837">
        <v>1</v>
      </c>
      <c r="T297" s="836">
        <v>3.5</v>
      </c>
      <c r="U297" s="838">
        <v>1</v>
      </c>
    </row>
    <row r="298" spans="1:21" ht="14.45" customHeight="1" x14ac:dyDescent="0.2">
      <c r="A298" s="831">
        <v>31</v>
      </c>
      <c r="B298" s="832" t="s">
        <v>1749</v>
      </c>
      <c r="C298" s="832" t="s">
        <v>1754</v>
      </c>
      <c r="D298" s="833" t="s">
        <v>2608</v>
      </c>
      <c r="E298" s="834" t="s">
        <v>1766</v>
      </c>
      <c r="F298" s="832" t="s">
        <v>1750</v>
      </c>
      <c r="G298" s="832" t="s">
        <v>1779</v>
      </c>
      <c r="H298" s="832" t="s">
        <v>615</v>
      </c>
      <c r="I298" s="832" t="s">
        <v>1455</v>
      </c>
      <c r="J298" s="832" t="s">
        <v>771</v>
      </c>
      <c r="K298" s="832" t="s">
        <v>1456</v>
      </c>
      <c r="L298" s="835">
        <v>736.33</v>
      </c>
      <c r="M298" s="835">
        <v>27980.540000000005</v>
      </c>
      <c r="N298" s="832">
        <v>38</v>
      </c>
      <c r="O298" s="836">
        <v>16</v>
      </c>
      <c r="P298" s="835">
        <v>23562.560000000005</v>
      </c>
      <c r="Q298" s="837">
        <v>0.8421052631578948</v>
      </c>
      <c r="R298" s="832">
        <v>32</v>
      </c>
      <c r="S298" s="837">
        <v>0.84210526315789469</v>
      </c>
      <c r="T298" s="836">
        <v>14.5</v>
      </c>
      <c r="U298" s="838">
        <v>0.90625</v>
      </c>
    </row>
    <row r="299" spans="1:21" ht="14.45" customHeight="1" x14ac:dyDescent="0.2">
      <c r="A299" s="831">
        <v>31</v>
      </c>
      <c r="B299" s="832" t="s">
        <v>1749</v>
      </c>
      <c r="C299" s="832" t="s">
        <v>1754</v>
      </c>
      <c r="D299" s="833" t="s">
        <v>2608</v>
      </c>
      <c r="E299" s="834" t="s">
        <v>1766</v>
      </c>
      <c r="F299" s="832" t="s">
        <v>1750</v>
      </c>
      <c r="G299" s="832" t="s">
        <v>1779</v>
      </c>
      <c r="H299" s="832" t="s">
        <v>615</v>
      </c>
      <c r="I299" s="832" t="s">
        <v>1457</v>
      </c>
      <c r="J299" s="832" t="s">
        <v>771</v>
      </c>
      <c r="K299" s="832" t="s">
        <v>1458</v>
      </c>
      <c r="L299" s="835">
        <v>490.89</v>
      </c>
      <c r="M299" s="835">
        <v>981.78</v>
      </c>
      <c r="N299" s="832">
        <v>2</v>
      </c>
      <c r="O299" s="836">
        <v>2</v>
      </c>
      <c r="P299" s="835">
        <v>981.78</v>
      </c>
      <c r="Q299" s="837">
        <v>1</v>
      </c>
      <c r="R299" s="832">
        <v>2</v>
      </c>
      <c r="S299" s="837">
        <v>1</v>
      </c>
      <c r="T299" s="836">
        <v>2</v>
      </c>
      <c r="U299" s="838">
        <v>1</v>
      </c>
    </row>
    <row r="300" spans="1:21" ht="14.45" customHeight="1" x14ac:dyDescent="0.2">
      <c r="A300" s="831">
        <v>31</v>
      </c>
      <c r="B300" s="832" t="s">
        <v>1749</v>
      </c>
      <c r="C300" s="832" t="s">
        <v>1754</v>
      </c>
      <c r="D300" s="833" t="s">
        <v>2608</v>
      </c>
      <c r="E300" s="834" t="s">
        <v>1766</v>
      </c>
      <c r="F300" s="832" t="s">
        <v>1750</v>
      </c>
      <c r="G300" s="832" t="s">
        <v>1779</v>
      </c>
      <c r="H300" s="832" t="s">
        <v>615</v>
      </c>
      <c r="I300" s="832" t="s">
        <v>1882</v>
      </c>
      <c r="J300" s="832" t="s">
        <v>1781</v>
      </c>
      <c r="K300" s="832" t="s">
        <v>1883</v>
      </c>
      <c r="L300" s="835">
        <v>1847.49</v>
      </c>
      <c r="M300" s="835">
        <v>5542.47</v>
      </c>
      <c r="N300" s="832">
        <v>3</v>
      </c>
      <c r="O300" s="836">
        <v>0.5</v>
      </c>
      <c r="P300" s="835">
        <v>5542.47</v>
      </c>
      <c r="Q300" s="837">
        <v>1</v>
      </c>
      <c r="R300" s="832">
        <v>3</v>
      </c>
      <c r="S300" s="837">
        <v>1</v>
      </c>
      <c r="T300" s="836">
        <v>0.5</v>
      </c>
      <c r="U300" s="838">
        <v>1</v>
      </c>
    </row>
    <row r="301" spans="1:21" ht="14.45" customHeight="1" x14ac:dyDescent="0.2">
      <c r="A301" s="831">
        <v>31</v>
      </c>
      <c r="B301" s="832" t="s">
        <v>1749</v>
      </c>
      <c r="C301" s="832" t="s">
        <v>1754</v>
      </c>
      <c r="D301" s="833" t="s">
        <v>2608</v>
      </c>
      <c r="E301" s="834" t="s">
        <v>1766</v>
      </c>
      <c r="F301" s="832" t="s">
        <v>1750</v>
      </c>
      <c r="G301" s="832" t="s">
        <v>1779</v>
      </c>
      <c r="H301" s="832" t="s">
        <v>615</v>
      </c>
      <c r="I301" s="832" t="s">
        <v>1884</v>
      </c>
      <c r="J301" s="832" t="s">
        <v>771</v>
      </c>
      <c r="K301" s="832" t="s">
        <v>1885</v>
      </c>
      <c r="L301" s="835">
        <v>1154.68</v>
      </c>
      <c r="M301" s="835">
        <v>10392.120000000001</v>
      </c>
      <c r="N301" s="832">
        <v>9</v>
      </c>
      <c r="O301" s="836">
        <v>2.5</v>
      </c>
      <c r="P301" s="835">
        <v>10392.120000000001</v>
      </c>
      <c r="Q301" s="837">
        <v>1</v>
      </c>
      <c r="R301" s="832">
        <v>9</v>
      </c>
      <c r="S301" s="837">
        <v>1</v>
      </c>
      <c r="T301" s="836">
        <v>2.5</v>
      </c>
      <c r="U301" s="838">
        <v>1</v>
      </c>
    </row>
    <row r="302" spans="1:21" ht="14.45" customHeight="1" x14ac:dyDescent="0.2">
      <c r="A302" s="831">
        <v>31</v>
      </c>
      <c r="B302" s="832" t="s">
        <v>1749</v>
      </c>
      <c r="C302" s="832" t="s">
        <v>1754</v>
      </c>
      <c r="D302" s="833" t="s">
        <v>2608</v>
      </c>
      <c r="E302" s="834" t="s">
        <v>1766</v>
      </c>
      <c r="F302" s="832" t="s">
        <v>1750</v>
      </c>
      <c r="G302" s="832" t="s">
        <v>1779</v>
      </c>
      <c r="H302" s="832" t="s">
        <v>615</v>
      </c>
      <c r="I302" s="832" t="s">
        <v>1451</v>
      </c>
      <c r="J302" s="832" t="s">
        <v>771</v>
      </c>
      <c r="K302" s="832" t="s">
        <v>1452</v>
      </c>
      <c r="L302" s="835">
        <v>923.74</v>
      </c>
      <c r="M302" s="835">
        <v>14779.840000000002</v>
      </c>
      <c r="N302" s="832">
        <v>16</v>
      </c>
      <c r="O302" s="836">
        <v>5</v>
      </c>
      <c r="P302" s="835">
        <v>13856.100000000002</v>
      </c>
      <c r="Q302" s="837">
        <v>0.9375</v>
      </c>
      <c r="R302" s="832">
        <v>15</v>
      </c>
      <c r="S302" s="837">
        <v>0.9375</v>
      </c>
      <c r="T302" s="836">
        <v>4.5</v>
      </c>
      <c r="U302" s="838">
        <v>0.9</v>
      </c>
    </row>
    <row r="303" spans="1:21" ht="14.45" customHeight="1" x14ac:dyDescent="0.2">
      <c r="A303" s="831">
        <v>31</v>
      </c>
      <c r="B303" s="832" t="s">
        <v>1749</v>
      </c>
      <c r="C303" s="832" t="s">
        <v>1754</v>
      </c>
      <c r="D303" s="833" t="s">
        <v>2608</v>
      </c>
      <c r="E303" s="834" t="s">
        <v>1766</v>
      </c>
      <c r="F303" s="832" t="s">
        <v>1750</v>
      </c>
      <c r="G303" s="832" t="s">
        <v>1821</v>
      </c>
      <c r="H303" s="832" t="s">
        <v>579</v>
      </c>
      <c r="I303" s="832" t="s">
        <v>1886</v>
      </c>
      <c r="J303" s="832" t="s">
        <v>641</v>
      </c>
      <c r="K303" s="832" t="s">
        <v>1887</v>
      </c>
      <c r="L303" s="835">
        <v>17.62</v>
      </c>
      <c r="M303" s="835">
        <v>17.62</v>
      </c>
      <c r="N303" s="832">
        <v>1</v>
      </c>
      <c r="O303" s="836">
        <v>1</v>
      </c>
      <c r="P303" s="835">
        <v>17.62</v>
      </c>
      <c r="Q303" s="837">
        <v>1</v>
      </c>
      <c r="R303" s="832">
        <v>1</v>
      </c>
      <c r="S303" s="837">
        <v>1</v>
      </c>
      <c r="T303" s="836">
        <v>1</v>
      </c>
      <c r="U303" s="838">
        <v>1</v>
      </c>
    </row>
    <row r="304" spans="1:21" ht="14.45" customHeight="1" x14ac:dyDescent="0.2">
      <c r="A304" s="831">
        <v>31</v>
      </c>
      <c r="B304" s="832" t="s">
        <v>1749</v>
      </c>
      <c r="C304" s="832" t="s">
        <v>1754</v>
      </c>
      <c r="D304" s="833" t="s">
        <v>2608</v>
      </c>
      <c r="E304" s="834" t="s">
        <v>1766</v>
      </c>
      <c r="F304" s="832" t="s">
        <v>1750</v>
      </c>
      <c r="G304" s="832" t="s">
        <v>1821</v>
      </c>
      <c r="H304" s="832" t="s">
        <v>579</v>
      </c>
      <c r="I304" s="832" t="s">
        <v>1822</v>
      </c>
      <c r="J304" s="832" t="s">
        <v>641</v>
      </c>
      <c r="K304" s="832" t="s">
        <v>617</v>
      </c>
      <c r="L304" s="835">
        <v>35.25</v>
      </c>
      <c r="M304" s="835">
        <v>70.5</v>
      </c>
      <c r="N304" s="832">
        <v>2</v>
      </c>
      <c r="O304" s="836">
        <v>1.5</v>
      </c>
      <c r="P304" s="835">
        <v>70.5</v>
      </c>
      <c r="Q304" s="837">
        <v>1</v>
      </c>
      <c r="R304" s="832">
        <v>2</v>
      </c>
      <c r="S304" s="837">
        <v>1</v>
      </c>
      <c r="T304" s="836">
        <v>1.5</v>
      </c>
      <c r="U304" s="838">
        <v>1</v>
      </c>
    </row>
    <row r="305" spans="1:21" ht="14.45" customHeight="1" x14ac:dyDescent="0.2">
      <c r="A305" s="831">
        <v>31</v>
      </c>
      <c r="B305" s="832" t="s">
        <v>1749</v>
      </c>
      <c r="C305" s="832" t="s">
        <v>1754</v>
      </c>
      <c r="D305" s="833" t="s">
        <v>2608</v>
      </c>
      <c r="E305" s="834" t="s">
        <v>1766</v>
      </c>
      <c r="F305" s="832" t="s">
        <v>1750</v>
      </c>
      <c r="G305" s="832" t="s">
        <v>1821</v>
      </c>
      <c r="H305" s="832" t="s">
        <v>579</v>
      </c>
      <c r="I305" s="832" t="s">
        <v>2157</v>
      </c>
      <c r="J305" s="832" t="s">
        <v>641</v>
      </c>
      <c r="K305" s="832" t="s">
        <v>2158</v>
      </c>
      <c r="L305" s="835">
        <v>35.25</v>
      </c>
      <c r="M305" s="835">
        <v>35.25</v>
      </c>
      <c r="N305" s="832">
        <v>1</v>
      </c>
      <c r="O305" s="836">
        <v>1</v>
      </c>
      <c r="P305" s="835"/>
      <c r="Q305" s="837">
        <v>0</v>
      </c>
      <c r="R305" s="832"/>
      <c r="S305" s="837">
        <v>0</v>
      </c>
      <c r="T305" s="836"/>
      <c r="U305" s="838">
        <v>0</v>
      </c>
    </row>
    <row r="306" spans="1:21" ht="14.45" customHeight="1" x14ac:dyDescent="0.2">
      <c r="A306" s="831">
        <v>31</v>
      </c>
      <c r="B306" s="832" t="s">
        <v>1749</v>
      </c>
      <c r="C306" s="832" t="s">
        <v>1754</v>
      </c>
      <c r="D306" s="833" t="s">
        <v>2608</v>
      </c>
      <c r="E306" s="834" t="s">
        <v>1766</v>
      </c>
      <c r="F306" s="832" t="s">
        <v>1750</v>
      </c>
      <c r="G306" s="832" t="s">
        <v>1821</v>
      </c>
      <c r="H306" s="832" t="s">
        <v>579</v>
      </c>
      <c r="I306" s="832" t="s">
        <v>2089</v>
      </c>
      <c r="J306" s="832" t="s">
        <v>2090</v>
      </c>
      <c r="K306" s="832" t="s">
        <v>2091</v>
      </c>
      <c r="L306" s="835">
        <v>35.25</v>
      </c>
      <c r="M306" s="835">
        <v>70.5</v>
      </c>
      <c r="N306" s="832">
        <v>2</v>
      </c>
      <c r="O306" s="836">
        <v>0.5</v>
      </c>
      <c r="P306" s="835">
        <v>70.5</v>
      </c>
      <c r="Q306" s="837">
        <v>1</v>
      </c>
      <c r="R306" s="832">
        <v>2</v>
      </c>
      <c r="S306" s="837">
        <v>1</v>
      </c>
      <c r="T306" s="836">
        <v>0.5</v>
      </c>
      <c r="U306" s="838">
        <v>1</v>
      </c>
    </row>
    <row r="307" spans="1:21" ht="14.45" customHeight="1" x14ac:dyDescent="0.2">
      <c r="A307" s="831">
        <v>31</v>
      </c>
      <c r="B307" s="832" t="s">
        <v>1749</v>
      </c>
      <c r="C307" s="832" t="s">
        <v>1754</v>
      </c>
      <c r="D307" s="833" t="s">
        <v>2608</v>
      </c>
      <c r="E307" s="834" t="s">
        <v>1766</v>
      </c>
      <c r="F307" s="832" t="s">
        <v>1750</v>
      </c>
      <c r="G307" s="832" t="s">
        <v>1821</v>
      </c>
      <c r="H307" s="832" t="s">
        <v>579</v>
      </c>
      <c r="I307" s="832" t="s">
        <v>2249</v>
      </c>
      <c r="J307" s="832" t="s">
        <v>641</v>
      </c>
      <c r="K307" s="832" t="s">
        <v>2250</v>
      </c>
      <c r="L307" s="835">
        <v>17.62</v>
      </c>
      <c r="M307" s="835">
        <v>17.62</v>
      </c>
      <c r="N307" s="832">
        <v>1</v>
      </c>
      <c r="O307" s="836">
        <v>1</v>
      </c>
      <c r="P307" s="835">
        <v>17.62</v>
      </c>
      <c r="Q307" s="837">
        <v>1</v>
      </c>
      <c r="R307" s="832">
        <v>1</v>
      </c>
      <c r="S307" s="837">
        <v>1</v>
      </c>
      <c r="T307" s="836">
        <v>1</v>
      </c>
      <c r="U307" s="838">
        <v>1</v>
      </c>
    </row>
    <row r="308" spans="1:21" ht="14.45" customHeight="1" x14ac:dyDescent="0.2">
      <c r="A308" s="831">
        <v>31</v>
      </c>
      <c r="B308" s="832" t="s">
        <v>1749</v>
      </c>
      <c r="C308" s="832" t="s">
        <v>1754</v>
      </c>
      <c r="D308" s="833" t="s">
        <v>2608</v>
      </c>
      <c r="E308" s="834" t="s">
        <v>1766</v>
      </c>
      <c r="F308" s="832" t="s">
        <v>1750</v>
      </c>
      <c r="G308" s="832" t="s">
        <v>2251</v>
      </c>
      <c r="H308" s="832" t="s">
        <v>615</v>
      </c>
      <c r="I308" s="832" t="s">
        <v>1680</v>
      </c>
      <c r="J308" s="832" t="s">
        <v>1681</v>
      </c>
      <c r="K308" s="832" t="s">
        <v>1682</v>
      </c>
      <c r="L308" s="835">
        <v>117.46</v>
      </c>
      <c r="M308" s="835">
        <v>117.46</v>
      </c>
      <c r="N308" s="832">
        <v>1</v>
      </c>
      <c r="O308" s="836">
        <v>0.5</v>
      </c>
      <c r="P308" s="835">
        <v>117.46</v>
      </c>
      <c r="Q308" s="837">
        <v>1</v>
      </c>
      <c r="R308" s="832">
        <v>1</v>
      </c>
      <c r="S308" s="837">
        <v>1</v>
      </c>
      <c r="T308" s="836">
        <v>0.5</v>
      </c>
      <c r="U308" s="838">
        <v>1</v>
      </c>
    </row>
    <row r="309" spans="1:21" ht="14.45" customHeight="1" x14ac:dyDescent="0.2">
      <c r="A309" s="831">
        <v>31</v>
      </c>
      <c r="B309" s="832" t="s">
        <v>1749</v>
      </c>
      <c r="C309" s="832" t="s">
        <v>1754</v>
      </c>
      <c r="D309" s="833" t="s">
        <v>2608</v>
      </c>
      <c r="E309" s="834" t="s">
        <v>1766</v>
      </c>
      <c r="F309" s="832" t="s">
        <v>1750</v>
      </c>
      <c r="G309" s="832" t="s">
        <v>2252</v>
      </c>
      <c r="H309" s="832" t="s">
        <v>579</v>
      </c>
      <c r="I309" s="832" t="s">
        <v>2253</v>
      </c>
      <c r="J309" s="832" t="s">
        <v>960</v>
      </c>
      <c r="K309" s="832" t="s">
        <v>2254</v>
      </c>
      <c r="L309" s="835">
        <v>54.55</v>
      </c>
      <c r="M309" s="835">
        <v>54.55</v>
      </c>
      <c r="N309" s="832">
        <v>1</v>
      </c>
      <c r="O309" s="836">
        <v>0.5</v>
      </c>
      <c r="P309" s="835"/>
      <c r="Q309" s="837">
        <v>0</v>
      </c>
      <c r="R309" s="832"/>
      <c r="S309" s="837">
        <v>0</v>
      </c>
      <c r="T309" s="836"/>
      <c r="U309" s="838">
        <v>0</v>
      </c>
    </row>
    <row r="310" spans="1:21" ht="14.45" customHeight="1" x14ac:dyDescent="0.2">
      <c r="A310" s="831">
        <v>31</v>
      </c>
      <c r="B310" s="832" t="s">
        <v>1749</v>
      </c>
      <c r="C310" s="832" t="s">
        <v>1754</v>
      </c>
      <c r="D310" s="833" t="s">
        <v>2608</v>
      </c>
      <c r="E310" s="834" t="s">
        <v>1766</v>
      </c>
      <c r="F310" s="832" t="s">
        <v>1750</v>
      </c>
      <c r="G310" s="832" t="s">
        <v>2252</v>
      </c>
      <c r="H310" s="832" t="s">
        <v>579</v>
      </c>
      <c r="I310" s="832" t="s">
        <v>2255</v>
      </c>
      <c r="J310" s="832" t="s">
        <v>960</v>
      </c>
      <c r="K310" s="832" t="s">
        <v>2254</v>
      </c>
      <c r="L310" s="835">
        <v>54.55</v>
      </c>
      <c r="M310" s="835">
        <v>54.55</v>
      </c>
      <c r="N310" s="832">
        <v>1</v>
      </c>
      <c r="O310" s="836">
        <v>0.5</v>
      </c>
      <c r="P310" s="835">
        <v>54.55</v>
      </c>
      <c r="Q310" s="837">
        <v>1</v>
      </c>
      <c r="R310" s="832">
        <v>1</v>
      </c>
      <c r="S310" s="837">
        <v>1</v>
      </c>
      <c r="T310" s="836">
        <v>0.5</v>
      </c>
      <c r="U310" s="838">
        <v>1</v>
      </c>
    </row>
    <row r="311" spans="1:21" ht="14.45" customHeight="1" x14ac:dyDescent="0.2">
      <c r="A311" s="831">
        <v>31</v>
      </c>
      <c r="B311" s="832" t="s">
        <v>1749</v>
      </c>
      <c r="C311" s="832" t="s">
        <v>1754</v>
      </c>
      <c r="D311" s="833" t="s">
        <v>2608</v>
      </c>
      <c r="E311" s="834" t="s">
        <v>1766</v>
      </c>
      <c r="F311" s="832" t="s">
        <v>1750</v>
      </c>
      <c r="G311" s="832" t="s">
        <v>2252</v>
      </c>
      <c r="H311" s="832" t="s">
        <v>579</v>
      </c>
      <c r="I311" s="832" t="s">
        <v>2256</v>
      </c>
      <c r="J311" s="832" t="s">
        <v>960</v>
      </c>
      <c r="K311" s="832" t="s">
        <v>961</v>
      </c>
      <c r="L311" s="835">
        <v>54.55</v>
      </c>
      <c r="M311" s="835">
        <v>54.55</v>
      </c>
      <c r="N311" s="832">
        <v>1</v>
      </c>
      <c r="O311" s="836">
        <v>1</v>
      </c>
      <c r="P311" s="835">
        <v>54.55</v>
      </c>
      <c r="Q311" s="837">
        <v>1</v>
      </c>
      <c r="R311" s="832">
        <v>1</v>
      </c>
      <c r="S311" s="837">
        <v>1</v>
      </c>
      <c r="T311" s="836">
        <v>1</v>
      </c>
      <c r="U311" s="838">
        <v>1</v>
      </c>
    </row>
    <row r="312" spans="1:21" ht="14.45" customHeight="1" x14ac:dyDescent="0.2">
      <c r="A312" s="831">
        <v>31</v>
      </c>
      <c r="B312" s="832" t="s">
        <v>1749</v>
      </c>
      <c r="C312" s="832" t="s">
        <v>1754</v>
      </c>
      <c r="D312" s="833" t="s">
        <v>2608</v>
      </c>
      <c r="E312" s="834" t="s">
        <v>1766</v>
      </c>
      <c r="F312" s="832" t="s">
        <v>1750</v>
      </c>
      <c r="G312" s="832" t="s">
        <v>1778</v>
      </c>
      <c r="H312" s="832" t="s">
        <v>615</v>
      </c>
      <c r="I312" s="832" t="s">
        <v>1605</v>
      </c>
      <c r="J312" s="832" t="s">
        <v>927</v>
      </c>
      <c r="K312" s="832" t="s">
        <v>931</v>
      </c>
      <c r="L312" s="835">
        <v>0</v>
      </c>
      <c r="M312" s="835">
        <v>0</v>
      </c>
      <c r="N312" s="832">
        <v>17</v>
      </c>
      <c r="O312" s="836">
        <v>12</v>
      </c>
      <c r="P312" s="835">
        <v>0</v>
      </c>
      <c r="Q312" s="837"/>
      <c r="R312" s="832">
        <v>11</v>
      </c>
      <c r="S312" s="837">
        <v>0.6470588235294118</v>
      </c>
      <c r="T312" s="836">
        <v>6.5</v>
      </c>
      <c r="U312" s="838">
        <v>0.54166666666666663</v>
      </c>
    </row>
    <row r="313" spans="1:21" ht="14.45" customHeight="1" x14ac:dyDescent="0.2">
      <c r="A313" s="831">
        <v>31</v>
      </c>
      <c r="B313" s="832" t="s">
        <v>1749</v>
      </c>
      <c r="C313" s="832" t="s">
        <v>1754</v>
      </c>
      <c r="D313" s="833" t="s">
        <v>2608</v>
      </c>
      <c r="E313" s="834" t="s">
        <v>1766</v>
      </c>
      <c r="F313" s="832" t="s">
        <v>1750</v>
      </c>
      <c r="G313" s="832" t="s">
        <v>1888</v>
      </c>
      <c r="H313" s="832" t="s">
        <v>579</v>
      </c>
      <c r="I313" s="832" t="s">
        <v>2257</v>
      </c>
      <c r="J313" s="832" t="s">
        <v>1892</v>
      </c>
      <c r="K313" s="832" t="s">
        <v>1890</v>
      </c>
      <c r="L313" s="835">
        <v>42.54</v>
      </c>
      <c r="M313" s="835">
        <v>127.62</v>
      </c>
      <c r="N313" s="832">
        <v>3</v>
      </c>
      <c r="O313" s="836">
        <v>1</v>
      </c>
      <c r="P313" s="835">
        <v>127.62</v>
      </c>
      <c r="Q313" s="837">
        <v>1</v>
      </c>
      <c r="R313" s="832">
        <v>3</v>
      </c>
      <c r="S313" s="837">
        <v>1</v>
      </c>
      <c r="T313" s="836">
        <v>1</v>
      </c>
      <c r="U313" s="838">
        <v>1</v>
      </c>
    </row>
    <row r="314" spans="1:21" ht="14.45" customHeight="1" x14ac:dyDescent="0.2">
      <c r="A314" s="831">
        <v>31</v>
      </c>
      <c r="B314" s="832" t="s">
        <v>1749</v>
      </c>
      <c r="C314" s="832" t="s">
        <v>1754</v>
      </c>
      <c r="D314" s="833" t="s">
        <v>2608</v>
      </c>
      <c r="E314" s="834" t="s">
        <v>1766</v>
      </c>
      <c r="F314" s="832" t="s">
        <v>1750</v>
      </c>
      <c r="G314" s="832" t="s">
        <v>1793</v>
      </c>
      <c r="H314" s="832" t="s">
        <v>579</v>
      </c>
      <c r="I314" s="832" t="s">
        <v>1794</v>
      </c>
      <c r="J314" s="832" t="s">
        <v>1129</v>
      </c>
      <c r="K314" s="832" t="s">
        <v>1795</v>
      </c>
      <c r="L314" s="835">
        <v>219.37</v>
      </c>
      <c r="M314" s="835">
        <v>877.48</v>
      </c>
      <c r="N314" s="832">
        <v>4</v>
      </c>
      <c r="O314" s="836">
        <v>1</v>
      </c>
      <c r="P314" s="835">
        <v>877.48</v>
      </c>
      <c r="Q314" s="837">
        <v>1</v>
      </c>
      <c r="R314" s="832">
        <v>4</v>
      </c>
      <c r="S314" s="837">
        <v>1</v>
      </c>
      <c r="T314" s="836">
        <v>1</v>
      </c>
      <c r="U314" s="838">
        <v>1</v>
      </c>
    </row>
    <row r="315" spans="1:21" ht="14.45" customHeight="1" x14ac:dyDescent="0.2">
      <c r="A315" s="831">
        <v>31</v>
      </c>
      <c r="B315" s="832" t="s">
        <v>1749</v>
      </c>
      <c r="C315" s="832" t="s">
        <v>1754</v>
      </c>
      <c r="D315" s="833" t="s">
        <v>2608</v>
      </c>
      <c r="E315" s="834" t="s">
        <v>1766</v>
      </c>
      <c r="F315" s="832" t="s">
        <v>1750</v>
      </c>
      <c r="G315" s="832" t="s">
        <v>2258</v>
      </c>
      <c r="H315" s="832" t="s">
        <v>579</v>
      </c>
      <c r="I315" s="832" t="s">
        <v>2259</v>
      </c>
      <c r="J315" s="832" t="s">
        <v>2260</v>
      </c>
      <c r="K315" s="832" t="s">
        <v>2261</v>
      </c>
      <c r="L315" s="835">
        <v>57.85</v>
      </c>
      <c r="M315" s="835">
        <v>115.7</v>
      </c>
      <c r="N315" s="832">
        <v>2</v>
      </c>
      <c r="O315" s="836">
        <v>1</v>
      </c>
      <c r="P315" s="835">
        <v>115.7</v>
      </c>
      <c r="Q315" s="837">
        <v>1</v>
      </c>
      <c r="R315" s="832">
        <v>2</v>
      </c>
      <c r="S315" s="837">
        <v>1</v>
      </c>
      <c r="T315" s="836">
        <v>1</v>
      </c>
      <c r="U315" s="838">
        <v>1</v>
      </c>
    </row>
    <row r="316" spans="1:21" ht="14.45" customHeight="1" x14ac:dyDescent="0.2">
      <c r="A316" s="831">
        <v>31</v>
      </c>
      <c r="B316" s="832" t="s">
        <v>1749</v>
      </c>
      <c r="C316" s="832" t="s">
        <v>1754</v>
      </c>
      <c r="D316" s="833" t="s">
        <v>2608</v>
      </c>
      <c r="E316" s="834" t="s">
        <v>1766</v>
      </c>
      <c r="F316" s="832" t="s">
        <v>1750</v>
      </c>
      <c r="G316" s="832" t="s">
        <v>2173</v>
      </c>
      <c r="H316" s="832" t="s">
        <v>579</v>
      </c>
      <c r="I316" s="832" t="s">
        <v>2177</v>
      </c>
      <c r="J316" s="832" t="s">
        <v>2178</v>
      </c>
      <c r="K316" s="832" t="s">
        <v>2179</v>
      </c>
      <c r="L316" s="835">
        <v>31.32</v>
      </c>
      <c r="M316" s="835">
        <v>31.32</v>
      </c>
      <c r="N316" s="832">
        <v>1</v>
      </c>
      <c r="O316" s="836">
        <v>1</v>
      </c>
      <c r="P316" s="835"/>
      <c r="Q316" s="837">
        <v>0</v>
      </c>
      <c r="R316" s="832"/>
      <c r="S316" s="837">
        <v>0</v>
      </c>
      <c r="T316" s="836"/>
      <c r="U316" s="838">
        <v>0</v>
      </c>
    </row>
    <row r="317" spans="1:21" ht="14.45" customHeight="1" x14ac:dyDescent="0.2">
      <c r="A317" s="831">
        <v>31</v>
      </c>
      <c r="B317" s="832" t="s">
        <v>1749</v>
      </c>
      <c r="C317" s="832" t="s">
        <v>1754</v>
      </c>
      <c r="D317" s="833" t="s">
        <v>2608</v>
      </c>
      <c r="E317" s="834" t="s">
        <v>1766</v>
      </c>
      <c r="F317" s="832" t="s">
        <v>1750</v>
      </c>
      <c r="G317" s="832" t="s">
        <v>2035</v>
      </c>
      <c r="H317" s="832" t="s">
        <v>579</v>
      </c>
      <c r="I317" s="832" t="s">
        <v>2093</v>
      </c>
      <c r="J317" s="832" t="s">
        <v>2094</v>
      </c>
      <c r="K317" s="832" t="s">
        <v>2095</v>
      </c>
      <c r="L317" s="835">
        <v>311.02</v>
      </c>
      <c r="M317" s="835">
        <v>3421.22</v>
      </c>
      <c r="N317" s="832">
        <v>11</v>
      </c>
      <c r="O317" s="836">
        <v>9</v>
      </c>
      <c r="P317" s="835">
        <v>2799.18</v>
      </c>
      <c r="Q317" s="837">
        <v>0.81818181818181823</v>
      </c>
      <c r="R317" s="832">
        <v>9</v>
      </c>
      <c r="S317" s="837">
        <v>0.81818181818181823</v>
      </c>
      <c r="T317" s="836">
        <v>7.5</v>
      </c>
      <c r="U317" s="838">
        <v>0.83333333333333337</v>
      </c>
    </row>
    <row r="318" spans="1:21" ht="14.45" customHeight="1" x14ac:dyDescent="0.2">
      <c r="A318" s="831">
        <v>31</v>
      </c>
      <c r="B318" s="832" t="s">
        <v>1749</v>
      </c>
      <c r="C318" s="832" t="s">
        <v>1754</v>
      </c>
      <c r="D318" s="833" t="s">
        <v>2608</v>
      </c>
      <c r="E318" s="834" t="s">
        <v>1766</v>
      </c>
      <c r="F318" s="832" t="s">
        <v>1750</v>
      </c>
      <c r="G318" s="832" t="s">
        <v>2035</v>
      </c>
      <c r="H318" s="832" t="s">
        <v>579</v>
      </c>
      <c r="I318" s="832" t="s">
        <v>2262</v>
      </c>
      <c r="J318" s="832" t="s">
        <v>663</v>
      </c>
      <c r="K318" s="832" t="s">
        <v>2263</v>
      </c>
      <c r="L318" s="835">
        <v>0</v>
      </c>
      <c r="M318" s="835">
        <v>0</v>
      </c>
      <c r="N318" s="832">
        <v>1</v>
      </c>
      <c r="O318" s="836">
        <v>0.5</v>
      </c>
      <c r="P318" s="835">
        <v>0</v>
      </c>
      <c r="Q318" s="837"/>
      <c r="R318" s="832">
        <v>1</v>
      </c>
      <c r="S318" s="837">
        <v>1</v>
      </c>
      <c r="T318" s="836">
        <v>0.5</v>
      </c>
      <c r="U318" s="838">
        <v>1</v>
      </c>
    </row>
    <row r="319" spans="1:21" ht="14.45" customHeight="1" x14ac:dyDescent="0.2">
      <c r="A319" s="831">
        <v>31</v>
      </c>
      <c r="B319" s="832" t="s">
        <v>1749</v>
      </c>
      <c r="C319" s="832" t="s">
        <v>1754</v>
      </c>
      <c r="D319" s="833" t="s">
        <v>2608</v>
      </c>
      <c r="E319" s="834" t="s">
        <v>1766</v>
      </c>
      <c r="F319" s="832" t="s">
        <v>1750</v>
      </c>
      <c r="G319" s="832" t="s">
        <v>1906</v>
      </c>
      <c r="H319" s="832" t="s">
        <v>579</v>
      </c>
      <c r="I319" s="832" t="s">
        <v>2096</v>
      </c>
      <c r="J319" s="832" t="s">
        <v>1908</v>
      </c>
      <c r="K319" s="832" t="s">
        <v>2097</v>
      </c>
      <c r="L319" s="835">
        <v>50.32</v>
      </c>
      <c r="M319" s="835">
        <v>50.32</v>
      </c>
      <c r="N319" s="832">
        <v>1</v>
      </c>
      <c r="O319" s="836">
        <v>0.5</v>
      </c>
      <c r="P319" s="835"/>
      <c r="Q319" s="837">
        <v>0</v>
      </c>
      <c r="R319" s="832"/>
      <c r="S319" s="837">
        <v>0</v>
      </c>
      <c r="T319" s="836"/>
      <c r="U319" s="838">
        <v>0</v>
      </c>
    </row>
    <row r="320" spans="1:21" ht="14.45" customHeight="1" x14ac:dyDescent="0.2">
      <c r="A320" s="831">
        <v>31</v>
      </c>
      <c r="B320" s="832" t="s">
        <v>1749</v>
      </c>
      <c r="C320" s="832" t="s">
        <v>1754</v>
      </c>
      <c r="D320" s="833" t="s">
        <v>2608</v>
      </c>
      <c r="E320" s="834" t="s">
        <v>1766</v>
      </c>
      <c r="F320" s="832" t="s">
        <v>1750</v>
      </c>
      <c r="G320" s="832" t="s">
        <v>1906</v>
      </c>
      <c r="H320" s="832" t="s">
        <v>579</v>
      </c>
      <c r="I320" s="832" t="s">
        <v>1907</v>
      </c>
      <c r="J320" s="832" t="s">
        <v>1908</v>
      </c>
      <c r="K320" s="832" t="s">
        <v>1909</v>
      </c>
      <c r="L320" s="835">
        <v>33.31</v>
      </c>
      <c r="M320" s="835">
        <v>133.24</v>
      </c>
      <c r="N320" s="832">
        <v>4</v>
      </c>
      <c r="O320" s="836">
        <v>4</v>
      </c>
      <c r="P320" s="835">
        <v>133.24</v>
      </c>
      <c r="Q320" s="837">
        <v>1</v>
      </c>
      <c r="R320" s="832">
        <v>4</v>
      </c>
      <c r="S320" s="837">
        <v>1</v>
      </c>
      <c r="T320" s="836">
        <v>4</v>
      </c>
      <c r="U320" s="838">
        <v>1</v>
      </c>
    </row>
    <row r="321" spans="1:21" ht="14.45" customHeight="1" x14ac:dyDescent="0.2">
      <c r="A321" s="831">
        <v>31</v>
      </c>
      <c r="B321" s="832" t="s">
        <v>1749</v>
      </c>
      <c r="C321" s="832" t="s">
        <v>1754</v>
      </c>
      <c r="D321" s="833" t="s">
        <v>2608</v>
      </c>
      <c r="E321" s="834" t="s">
        <v>1766</v>
      </c>
      <c r="F321" s="832" t="s">
        <v>1750</v>
      </c>
      <c r="G321" s="832" t="s">
        <v>1906</v>
      </c>
      <c r="H321" s="832" t="s">
        <v>579</v>
      </c>
      <c r="I321" s="832" t="s">
        <v>1910</v>
      </c>
      <c r="J321" s="832" t="s">
        <v>1908</v>
      </c>
      <c r="K321" s="832" t="s">
        <v>1911</v>
      </c>
      <c r="L321" s="835">
        <v>99.94</v>
      </c>
      <c r="M321" s="835">
        <v>299.82</v>
      </c>
      <c r="N321" s="832">
        <v>3</v>
      </c>
      <c r="O321" s="836">
        <v>3</v>
      </c>
      <c r="P321" s="835">
        <v>299.82</v>
      </c>
      <c r="Q321" s="837">
        <v>1</v>
      </c>
      <c r="R321" s="832">
        <v>3</v>
      </c>
      <c r="S321" s="837">
        <v>1</v>
      </c>
      <c r="T321" s="836">
        <v>3</v>
      </c>
      <c r="U321" s="838">
        <v>1</v>
      </c>
    </row>
    <row r="322" spans="1:21" ht="14.45" customHeight="1" x14ac:dyDescent="0.2">
      <c r="A322" s="831">
        <v>31</v>
      </c>
      <c r="B322" s="832" t="s">
        <v>1749</v>
      </c>
      <c r="C322" s="832" t="s">
        <v>1754</v>
      </c>
      <c r="D322" s="833" t="s">
        <v>2608</v>
      </c>
      <c r="E322" s="834" t="s">
        <v>1766</v>
      </c>
      <c r="F322" s="832" t="s">
        <v>1750</v>
      </c>
      <c r="G322" s="832" t="s">
        <v>1906</v>
      </c>
      <c r="H322" s="832" t="s">
        <v>579</v>
      </c>
      <c r="I322" s="832" t="s">
        <v>1912</v>
      </c>
      <c r="J322" s="832" t="s">
        <v>1908</v>
      </c>
      <c r="K322" s="832" t="s">
        <v>1913</v>
      </c>
      <c r="L322" s="835">
        <v>66.63</v>
      </c>
      <c r="M322" s="835">
        <v>133.26</v>
      </c>
      <c r="N322" s="832">
        <v>2</v>
      </c>
      <c r="O322" s="836">
        <v>2</v>
      </c>
      <c r="P322" s="835">
        <v>133.26</v>
      </c>
      <c r="Q322" s="837">
        <v>1</v>
      </c>
      <c r="R322" s="832">
        <v>2</v>
      </c>
      <c r="S322" s="837">
        <v>1</v>
      </c>
      <c r="T322" s="836">
        <v>2</v>
      </c>
      <c r="U322" s="838">
        <v>1</v>
      </c>
    </row>
    <row r="323" spans="1:21" ht="14.45" customHeight="1" x14ac:dyDescent="0.2">
      <c r="A323" s="831">
        <v>31</v>
      </c>
      <c r="B323" s="832" t="s">
        <v>1749</v>
      </c>
      <c r="C323" s="832" t="s">
        <v>1754</v>
      </c>
      <c r="D323" s="833" t="s">
        <v>2608</v>
      </c>
      <c r="E323" s="834" t="s">
        <v>1766</v>
      </c>
      <c r="F323" s="832" t="s">
        <v>1750</v>
      </c>
      <c r="G323" s="832" t="s">
        <v>1906</v>
      </c>
      <c r="H323" s="832" t="s">
        <v>579</v>
      </c>
      <c r="I323" s="832" t="s">
        <v>2264</v>
      </c>
      <c r="J323" s="832" t="s">
        <v>1908</v>
      </c>
      <c r="K323" s="832" t="s">
        <v>2265</v>
      </c>
      <c r="L323" s="835">
        <v>16.77</v>
      </c>
      <c r="M323" s="835">
        <v>16.77</v>
      </c>
      <c r="N323" s="832">
        <v>1</v>
      </c>
      <c r="O323" s="836">
        <v>0.5</v>
      </c>
      <c r="P323" s="835">
        <v>16.77</v>
      </c>
      <c r="Q323" s="837">
        <v>1</v>
      </c>
      <c r="R323" s="832">
        <v>1</v>
      </c>
      <c r="S323" s="837">
        <v>1</v>
      </c>
      <c r="T323" s="836">
        <v>0.5</v>
      </c>
      <c r="U323" s="838">
        <v>1</v>
      </c>
    </row>
    <row r="324" spans="1:21" ht="14.45" customHeight="1" x14ac:dyDescent="0.2">
      <c r="A324" s="831">
        <v>31</v>
      </c>
      <c r="B324" s="832" t="s">
        <v>1749</v>
      </c>
      <c r="C324" s="832" t="s">
        <v>1754</v>
      </c>
      <c r="D324" s="833" t="s">
        <v>2608</v>
      </c>
      <c r="E324" s="834" t="s">
        <v>1766</v>
      </c>
      <c r="F324" s="832" t="s">
        <v>1750</v>
      </c>
      <c r="G324" s="832" t="s">
        <v>1783</v>
      </c>
      <c r="H324" s="832" t="s">
        <v>615</v>
      </c>
      <c r="I324" s="832" t="s">
        <v>1560</v>
      </c>
      <c r="J324" s="832" t="s">
        <v>1561</v>
      </c>
      <c r="K324" s="832" t="s">
        <v>1562</v>
      </c>
      <c r="L324" s="835">
        <v>149.52000000000001</v>
      </c>
      <c r="M324" s="835">
        <v>149.52000000000001</v>
      </c>
      <c r="N324" s="832">
        <v>1</v>
      </c>
      <c r="O324" s="836">
        <v>0.5</v>
      </c>
      <c r="P324" s="835"/>
      <c r="Q324" s="837">
        <v>0</v>
      </c>
      <c r="R324" s="832"/>
      <c r="S324" s="837">
        <v>0</v>
      </c>
      <c r="T324" s="836"/>
      <c r="U324" s="838">
        <v>0</v>
      </c>
    </row>
    <row r="325" spans="1:21" ht="14.45" customHeight="1" x14ac:dyDescent="0.2">
      <c r="A325" s="831">
        <v>31</v>
      </c>
      <c r="B325" s="832" t="s">
        <v>1749</v>
      </c>
      <c r="C325" s="832" t="s">
        <v>1754</v>
      </c>
      <c r="D325" s="833" t="s">
        <v>2608</v>
      </c>
      <c r="E325" s="834" t="s">
        <v>1766</v>
      </c>
      <c r="F325" s="832" t="s">
        <v>1750</v>
      </c>
      <c r="G325" s="832" t="s">
        <v>1783</v>
      </c>
      <c r="H325" s="832" t="s">
        <v>579</v>
      </c>
      <c r="I325" s="832" t="s">
        <v>2266</v>
      </c>
      <c r="J325" s="832" t="s">
        <v>1074</v>
      </c>
      <c r="K325" s="832" t="s">
        <v>1559</v>
      </c>
      <c r="L325" s="835">
        <v>154.36000000000001</v>
      </c>
      <c r="M325" s="835">
        <v>154.36000000000001</v>
      </c>
      <c r="N325" s="832">
        <v>1</v>
      </c>
      <c r="O325" s="836">
        <v>1</v>
      </c>
      <c r="P325" s="835">
        <v>154.36000000000001</v>
      </c>
      <c r="Q325" s="837">
        <v>1</v>
      </c>
      <c r="R325" s="832">
        <v>1</v>
      </c>
      <c r="S325" s="837">
        <v>1</v>
      </c>
      <c r="T325" s="836">
        <v>1</v>
      </c>
      <c r="U325" s="838">
        <v>1</v>
      </c>
    </row>
    <row r="326" spans="1:21" ht="14.45" customHeight="1" x14ac:dyDescent="0.2">
      <c r="A326" s="831">
        <v>31</v>
      </c>
      <c r="B326" s="832" t="s">
        <v>1749</v>
      </c>
      <c r="C326" s="832" t="s">
        <v>1754</v>
      </c>
      <c r="D326" s="833" t="s">
        <v>2608</v>
      </c>
      <c r="E326" s="834" t="s">
        <v>1766</v>
      </c>
      <c r="F326" s="832" t="s">
        <v>1750</v>
      </c>
      <c r="G326" s="832" t="s">
        <v>1915</v>
      </c>
      <c r="H326" s="832" t="s">
        <v>579</v>
      </c>
      <c r="I326" s="832" t="s">
        <v>1916</v>
      </c>
      <c r="J326" s="832" t="s">
        <v>609</v>
      </c>
      <c r="K326" s="832" t="s">
        <v>1917</v>
      </c>
      <c r="L326" s="835">
        <v>0</v>
      </c>
      <c r="M326" s="835">
        <v>0</v>
      </c>
      <c r="N326" s="832">
        <v>1</v>
      </c>
      <c r="O326" s="836">
        <v>0.5</v>
      </c>
      <c r="P326" s="835"/>
      <c r="Q326" s="837"/>
      <c r="R326" s="832"/>
      <c r="S326" s="837">
        <v>0</v>
      </c>
      <c r="T326" s="836"/>
      <c r="U326" s="838">
        <v>0</v>
      </c>
    </row>
    <row r="327" spans="1:21" ht="14.45" customHeight="1" x14ac:dyDescent="0.2">
      <c r="A327" s="831">
        <v>31</v>
      </c>
      <c r="B327" s="832" t="s">
        <v>1749</v>
      </c>
      <c r="C327" s="832" t="s">
        <v>1754</v>
      </c>
      <c r="D327" s="833" t="s">
        <v>2608</v>
      </c>
      <c r="E327" s="834" t="s">
        <v>1766</v>
      </c>
      <c r="F327" s="832" t="s">
        <v>1750</v>
      </c>
      <c r="G327" s="832" t="s">
        <v>1915</v>
      </c>
      <c r="H327" s="832" t="s">
        <v>579</v>
      </c>
      <c r="I327" s="832" t="s">
        <v>1918</v>
      </c>
      <c r="J327" s="832" t="s">
        <v>609</v>
      </c>
      <c r="K327" s="832" t="s">
        <v>1919</v>
      </c>
      <c r="L327" s="835">
        <v>0</v>
      </c>
      <c r="M327" s="835">
        <v>0</v>
      </c>
      <c r="N327" s="832">
        <v>3</v>
      </c>
      <c r="O327" s="836">
        <v>1.5</v>
      </c>
      <c r="P327" s="835">
        <v>0</v>
      </c>
      <c r="Q327" s="837"/>
      <c r="R327" s="832">
        <v>1</v>
      </c>
      <c r="S327" s="837">
        <v>0.33333333333333331</v>
      </c>
      <c r="T327" s="836">
        <v>0.5</v>
      </c>
      <c r="U327" s="838">
        <v>0.33333333333333331</v>
      </c>
    </row>
    <row r="328" spans="1:21" ht="14.45" customHeight="1" x14ac:dyDescent="0.2">
      <c r="A328" s="831">
        <v>31</v>
      </c>
      <c r="B328" s="832" t="s">
        <v>1749</v>
      </c>
      <c r="C328" s="832" t="s">
        <v>1754</v>
      </c>
      <c r="D328" s="833" t="s">
        <v>2608</v>
      </c>
      <c r="E328" s="834" t="s">
        <v>1766</v>
      </c>
      <c r="F328" s="832" t="s">
        <v>1751</v>
      </c>
      <c r="G328" s="832" t="s">
        <v>1799</v>
      </c>
      <c r="H328" s="832" t="s">
        <v>579</v>
      </c>
      <c r="I328" s="832" t="s">
        <v>1848</v>
      </c>
      <c r="J328" s="832" t="s">
        <v>1801</v>
      </c>
      <c r="K328" s="832"/>
      <c r="L328" s="835">
        <v>3200</v>
      </c>
      <c r="M328" s="835">
        <v>3200</v>
      </c>
      <c r="N328" s="832">
        <v>1</v>
      </c>
      <c r="O328" s="836">
        <v>1</v>
      </c>
      <c r="P328" s="835"/>
      <c r="Q328" s="837">
        <v>0</v>
      </c>
      <c r="R328" s="832"/>
      <c r="S328" s="837">
        <v>0</v>
      </c>
      <c r="T328" s="836"/>
      <c r="U328" s="838">
        <v>0</v>
      </c>
    </row>
    <row r="329" spans="1:21" ht="14.45" customHeight="1" x14ac:dyDescent="0.2">
      <c r="A329" s="831">
        <v>31</v>
      </c>
      <c r="B329" s="832" t="s">
        <v>1749</v>
      </c>
      <c r="C329" s="832" t="s">
        <v>1754</v>
      </c>
      <c r="D329" s="833" t="s">
        <v>2608</v>
      </c>
      <c r="E329" s="834" t="s">
        <v>1766</v>
      </c>
      <c r="F329" s="832" t="s">
        <v>1751</v>
      </c>
      <c r="G329" s="832" t="s">
        <v>1920</v>
      </c>
      <c r="H329" s="832" t="s">
        <v>579</v>
      </c>
      <c r="I329" s="832" t="s">
        <v>1921</v>
      </c>
      <c r="J329" s="832" t="s">
        <v>1922</v>
      </c>
      <c r="K329" s="832" t="s">
        <v>1923</v>
      </c>
      <c r="L329" s="835">
        <v>35.130000000000003</v>
      </c>
      <c r="M329" s="835">
        <v>456.69</v>
      </c>
      <c r="N329" s="832">
        <v>13</v>
      </c>
      <c r="O329" s="836">
        <v>7</v>
      </c>
      <c r="P329" s="835">
        <v>456.69</v>
      </c>
      <c r="Q329" s="837">
        <v>1</v>
      </c>
      <c r="R329" s="832">
        <v>13</v>
      </c>
      <c r="S329" s="837">
        <v>1</v>
      </c>
      <c r="T329" s="836">
        <v>7</v>
      </c>
      <c r="U329" s="838">
        <v>1</v>
      </c>
    </row>
    <row r="330" spans="1:21" ht="14.45" customHeight="1" x14ac:dyDescent="0.2">
      <c r="A330" s="831">
        <v>31</v>
      </c>
      <c r="B330" s="832" t="s">
        <v>1749</v>
      </c>
      <c r="C330" s="832" t="s">
        <v>1754</v>
      </c>
      <c r="D330" s="833" t="s">
        <v>2608</v>
      </c>
      <c r="E330" s="834" t="s">
        <v>1766</v>
      </c>
      <c r="F330" s="832" t="s">
        <v>1751</v>
      </c>
      <c r="G330" s="832" t="s">
        <v>1920</v>
      </c>
      <c r="H330" s="832" t="s">
        <v>579</v>
      </c>
      <c r="I330" s="832" t="s">
        <v>1924</v>
      </c>
      <c r="J330" s="832" t="s">
        <v>1925</v>
      </c>
      <c r="K330" s="832" t="s">
        <v>1926</v>
      </c>
      <c r="L330" s="835">
        <v>100</v>
      </c>
      <c r="M330" s="835">
        <v>1200</v>
      </c>
      <c r="N330" s="832">
        <v>12</v>
      </c>
      <c r="O330" s="836">
        <v>2</v>
      </c>
      <c r="P330" s="835"/>
      <c r="Q330" s="837">
        <v>0</v>
      </c>
      <c r="R330" s="832"/>
      <c r="S330" s="837">
        <v>0</v>
      </c>
      <c r="T330" s="836"/>
      <c r="U330" s="838">
        <v>0</v>
      </c>
    </row>
    <row r="331" spans="1:21" ht="14.45" customHeight="1" x14ac:dyDescent="0.2">
      <c r="A331" s="831">
        <v>31</v>
      </c>
      <c r="B331" s="832" t="s">
        <v>1749</v>
      </c>
      <c r="C331" s="832" t="s">
        <v>1754</v>
      </c>
      <c r="D331" s="833" t="s">
        <v>2608</v>
      </c>
      <c r="E331" s="834" t="s">
        <v>1766</v>
      </c>
      <c r="F331" s="832" t="s">
        <v>1751</v>
      </c>
      <c r="G331" s="832" t="s">
        <v>1920</v>
      </c>
      <c r="H331" s="832" t="s">
        <v>579</v>
      </c>
      <c r="I331" s="832" t="s">
        <v>2046</v>
      </c>
      <c r="J331" s="832" t="s">
        <v>1922</v>
      </c>
      <c r="K331" s="832" t="s">
        <v>2047</v>
      </c>
      <c r="L331" s="835">
        <v>30.99</v>
      </c>
      <c r="M331" s="835">
        <v>247.92000000000002</v>
      </c>
      <c r="N331" s="832">
        <v>8</v>
      </c>
      <c r="O331" s="836">
        <v>7</v>
      </c>
      <c r="P331" s="835">
        <v>247.92000000000002</v>
      </c>
      <c r="Q331" s="837">
        <v>1</v>
      </c>
      <c r="R331" s="832">
        <v>8</v>
      </c>
      <c r="S331" s="837">
        <v>1</v>
      </c>
      <c r="T331" s="836">
        <v>7</v>
      </c>
      <c r="U331" s="838">
        <v>1</v>
      </c>
    </row>
    <row r="332" spans="1:21" ht="14.45" customHeight="1" x14ac:dyDescent="0.2">
      <c r="A332" s="831">
        <v>31</v>
      </c>
      <c r="B332" s="832" t="s">
        <v>1749</v>
      </c>
      <c r="C332" s="832" t="s">
        <v>1754</v>
      </c>
      <c r="D332" s="833" t="s">
        <v>2608</v>
      </c>
      <c r="E332" s="834" t="s">
        <v>1766</v>
      </c>
      <c r="F332" s="832" t="s">
        <v>1751</v>
      </c>
      <c r="G332" s="832" t="s">
        <v>1920</v>
      </c>
      <c r="H332" s="832" t="s">
        <v>579</v>
      </c>
      <c r="I332" s="832" t="s">
        <v>1927</v>
      </c>
      <c r="J332" s="832" t="s">
        <v>1922</v>
      </c>
      <c r="K332" s="832" t="s">
        <v>1928</v>
      </c>
      <c r="L332" s="835">
        <v>38.24</v>
      </c>
      <c r="M332" s="835">
        <v>114.72</v>
      </c>
      <c r="N332" s="832">
        <v>3</v>
      </c>
      <c r="O332" s="836">
        <v>3</v>
      </c>
      <c r="P332" s="835">
        <v>114.72</v>
      </c>
      <c r="Q332" s="837">
        <v>1</v>
      </c>
      <c r="R332" s="832">
        <v>3</v>
      </c>
      <c r="S332" s="837">
        <v>1</v>
      </c>
      <c r="T332" s="836">
        <v>3</v>
      </c>
      <c r="U332" s="838">
        <v>1</v>
      </c>
    </row>
    <row r="333" spans="1:21" ht="14.45" customHeight="1" x14ac:dyDescent="0.2">
      <c r="A333" s="831">
        <v>31</v>
      </c>
      <c r="B333" s="832" t="s">
        <v>1749</v>
      </c>
      <c r="C333" s="832" t="s">
        <v>1754</v>
      </c>
      <c r="D333" s="833" t="s">
        <v>2608</v>
      </c>
      <c r="E333" s="834" t="s">
        <v>1766</v>
      </c>
      <c r="F333" s="832" t="s">
        <v>1751</v>
      </c>
      <c r="G333" s="832" t="s">
        <v>1802</v>
      </c>
      <c r="H333" s="832" t="s">
        <v>579</v>
      </c>
      <c r="I333" s="832" t="s">
        <v>2267</v>
      </c>
      <c r="J333" s="832" t="s">
        <v>2268</v>
      </c>
      <c r="K333" s="832" t="s">
        <v>2269</v>
      </c>
      <c r="L333" s="835">
        <v>600</v>
      </c>
      <c r="M333" s="835">
        <v>600</v>
      </c>
      <c r="N333" s="832">
        <v>1</v>
      </c>
      <c r="O333" s="836">
        <v>1</v>
      </c>
      <c r="P333" s="835">
        <v>600</v>
      </c>
      <c r="Q333" s="837">
        <v>1</v>
      </c>
      <c r="R333" s="832">
        <v>1</v>
      </c>
      <c r="S333" s="837">
        <v>1</v>
      </c>
      <c r="T333" s="836">
        <v>1</v>
      </c>
      <c r="U333" s="838">
        <v>1</v>
      </c>
    </row>
    <row r="334" spans="1:21" ht="14.45" customHeight="1" x14ac:dyDescent="0.2">
      <c r="A334" s="831">
        <v>31</v>
      </c>
      <c r="B334" s="832" t="s">
        <v>1749</v>
      </c>
      <c r="C334" s="832" t="s">
        <v>1754</v>
      </c>
      <c r="D334" s="833" t="s">
        <v>2608</v>
      </c>
      <c r="E334" s="834" t="s">
        <v>1766</v>
      </c>
      <c r="F334" s="832" t="s">
        <v>1751</v>
      </c>
      <c r="G334" s="832" t="s">
        <v>1789</v>
      </c>
      <c r="H334" s="832" t="s">
        <v>579</v>
      </c>
      <c r="I334" s="832" t="s">
        <v>1836</v>
      </c>
      <c r="J334" s="832" t="s">
        <v>1837</v>
      </c>
      <c r="K334" s="832" t="s">
        <v>1838</v>
      </c>
      <c r="L334" s="835">
        <v>3000</v>
      </c>
      <c r="M334" s="835">
        <v>3000</v>
      </c>
      <c r="N334" s="832">
        <v>1</v>
      </c>
      <c r="O334" s="836">
        <v>1</v>
      </c>
      <c r="P334" s="835">
        <v>3000</v>
      </c>
      <c r="Q334" s="837">
        <v>1</v>
      </c>
      <c r="R334" s="832">
        <v>1</v>
      </c>
      <c r="S334" s="837">
        <v>1</v>
      </c>
      <c r="T334" s="836">
        <v>1</v>
      </c>
      <c r="U334" s="838">
        <v>1</v>
      </c>
    </row>
    <row r="335" spans="1:21" ht="14.45" customHeight="1" x14ac:dyDescent="0.2">
      <c r="A335" s="831">
        <v>31</v>
      </c>
      <c r="B335" s="832" t="s">
        <v>1749</v>
      </c>
      <c r="C335" s="832" t="s">
        <v>1754</v>
      </c>
      <c r="D335" s="833" t="s">
        <v>2608</v>
      </c>
      <c r="E335" s="834" t="s">
        <v>1766</v>
      </c>
      <c r="F335" s="832" t="s">
        <v>1751</v>
      </c>
      <c r="G335" s="832" t="s">
        <v>1789</v>
      </c>
      <c r="H335" s="832" t="s">
        <v>579</v>
      </c>
      <c r="I335" s="832" t="s">
        <v>1942</v>
      </c>
      <c r="J335" s="832" t="s">
        <v>1943</v>
      </c>
      <c r="K335" s="832" t="s">
        <v>1944</v>
      </c>
      <c r="L335" s="835">
        <v>199.5</v>
      </c>
      <c r="M335" s="835">
        <v>399</v>
      </c>
      <c r="N335" s="832">
        <v>2</v>
      </c>
      <c r="O335" s="836">
        <v>2</v>
      </c>
      <c r="P335" s="835">
        <v>199.5</v>
      </c>
      <c r="Q335" s="837">
        <v>0.5</v>
      </c>
      <c r="R335" s="832">
        <v>1</v>
      </c>
      <c r="S335" s="837">
        <v>0.5</v>
      </c>
      <c r="T335" s="836">
        <v>1</v>
      </c>
      <c r="U335" s="838">
        <v>0.5</v>
      </c>
    </row>
    <row r="336" spans="1:21" ht="14.45" customHeight="1" x14ac:dyDescent="0.2">
      <c r="A336" s="831">
        <v>31</v>
      </c>
      <c r="B336" s="832" t="s">
        <v>1749</v>
      </c>
      <c r="C336" s="832" t="s">
        <v>1754</v>
      </c>
      <c r="D336" s="833" t="s">
        <v>2608</v>
      </c>
      <c r="E336" s="834" t="s">
        <v>1766</v>
      </c>
      <c r="F336" s="832" t="s">
        <v>1751</v>
      </c>
      <c r="G336" s="832" t="s">
        <v>1789</v>
      </c>
      <c r="H336" s="832" t="s">
        <v>579</v>
      </c>
      <c r="I336" s="832" t="s">
        <v>1945</v>
      </c>
      <c r="J336" s="832" t="s">
        <v>1946</v>
      </c>
      <c r="K336" s="832" t="s">
        <v>1947</v>
      </c>
      <c r="L336" s="835">
        <v>492.18</v>
      </c>
      <c r="M336" s="835">
        <v>1476.54</v>
      </c>
      <c r="N336" s="832">
        <v>3</v>
      </c>
      <c r="O336" s="836">
        <v>3</v>
      </c>
      <c r="P336" s="835">
        <v>1476.54</v>
      </c>
      <c r="Q336" s="837">
        <v>1</v>
      </c>
      <c r="R336" s="832">
        <v>3</v>
      </c>
      <c r="S336" s="837">
        <v>1</v>
      </c>
      <c r="T336" s="836">
        <v>3</v>
      </c>
      <c r="U336" s="838">
        <v>1</v>
      </c>
    </row>
    <row r="337" spans="1:21" ht="14.45" customHeight="1" x14ac:dyDescent="0.2">
      <c r="A337" s="831">
        <v>31</v>
      </c>
      <c r="B337" s="832" t="s">
        <v>1749</v>
      </c>
      <c r="C337" s="832" t="s">
        <v>1754</v>
      </c>
      <c r="D337" s="833" t="s">
        <v>2608</v>
      </c>
      <c r="E337" s="834" t="s">
        <v>1766</v>
      </c>
      <c r="F337" s="832" t="s">
        <v>1751</v>
      </c>
      <c r="G337" s="832" t="s">
        <v>1789</v>
      </c>
      <c r="H337" s="832" t="s">
        <v>579</v>
      </c>
      <c r="I337" s="832" t="s">
        <v>1948</v>
      </c>
      <c r="J337" s="832" t="s">
        <v>1949</v>
      </c>
      <c r="K337" s="832" t="s">
        <v>1950</v>
      </c>
      <c r="L337" s="835">
        <v>347.81</v>
      </c>
      <c r="M337" s="835">
        <v>347.81</v>
      </c>
      <c r="N337" s="832">
        <v>1</v>
      </c>
      <c r="O337" s="836">
        <v>1</v>
      </c>
      <c r="P337" s="835"/>
      <c r="Q337" s="837">
        <v>0</v>
      </c>
      <c r="R337" s="832"/>
      <c r="S337" s="837">
        <v>0</v>
      </c>
      <c r="T337" s="836"/>
      <c r="U337" s="838">
        <v>0</v>
      </c>
    </row>
    <row r="338" spans="1:21" ht="14.45" customHeight="1" x14ac:dyDescent="0.2">
      <c r="A338" s="831">
        <v>31</v>
      </c>
      <c r="B338" s="832" t="s">
        <v>1749</v>
      </c>
      <c r="C338" s="832" t="s">
        <v>1754</v>
      </c>
      <c r="D338" s="833" t="s">
        <v>2608</v>
      </c>
      <c r="E338" s="834" t="s">
        <v>1766</v>
      </c>
      <c r="F338" s="832" t="s">
        <v>1751</v>
      </c>
      <c r="G338" s="832" t="s">
        <v>1789</v>
      </c>
      <c r="H338" s="832" t="s">
        <v>579</v>
      </c>
      <c r="I338" s="832" t="s">
        <v>1839</v>
      </c>
      <c r="J338" s="832" t="s">
        <v>1840</v>
      </c>
      <c r="K338" s="832" t="s">
        <v>1841</v>
      </c>
      <c r="L338" s="835">
        <v>2296.87</v>
      </c>
      <c r="M338" s="835">
        <v>6890.61</v>
      </c>
      <c r="N338" s="832">
        <v>3</v>
      </c>
      <c r="O338" s="836">
        <v>3</v>
      </c>
      <c r="P338" s="835">
        <v>6890.61</v>
      </c>
      <c r="Q338" s="837">
        <v>1</v>
      </c>
      <c r="R338" s="832">
        <v>3</v>
      </c>
      <c r="S338" s="837">
        <v>1</v>
      </c>
      <c r="T338" s="836">
        <v>3</v>
      </c>
      <c r="U338" s="838">
        <v>1</v>
      </c>
    </row>
    <row r="339" spans="1:21" ht="14.45" customHeight="1" x14ac:dyDescent="0.2">
      <c r="A339" s="831">
        <v>31</v>
      </c>
      <c r="B339" s="832" t="s">
        <v>1749</v>
      </c>
      <c r="C339" s="832" t="s">
        <v>1754</v>
      </c>
      <c r="D339" s="833" t="s">
        <v>2608</v>
      </c>
      <c r="E339" s="834" t="s">
        <v>1766</v>
      </c>
      <c r="F339" s="832" t="s">
        <v>1751</v>
      </c>
      <c r="G339" s="832" t="s">
        <v>1789</v>
      </c>
      <c r="H339" s="832" t="s">
        <v>579</v>
      </c>
      <c r="I339" s="832" t="s">
        <v>2195</v>
      </c>
      <c r="J339" s="832" t="s">
        <v>2196</v>
      </c>
      <c r="K339" s="832" t="s">
        <v>2197</v>
      </c>
      <c r="L339" s="835">
        <v>320.25</v>
      </c>
      <c r="M339" s="835">
        <v>1281</v>
      </c>
      <c r="N339" s="832">
        <v>4</v>
      </c>
      <c r="O339" s="836">
        <v>4</v>
      </c>
      <c r="P339" s="835">
        <v>1281</v>
      </c>
      <c r="Q339" s="837">
        <v>1</v>
      </c>
      <c r="R339" s="832">
        <v>4</v>
      </c>
      <c r="S339" s="837">
        <v>1</v>
      </c>
      <c r="T339" s="836">
        <v>4</v>
      </c>
      <c r="U339" s="838">
        <v>1</v>
      </c>
    </row>
    <row r="340" spans="1:21" ht="14.45" customHeight="1" x14ac:dyDescent="0.2">
      <c r="A340" s="831">
        <v>31</v>
      </c>
      <c r="B340" s="832" t="s">
        <v>1749</v>
      </c>
      <c r="C340" s="832" t="s">
        <v>1754</v>
      </c>
      <c r="D340" s="833" t="s">
        <v>2608</v>
      </c>
      <c r="E340" s="834" t="s">
        <v>1766</v>
      </c>
      <c r="F340" s="832" t="s">
        <v>1751</v>
      </c>
      <c r="G340" s="832" t="s">
        <v>1789</v>
      </c>
      <c r="H340" s="832" t="s">
        <v>579</v>
      </c>
      <c r="I340" s="832" t="s">
        <v>1796</v>
      </c>
      <c r="J340" s="832" t="s">
        <v>1797</v>
      </c>
      <c r="K340" s="832" t="s">
        <v>1798</v>
      </c>
      <c r="L340" s="835">
        <v>245.43</v>
      </c>
      <c r="M340" s="835">
        <v>245.43</v>
      </c>
      <c r="N340" s="832">
        <v>1</v>
      </c>
      <c r="O340" s="836">
        <v>1</v>
      </c>
      <c r="P340" s="835">
        <v>245.43</v>
      </c>
      <c r="Q340" s="837">
        <v>1</v>
      </c>
      <c r="R340" s="832">
        <v>1</v>
      </c>
      <c r="S340" s="837">
        <v>1</v>
      </c>
      <c r="T340" s="836">
        <v>1</v>
      </c>
      <c r="U340" s="838">
        <v>1</v>
      </c>
    </row>
    <row r="341" spans="1:21" ht="14.45" customHeight="1" x14ac:dyDescent="0.2">
      <c r="A341" s="831">
        <v>31</v>
      </c>
      <c r="B341" s="832" t="s">
        <v>1749</v>
      </c>
      <c r="C341" s="832" t="s">
        <v>1754</v>
      </c>
      <c r="D341" s="833" t="s">
        <v>2608</v>
      </c>
      <c r="E341" s="834" t="s">
        <v>1766</v>
      </c>
      <c r="F341" s="832" t="s">
        <v>1751</v>
      </c>
      <c r="G341" s="832" t="s">
        <v>1789</v>
      </c>
      <c r="H341" s="832" t="s">
        <v>579</v>
      </c>
      <c r="I341" s="832" t="s">
        <v>2059</v>
      </c>
      <c r="J341" s="832" t="s">
        <v>1843</v>
      </c>
      <c r="K341" s="832" t="s">
        <v>2060</v>
      </c>
      <c r="L341" s="835">
        <v>50.5</v>
      </c>
      <c r="M341" s="835">
        <v>50.5</v>
      </c>
      <c r="N341" s="832">
        <v>1</v>
      </c>
      <c r="O341" s="836">
        <v>1</v>
      </c>
      <c r="P341" s="835">
        <v>50.5</v>
      </c>
      <c r="Q341" s="837">
        <v>1</v>
      </c>
      <c r="R341" s="832">
        <v>1</v>
      </c>
      <c r="S341" s="837">
        <v>1</v>
      </c>
      <c r="T341" s="836">
        <v>1</v>
      </c>
      <c r="U341" s="838">
        <v>1</v>
      </c>
    </row>
    <row r="342" spans="1:21" ht="14.45" customHeight="1" x14ac:dyDescent="0.2">
      <c r="A342" s="831">
        <v>31</v>
      </c>
      <c r="B342" s="832" t="s">
        <v>1749</v>
      </c>
      <c r="C342" s="832" t="s">
        <v>1754</v>
      </c>
      <c r="D342" s="833" t="s">
        <v>2608</v>
      </c>
      <c r="E342" s="834" t="s">
        <v>1766</v>
      </c>
      <c r="F342" s="832" t="s">
        <v>1751</v>
      </c>
      <c r="G342" s="832" t="s">
        <v>1789</v>
      </c>
      <c r="H342" s="832" t="s">
        <v>579</v>
      </c>
      <c r="I342" s="832" t="s">
        <v>1953</v>
      </c>
      <c r="J342" s="832" t="s">
        <v>1954</v>
      </c>
      <c r="K342" s="832" t="s">
        <v>1955</v>
      </c>
      <c r="L342" s="835">
        <v>971.25</v>
      </c>
      <c r="M342" s="835">
        <v>4856.25</v>
      </c>
      <c r="N342" s="832">
        <v>5</v>
      </c>
      <c r="O342" s="836">
        <v>5</v>
      </c>
      <c r="P342" s="835">
        <v>4856.25</v>
      </c>
      <c r="Q342" s="837">
        <v>1</v>
      </c>
      <c r="R342" s="832">
        <v>5</v>
      </c>
      <c r="S342" s="837">
        <v>1</v>
      </c>
      <c r="T342" s="836">
        <v>5</v>
      </c>
      <c r="U342" s="838">
        <v>1</v>
      </c>
    </row>
    <row r="343" spans="1:21" ht="14.45" customHeight="1" x14ac:dyDescent="0.2">
      <c r="A343" s="831">
        <v>31</v>
      </c>
      <c r="B343" s="832" t="s">
        <v>1749</v>
      </c>
      <c r="C343" s="832" t="s">
        <v>1754</v>
      </c>
      <c r="D343" s="833" t="s">
        <v>2608</v>
      </c>
      <c r="E343" s="834" t="s">
        <v>1766</v>
      </c>
      <c r="F343" s="832" t="s">
        <v>1751</v>
      </c>
      <c r="G343" s="832" t="s">
        <v>1789</v>
      </c>
      <c r="H343" s="832" t="s">
        <v>579</v>
      </c>
      <c r="I343" s="832" t="s">
        <v>2061</v>
      </c>
      <c r="J343" s="832" t="s">
        <v>2062</v>
      </c>
      <c r="K343" s="832" t="s">
        <v>2063</v>
      </c>
      <c r="L343" s="835">
        <v>250</v>
      </c>
      <c r="M343" s="835">
        <v>250</v>
      </c>
      <c r="N343" s="832">
        <v>1</v>
      </c>
      <c r="O343" s="836">
        <v>1</v>
      </c>
      <c r="P343" s="835">
        <v>250</v>
      </c>
      <c r="Q343" s="837">
        <v>1</v>
      </c>
      <c r="R343" s="832">
        <v>1</v>
      </c>
      <c r="S343" s="837">
        <v>1</v>
      </c>
      <c r="T343" s="836">
        <v>1</v>
      </c>
      <c r="U343" s="838">
        <v>1</v>
      </c>
    </row>
    <row r="344" spans="1:21" ht="14.45" customHeight="1" x14ac:dyDescent="0.2">
      <c r="A344" s="831">
        <v>31</v>
      </c>
      <c r="B344" s="832" t="s">
        <v>1749</v>
      </c>
      <c r="C344" s="832" t="s">
        <v>1754</v>
      </c>
      <c r="D344" s="833" t="s">
        <v>2608</v>
      </c>
      <c r="E344" s="834" t="s">
        <v>1766</v>
      </c>
      <c r="F344" s="832" t="s">
        <v>1751</v>
      </c>
      <c r="G344" s="832" t="s">
        <v>1789</v>
      </c>
      <c r="H344" s="832" t="s">
        <v>579</v>
      </c>
      <c r="I344" s="832" t="s">
        <v>2064</v>
      </c>
      <c r="J344" s="832" t="s">
        <v>2065</v>
      </c>
      <c r="K344" s="832"/>
      <c r="L344" s="835">
        <v>80.349999999999994</v>
      </c>
      <c r="M344" s="835">
        <v>321.39999999999998</v>
      </c>
      <c r="N344" s="832">
        <v>4</v>
      </c>
      <c r="O344" s="836">
        <v>4</v>
      </c>
      <c r="P344" s="835">
        <v>321.39999999999998</v>
      </c>
      <c r="Q344" s="837">
        <v>1</v>
      </c>
      <c r="R344" s="832">
        <v>4</v>
      </c>
      <c r="S344" s="837">
        <v>1</v>
      </c>
      <c r="T344" s="836">
        <v>4</v>
      </c>
      <c r="U344" s="838">
        <v>1</v>
      </c>
    </row>
    <row r="345" spans="1:21" ht="14.45" customHeight="1" x14ac:dyDescent="0.2">
      <c r="A345" s="831">
        <v>31</v>
      </c>
      <c r="B345" s="832" t="s">
        <v>1749</v>
      </c>
      <c r="C345" s="832" t="s">
        <v>1754</v>
      </c>
      <c r="D345" s="833" t="s">
        <v>2608</v>
      </c>
      <c r="E345" s="834" t="s">
        <v>1766</v>
      </c>
      <c r="F345" s="832" t="s">
        <v>1751</v>
      </c>
      <c r="G345" s="832" t="s">
        <v>1789</v>
      </c>
      <c r="H345" s="832" t="s">
        <v>579</v>
      </c>
      <c r="I345" s="832" t="s">
        <v>1962</v>
      </c>
      <c r="J345" s="832" t="s">
        <v>1801</v>
      </c>
      <c r="K345" s="832"/>
      <c r="L345" s="835">
        <v>350</v>
      </c>
      <c r="M345" s="835">
        <v>700</v>
      </c>
      <c r="N345" s="832">
        <v>2</v>
      </c>
      <c r="O345" s="836">
        <v>2</v>
      </c>
      <c r="P345" s="835">
        <v>700</v>
      </c>
      <c r="Q345" s="837">
        <v>1</v>
      </c>
      <c r="R345" s="832">
        <v>2</v>
      </c>
      <c r="S345" s="837">
        <v>1</v>
      </c>
      <c r="T345" s="836">
        <v>2</v>
      </c>
      <c r="U345" s="838">
        <v>1</v>
      </c>
    </row>
    <row r="346" spans="1:21" ht="14.45" customHeight="1" x14ac:dyDescent="0.2">
      <c r="A346" s="831">
        <v>31</v>
      </c>
      <c r="B346" s="832" t="s">
        <v>1749</v>
      </c>
      <c r="C346" s="832" t="s">
        <v>1754</v>
      </c>
      <c r="D346" s="833" t="s">
        <v>2608</v>
      </c>
      <c r="E346" s="834" t="s">
        <v>1766</v>
      </c>
      <c r="F346" s="832" t="s">
        <v>1751</v>
      </c>
      <c r="G346" s="832" t="s">
        <v>1789</v>
      </c>
      <c r="H346" s="832" t="s">
        <v>579</v>
      </c>
      <c r="I346" s="832" t="s">
        <v>1962</v>
      </c>
      <c r="J346" s="832" t="s">
        <v>1963</v>
      </c>
      <c r="K346" s="832" t="s">
        <v>1964</v>
      </c>
      <c r="L346" s="835">
        <v>350</v>
      </c>
      <c r="M346" s="835">
        <v>1400</v>
      </c>
      <c r="N346" s="832">
        <v>4</v>
      </c>
      <c r="O346" s="836">
        <v>4</v>
      </c>
      <c r="P346" s="835">
        <v>1050</v>
      </c>
      <c r="Q346" s="837">
        <v>0.75</v>
      </c>
      <c r="R346" s="832">
        <v>3</v>
      </c>
      <c r="S346" s="837">
        <v>0.75</v>
      </c>
      <c r="T346" s="836">
        <v>3</v>
      </c>
      <c r="U346" s="838">
        <v>0.75</v>
      </c>
    </row>
    <row r="347" spans="1:21" ht="14.45" customHeight="1" x14ac:dyDescent="0.2">
      <c r="A347" s="831">
        <v>31</v>
      </c>
      <c r="B347" s="832" t="s">
        <v>1749</v>
      </c>
      <c r="C347" s="832" t="s">
        <v>1754</v>
      </c>
      <c r="D347" s="833" t="s">
        <v>2608</v>
      </c>
      <c r="E347" s="834" t="s">
        <v>1766</v>
      </c>
      <c r="F347" s="832" t="s">
        <v>1751</v>
      </c>
      <c r="G347" s="832" t="s">
        <v>1789</v>
      </c>
      <c r="H347" s="832" t="s">
        <v>579</v>
      </c>
      <c r="I347" s="832" t="s">
        <v>2201</v>
      </c>
      <c r="J347" s="832" t="s">
        <v>2202</v>
      </c>
      <c r="K347" s="832" t="s">
        <v>2203</v>
      </c>
      <c r="L347" s="835">
        <v>1000</v>
      </c>
      <c r="M347" s="835">
        <v>1000</v>
      </c>
      <c r="N347" s="832">
        <v>1</v>
      </c>
      <c r="O347" s="836">
        <v>1</v>
      </c>
      <c r="P347" s="835">
        <v>1000</v>
      </c>
      <c r="Q347" s="837">
        <v>1</v>
      </c>
      <c r="R347" s="832">
        <v>1</v>
      </c>
      <c r="S347" s="837">
        <v>1</v>
      </c>
      <c r="T347" s="836">
        <v>1</v>
      </c>
      <c r="U347" s="838">
        <v>1</v>
      </c>
    </row>
    <row r="348" spans="1:21" ht="14.45" customHeight="1" x14ac:dyDescent="0.2">
      <c r="A348" s="831">
        <v>31</v>
      </c>
      <c r="B348" s="832" t="s">
        <v>1749</v>
      </c>
      <c r="C348" s="832" t="s">
        <v>1754</v>
      </c>
      <c r="D348" s="833" t="s">
        <v>2608</v>
      </c>
      <c r="E348" s="834" t="s">
        <v>1766</v>
      </c>
      <c r="F348" s="832" t="s">
        <v>1751</v>
      </c>
      <c r="G348" s="832" t="s">
        <v>1789</v>
      </c>
      <c r="H348" s="832" t="s">
        <v>579</v>
      </c>
      <c r="I348" s="832" t="s">
        <v>1806</v>
      </c>
      <c r="J348" s="832" t="s">
        <v>1807</v>
      </c>
      <c r="K348" s="832" t="s">
        <v>1808</v>
      </c>
      <c r="L348" s="835">
        <v>1000</v>
      </c>
      <c r="M348" s="835">
        <v>4000</v>
      </c>
      <c r="N348" s="832">
        <v>4</v>
      </c>
      <c r="O348" s="836">
        <v>4</v>
      </c>
      <c r="P348" s="835">
        <v>3000</v>
      </c>
      <c r="Q348" s="837">
        <v>0.75</v>
      </c>
      <c r="R348" s="832">
        <v>3</v>
      </c>
      <c r="S348" s="837">
        <v>0.75</v>
      </c>
      <c r="T348" s="836">
        <v>3</v>
      </c>
      <c r="U348" s="838">
        <v>0.75</v>
      </c>
    </row>
    <row r="349" spans="1:21" ht="14.45" customHeight="1" x14ac:dyDescent="0.2">
      <c r="A349" s="831">
        <v>31</v>
      </c>
      <c r="B349" s="832" t="s">
        <v>1749</v>
      </c>
      <c r="C349" s="832" t="s">
        <v>1754</v>
      </c>
      <c r="D349" s="833" t="s">
        <v>2608</v>
      </c>
      <c r="E349" s="834" t="s">
        <v>1766</v>
      </c>
      <c r="F349" s="832" t="s">
        <v>1751</v>
      </c>
      <c r="G349" s="832" t="s">
        <v>1789</v>
      </c>
      <c r="H349" s="832" t="s">
        <v>579</v>
      </c>
      <c r="I349" s="832" t="s">
        <v>1968</v>
      </c>
      <c r="J349" s="832" t="s">
        <v>1969</v>
      </c>
      <c r="K349" s="832" t="s">
        <v>1970</v>
      </c>
      <c r="L349" s="835">
        <v>2260</v>
      </c>
      <c r="M349" s="835">
        <v>2260</v>
      </c>
      <c r="N349" s="832">
        <v>1</v>
      </c>
      <c r="O349" s="836">
        <v>1</v>
      </c>
      <c r="P349" s="835">
        <v>2260</v>
      </c>
      <c r="Q349" s="837">
        <v>1</v>
      </c>
      <c r="R349" s="832">
        <v>1</v>
      </c>
      <c r="S349" s="837">
        <v>1</v>
      </c>
      <c r="T349" s="836">
        <v>1</v>
      </c>
      <c r="U349" s="838">
        <v>1</v>
      </c>
    </row>
    <row r="350" spans="1:21" ht="14.45" customHeight="1" x14ac:dyDescent="0.2">
      <c r="A350" s="831">
        <v>31</v>
      </c>
      <c r="B350" s="832" t="s">
        <v>1749</v>
      </c>
      <c r="C350" s="832" t="s">
        <v>1754</v>
      </c>
      <c r="D350" s="833" t="s">
        <v>2608</v>
      </c>
      <c r="E350" s="834" t="s">
        <v>1766</v>
      </c>
      <c r="F350" s="832" t="s">
        <v>1751</v>
      </c>
      <c r="G350" s="832" t="s">
        <v>1789</v>
      </c>
      <c r="H350" s="832" t="s">
        <v>579</v>
      </c>
      <c r="I350" s="832" t="s">
        <v>1848</v>
      </c>
      <c r="J350" s="832" t="s">
        <v>1801</v>
      </c>
      <c r="K350" s="832"/>
      <c r="L350" s="835">
        <v>3200</v>
      </c>
      <c r="M350" s="835">
        <v>3200</v>
      </c>
      <c r="N350" s="832">
        <v>1</v>
      </c>
      <c r="O350" s="836">
        <v>1</v>
      </c>
      <c r="P350" s="835">
        <v>3200</v>
      </c>
      <c r="Q350" s="837">
        <v>1</v>
      </c>
      <c r="R350" s="832">
        <v>1</v>
      </c>
      <c r="S350" s="837">
        <v>1</v>
      </c>
      <c r="T350" s="836">
        <v>1</v>
      </c>
      <c r="U350" s="838">
        <v>1</v>
      </c>
    </row>
    <row r="351" spans="1:21" ht="14.45" customHeight="1" x14ac:dyDescent="0.2">
      <c r="A351" s="831">
        <v>31</v>
      </c>
      <c r="B351" s="832" t="s">
        <v>1749</v>
      </c>
      <c r="C351" s="832" t="s">
        <v>1754</v>
      </c>
      <c r="D351" s="833" t="s">
        <v>2608</v>
      </c>
      <c r="E351" s="834" t="s">
        <v>1766</v>
      </c>
      <c r="F351" s="832" t="s">
        <v>1751</v>
      </c>
      <c r="G351" s="832" t="s">
        <v>1789</v>
      </c>
      <c r="H351" s="832" t="s">
        <v>579</v>
      </c>
      <c r="I351" s="832" t="s">
        <v>1848</v>
      </c>
      <c r="J351" s="832" t="s">
        <v>2270</v>
      </c>
      <c r="K351" s="832" t="s">
        <v>2271</v>
      </c>
      <c r="L351" s="835">
        <v>3200</v>
      </c>
      <c r="M351" s="835">
        <v>3200</v>
      </c>
      <c r="N351" s="832">
        <v>1</v>
      </c>
      <c r="O351" s="836">
        <v>1</v>
      </c>
      <c r="P351" s="835">
        <v>3200</v>
      </c>
      <c r="Q351" s="837">
        <v>1</v>
      </c>
      <c r="R351" s="832">
        <v>1</v>
      </c>
      <c r="S351" s="837">
        <v>1</v>
      </c>
      <c r="T351" s="836">
        <v>1</v>
      </c>
      <c r="U351" s="838">
        <v>1</v>
      </c>
    </row>
    <row r="352" spans="1:21" ht="14.45" customHeight="1" x14ac:dyDescent="0.2">
      <c r="A352" s="831">
        <v>31</v>
      </c>
      <c r="B352" s="832" t="s">
        <v>1749</v>
      </c>
      <c r="C352" s="832" t="s">
        <v>1754</v>
      </c>
      <c r="D352" s="833" t="s">
        <v>2608</v>
      </c>
      <c r="E352" s="834" t="s">
        <v>1766</v>
      </c>
      <c r="F352" s="832" t="s">
        <v>1751</v>
      </c>
      <c r="G352" s="832" t="s">
        <v>1789</v>
      </c>
      <c r="H352" s="832" t="s">
        <v>579</v>
      </c>
      <c r="I352" s="832" t="s">
        <v>2272</v>
      </c>
      <c r="J352" s="832" t="s">
        <v>2273</v>
      </c>
      <c r="K352" s="832" t="s">
        <v>2274</v>
      </c>
      <c r="L352" s="835">
        <v>2126.25</v>
      </c>
      <c r="M352" s="835">
        <v>2126.25</v>
      </c>
      <c r="N352" s="832">
        <v>1</v>
      </c>
      <c r="O352" s="836">
        <v>1</v>
      </c>
      <c r="P352" s="835"/>
      <c r="Q352" s="837">
        <v>0</v>
      </c>
      <c r="R352" s="832"/>
      <c r="S352" s="837">
        <v>0</v>
      </c>
      <c r="T352" s="836"/>
      <c r="U352" s="838">
        <v>0</v>
      </c>
    </row>
    <row r="353" spans="1:21" ht="14.45" customHeight="1" x14ac:dyDescent="0.2">
      <c r="A353" s="831">
        <v>31</v>
      </c>
      <c r="B353" s="832" t="s">
        <v>1749</v>
      </c>
      <c r="C353" s="832" t="s">
        <v>1754</v>
      </c>
      <c r="D353" s="833" t="s">
        <v>2608</v>
      </c>
      <c r="E353" s="834" t="s">
        <v>1766</v>
      </c>
      <c r="F353" s="832" t="s">
        <v>1751</v>
      </c>
      <c r="G353" s="832" t="s">
        <v>1789</v>
      </c>
      <c r="H353" s="832" t="s">
        <v>579</v>
      </c>
      <c r="I353" s="832" t="s">
        <v>2275</v>
      </c>
      <c r="J353" s="832" t="s">
        <v>2276</v>
      </c>
      <c r="K353" s="832" t="s">
        <v>2277</v>
      </c>
      <c r="L353" s="835">
        <v>350</v>
      </c>
      <c r="M353" s="835">
        <v>700</v>
      </c>
      <c r="N353" s="832">
        <v>2</v>
      </c>
      <c r="O353" s="836">
        <v>2</v>
      </c>
      <c r="P353" s="835">
        <v>700</v>
      </c>
      <c r="Q353" s="837">
        <v>1</v>
      </c>
      <c r="R353" s="832">
        <v>2</v>
      </c>
      <c r="S353" s="837">
        <v>1</v>
      </c>
      <c r="T353" s="836">
        <v>2</v>
      </c>
      <c r="U353" s="838">
        <v>1</v>
      </c>
    </row>
    <row r="354" spans="1:21" ht="14.45" customHeight="1" x14ac:dyDescent="0.2">
      <c r="A354" s="831">
        <v>31</v>
      </c>
      <c r="B354" s="832" t="s">
        <v>1749</v>
      </c>
      <c r="C354" s="832" t="s">
        <v>1754</v>
      </c>
      <c r="D354" s="833" t="s">
        <v>2608</v>
      </c>
      <c r="E354" s="834" t="s">
        <v>1766</v>
      </c>
      <c r="F354" s="832" t="s">
        <v>1751</v>
      </c>
      <c r="G354" s="832" t="s">
        <v>1785</v>
      </c>
      <c r="H354" s="832" t="s">
        <v>579</v>
      </c>
      <c r="I354" s="832" t="s">
        <v>1980</v>
      </c>
      <c r="J354" s="832" t="s">
        <v>1981</v>
      </c>
      <c r="K354" s="832" t="s">
        <v>1982</v>
      </c>
      <c r="L354" s="835">
        <v>260</v>
      </c>
      <c r="M354" s="835">
        <v>260</v>
      </c>
      <c r="N354" s="832">
        <v>1</v>
      </c>
      <c r="O354" s="836">
        <v>1</v>
      </c>
      <c r="P354" s="835"/>
      <c r="Q354" s="837">
        <v>0</v>
      </c>
      <c r="R354" s="832"/>
      <c r="S354" s="837">
        <v>0</v>
      </c>
      <c r="T354" s="836"/>
      <c r="U354" s="838">
        <v>0</v>
      </c>
    </row>
    <row r="355" spans="1:21" ht="14.45" customHeight="1" x14ac:dyDescent="0.2">
      <c r="A355" s="831">
        <v>31</v>
      </c>
      <c r="B355" s="832" t="s">
        <v>1749</v>
      </c>
      <c r="C355" s="832" t="s">
        <v>1754</v>
      </c>
      <c r="D355" s="833" t="s">
        <v>2608</v>
      </c>
      <c r="E355" s="834" t="s">
        <v>1766</v>
      </c>
      <c r="F355" s="832" t="s">
        <v>1751</v>
      </c>
      <c r="G355" s="832" t="s">
        <v>1785</v>
      </c>
      <c r="H355" s="832" t="s">
        <v>579</v>
      </c>
      <c r="I355" s="832" t="s">
        <v>1786</v>
      </c>
      <c r="J355" s="832" t="s">
        <v>1787</v>
      </c>
      <c r="K355" s="832" t="s">
        <v>1788</v>
      </c>
      <c r="L355" s="835">
        <v>200</v>
      </c>
      <c r="M355" s="835">
        <v>2400</v>
      </c>
      <c r="N355" s="832">
        <v>12</v>
      </c>
      <c r="O355" s="836">
        <v>6</v>
      </c>
      <c r="P355" s="835">
        <v>2400</v>
      </c>
      <c r="Q355" s="837">
        <v>1</v>
      </c>
      <c r="R355" s="832">
        <v>12</v>
      </c>
      <c r="S355" s="837">
        <v>1</v>
      </c>
      <c r="T355" s="836">
        <v>6</v>
      </c>
      <c r="U355" s="838">
        <v>1</v>
      </c>
    </row>
    <row r="356" spans="1:21" ht="14.45" customHeight="1" x14ac:dyDescent="0.2">
      <c r="A356" s="831">
        <v>31</v>
      </c>
      <c r="B356" s="832" t="s">
        <v>1749</v>
      </c>
      <c r="C356" s="832" t="s">
        <v>1754</v>
      </c>
      <c r="D356" s="833" t="s">
        <v>2608</v>
      </c>
      <c r="E356" s="834" t="s">
        <v>1767</v>
      </c>
      <c r="F356" s="832" t="s">
        <v>1750</v>
      </c>
      <c r="G356" s="832" t="s">
        <v>2278</v>
      </c>
      <c r="H356" s="832" t="s">
        <v>579</v>
      </c>
      <c r="I356" s="832" t="s">
        <v>2279</v>
      </c>
      <c r="J356" s="832" t="s">
        <v>2280</v>
      </c>
      <c r="K356" s="832" t="s">
        <v>2281</v>
      </c>
      <c r="L356" s="835">
        <v>70.48</v>
      </c>
      <c r="M356" s="835">
        <v>70.48</v>
      </c>
      <c r="N356" s="832">
        <v>1</v>
      </c>
      <c r="O356" s="836">
        <v>1</v>
      </c>
      <c r="P356" s="835">
        <v>70.48</v>
      </c>
      <c r="Q356" s="837">
        <v>1</v>
      </c>
      <c r="R356" s="832">
        <v>1</v>
      </c>
      <c r="S356" s="837">
        <v>1</v>
      </c>
      <c r="T356" s="836">
        <v>1</v>
      </c>
      <c r="U356" s="838">
        <v>1</v>
      </c>
    </row>
    <row r="357" spans="1:21" ht="14.45" customHeight="1" x14ac:dyDescent="0.2">
      <c r="A357" s="831">
        <v>31</v>
      </c>
      <c r="B357" s="832" t="s">
        <v>1749</v>
      </c>
      <c r="C357" s="832" t="s">
        <v>1754</v>
      </c>
      <c r="D357" s="833" t="s">
        <v>2608</v>
      </c>
      <c r="E357" s="834" t="s">
        <v>1767</v>
      </c>
      <c r="F357" s="832" t="s">
        <v>1750</v>
      </c>
      <c r="G357" s="832" t="s">
        <v>2220</v>
      </c>
      <c r="H357" s="832" t="s">
        <v>615</v>
      </c>
      <c r="I357" s="832" t="s">
        <v>1570</v>
      </c>
      <c r="J357" s="832" t="s">
        <v>1571</v>
      </c>
      <c r="K357" s="832" t="s">
        <v>1572</v>
      </c>
      <c r="L357" s="835">
        <v>96.04</v>
      </c>
      <c r="M357" s="835">
        <v>96.04</v>
      </c>
      <c r="N357" s="832">
        <v>1</v>
      </c>
      <c r="O357" s="836">
        <v>0.5</v>
      </c>
      <c r="P357" s="835"/>
      <c r="Q357" s="837">
        <v>0</v>
      </c>
      <c r="R357" s="832"/>
      <c r="S357" s="837">
        <v>0</v>
      </c>
      <c r="T357" s="836"/>
      <c r="U357" s="838">
        <v>0</v>
      </c>
    </row>
    <row r="358" spans="1:21" ht="14.45" customHeight="1" x14ac:dyDescent="0.2">
      <c r="A358" s="831">
        <v>31</v>
      </c>
      <c r="B358" s="832" t="s">
        <v>1749</v>
      </c>
      <c r="C358" s="832" t="s">
        <v>1754</v>
      </c>
      <c r="D358" s="833" t="s">
        <v>2608</v>
      </c>
      <c r="E358" s="834" t="s">
        <v>1767</v>
      </c>
      <c r="F358" s="832" t="s">
        <v>1750</v>
      </c>
      <c r="G358" s="832" t="s">
        <v>1854</v>
      </c>
      <c r="H358" s="832" t="s">
        <v>579</v>
      </c>
      <c r="I358" s="832" t="s">
        <v>2121</v>
      </c>
      <c r="J358" s="832" t="s">
        <v>888</v>
      </c>
      <c r="K358" s="832" t="s">
        <v>889</v>
      </c>
      <c r="L358" s="835">
        <v>42.05</v>
      </c>
      <c r="M358" s="835">
        <v>42.05</v>
      </c>
      <c r="N358" s="832">
        <v>1</v>
      </c>
      <c r="O358" s="836">
        <v>1</v>
      </c>
      <c r="P358" s="835">
        <v>42.05</v>
      </c>
      <c r="Q358" s="837">
        <v>1</v>
      </c>
      <c r="R358" s="832">
        <v>1</v>
      </c>
      <c r="S358" s="837">
        <v>1</v>
      </c>
      <c r="T358" s="836">
        <v>1</v>
      </c>
      <c r="U358" s="838">
        <v>1</v>
      </c>
    </row>
    <row r="359" spans="1:21" ht="14.45" customHeight="1" x14ac:dyDescent="0.2">
      <c r="A359" s="831">
        <v>31</v>
      </c>
      <c r="B359" s="832" t="s">
        <v>1749</v>
      </c>
      <c r="C359" s="832" t="s">
        <v>1754</v>
      </c>
      <c r="D359" s="833" t="s">
        <v>2608</v>
      </c>
      <c r="E359" s="834" t="s">
        <v>1767</v>
      </c>
      <c r="F359" s="832" t="s">
        <v>1750</v>
      </c>
      <c r="G359" s="832" t="s">
        <v>2006</v>
      </c>
      <c r="H359" s="832" t="s">
        <v>579</v>
      </c>
      <c r="I359" s="832" t="s">
        <v>2007</v>
      </c>
      <c r="J359" s="832" t="s">
        <v>2008</v>
      </c>
      <c r="K359" s="832" t="s">
        <v>2009</v>
      </c>
      <c r="L359" s="835">
        <v>0</v>
      </c>
      <c r="M359" s="835">
        <v>0</v>
      </c>
      <c r="N359" s="832">
        <v>4</v>
      </c>
      <c r="O359" s="836">
        <v>3</v>
      </c>
      <c r="P359" s="835">
        <v>0</v>
      </c>
      <c r="Q359" s="837"/>
      <c r="R359" s="832">
        <v>4</v>
      </c>
      <c r="S359" s="837">
        <v>1</v>
      </c>
      <c r="T359" s="836">
        <v>3</v>
      </c>
      <c r="U359" s="838">
        <v>1</v>
      </c>
    </row>
    <row r="360" spans="1:21" ht="14.45" customHeight="1" x14ac:dyDescent="0.2">
      <c r="A360" s="831">
        <v>31</v>
      </c>
      <c r="B360" s="832" t="s">
        <v>1749</v>
      </c>
      <c r="C360" s="832" t="s">
        <v>1754</v>
      </c>
      <c r="D360" s="833" t="s">
        <v>2608</v>
      </c>
      <c r="E360" s="834" t="s">
        <v>1767</v>
      </c>
      <c r="F360" s="832" t="s">
        <v>1750</v>
      </c>
      <c r="G360" s="832" t="s">
        <v>2282</v>
      </c>
      <c r="H360" s="832" t="s">
        <v>579</v>
      </c>
      <c r="I360" s="832" t="s">
        <v>2283</v>
      </c>
      <c r="J360" s="832" t="s">
        <v>2284</v>
      </c>
      <c r="K360" s="832" t="s">
        <v>2285</v>
      </c>
      <c r="L360" s="835">
        <v>79.64</v>
      </c>
      <c r="M360" s="835">
        <v>79.64</v>
      </c>
      <c r="N360" s="832">
        <v>1</v>
      </c>
      <c r="O360" s="836">
        <v>1</v>
      </c>
      <c r="P360" s="835">
        <v>79.64</v>
      </c>
      <c r="Q360" s="837">
        <v>1</v>
      </c>
      <c r="R360" s="832">
        <v>1</v>
      </c>
      <c r="S360" s="837">
        <v>1</v>
      </c>
      <c r="T360" s="836">
        <v>1</v>
      </c>
      <c r="U360" s="838">
        <v>1</v>
      </c>
    </row>
    <row r="361" spans="1:21" ht="14.45" customHeight="1" x14ac:dyDescent="0.2">
      <c r="A361" s="831">
        <v>31</v>
      </c>
      <c r="B361" s="832" t="s">
        <v>1749</v>
      </c>
      <c r="C361" s="832" t="s">
        <v>1754</v>
      </c>
      <c r="D361" s="833" t="s">
        <v>2608</v>
      </c>
      <c r="E361" s="834" t="s">
        <v>1767</v>
      </c>
      <c r="F361" s="832" t="s">
        <v>1750</v>
      </c>
      <c r="G361" s="832" t="s">
        <v>2010</v>
      </c>
      <c r="H361" s="832" t="s">
        <v>579</v>
      </c>
      <c r="I361" s="832" t="s">
        <v>2014</v>
      </c>
      <c r="J361" s="832" t="s">
        <v>645</v>
      </c>
      <c r="K361" s="832" t="s">
        <v>2013</v>
      </c>
      <c r="L361" s="835">
        <v>0</v>
      </c>
      <c r="M361" s="835">
        <v>0</v>
      </c>
      <c r="N361" s="832">
        <v>2</v>
      </c>
      <c r="O361" s="836">
        <v>1.5</v>
      </c>
      <c r="P361" s="835">
        <v>0</v>
      </c>
      <c r="Q361" s="837"/>
      <c r="R361" s="832">
        <v>1</v>
      </c>
      <c r="S361" s="837">
        <v>0.5</v>
      </c>
      <c r="T361" s="836">
        <v>0.5</v>
      </c>
      <c r="U361" s="838">
        <v>0.33333333333333331</v>
      </c>
    </row>
    <row r="362" spans="1:21" ht="14.45" customHeight="1" x14ac:dyDescent="0.2">
      <c r="A362" s="831">
        <v>31</v>
      </c>
      <c r="B362" s="832" t="s">
        <v>1749</v>
      </c>
      <c r="C362" s="832" t="s">
        <v>1754</v>
      </c>
      <c r="D362" s="833" t="s">
        <v>2608</v>
      </c>
      <c r="E362" s="834" t="s">
        <v>1767</v>
      </c>
      <c r="F362" s="832" t="s">
        <v>1750</v>
      </c>
      <c r="G362" s="832" t="s">
        <v>1878</v>
      </c>
      <c r="H362" s="832" t="s">
        <v>579</v>
      </c>
      <c r="I362" s="832" t="s">
        <v>1879</v>
      </c>
      <c r="J362" s="832" t="s">
        <v>1880</v>
      </c>
      <c r="K362" s="832" t="s">
        <v>1881</v>
      </c>
      <c r="L362" s="835">
        <v>132.97999999999999</v>
      </c>
      <c r="M362" s="835">
        <v>1329.7999999999997</v>
      </c>
      <c r="N362" s="832">
        <v>10</v>
      </c>
      <c r="O362" s="836">
        <v>4.5</v>
      </c>
      <c r="P362" s="835">
        <v>531.91999999999996</v>
      </c>
      <c r="Q362" s="837">
        <v>0.40000000000000008</v>
      </c>
      <c r="R362" s="832">
        <v>4</v>
      </c>
      <c r="S362" s="837">
        <v>0.4</v>
      </c>
      <c r="T362" s="836">
        <v>1.5</v>
      </c>
      <c r="U362" s="838">
        <v>0.33333333333333331</v>
      </c>
    </row>
    <row r="363" spans="1:21" ht="14.45" customHeight="1" x14ac:dyDescent="0.2">
      <c r="A363" s="831">
        <v>31</v>
      </c>
      <c r="B363" s="832" t="s">
        <v>1749</v>
      </c>
      <c r="C363" s="832" t="s">
        <v>1754</v>
      </c>
      <c r="D363" s="833" t="s">
        <v>2608</v>
      </c>
      <c r="E363" s="834" t="s">
        <v>1767</v>
      </c>
      <c r="F363" s="832" t="s">
        <v>1750</v>
      </c>
      <c r="G363" s="832" t="s">
        <v>2246</v>
      </c>
      <c r="H363" s="832" t="s">
        <v>579</v>
      </c>
      <c r="I363" s="832" t="s">
        <v>2286</v>
      </c>
      <c r="J363" s="832" t="s">
        <v>2287</v>
      </c>
      <c r="K363" s="832" t="s">
        <v>1672</v>
      </c>
      <c r="L363" s="835">
        <v>38.56</v>
      </c>
      <c r="M363" s="835">
        <v>38.56</v>
      </c>
      <c r="N363" s="832">
        <v>1</v>
      </c>
      <c r="O363" s="836">
        <v>1</v>
      </c>
      <c r="P363" s="835">
        <v>38.56</v>
      </c>
      <c r="Q363" s="837">
        <v>1</v>
      </c>
      <c r="R363" s="832">
        <v>1</v>
      </c>
      <c r="S363" s="837">
        <v>1</v>
      </c>
      <c r="T363" s="836">
        <v>1</v>
      </c>
      <c r="U363" s="838">
        <v>1</v>
      </c>
    </row>
    <row r="364" spans="1:21" ht="14.45" customHeight="1" x14ac:dyDescent="0.2">
      <c r="A364" s="831">
        <v>31</v>
      </c>
      <c r="B364" s="832" t="s">
        <v>1749</v>
      </c>
      <c r="C364" s="832" t="s">
        <v>1754</v>
      </c>
      <c r="D364" s="833" t="s">
        <v>2608</v>
      </c>
      <c r="E364" s="834" t="s">
        <v>1767</v>
      </c>
      <c r="F364" s="832" t="s">
        <v>1750</v>
      </c>
      <c r="G364" s="832" t="s">
        <v>1779</v>
      </c>
      <c r="H364" s="832" t="s">
        <v>615</v>
      </c>
      <c r="I364" s="832" t="s">
        <v>1780</v>
      </c>
      <c r="J364" s="832" t="s">
        <v>1781</v>
      </c>
      <c r="K364" s="832" t="s">
        <v>1782</v>
      </c>
      <c r="L364" s="835">
        <v>1385.62</v>
      </c>
      <c r="M364" s="835">
        <v>2771.24</v>
      </c>
      <c r="N364" s="832">
        <v>2</v>
      </c>
      <c r="O364" s="836">
        <v>1</v>
      </c>
      <c r="P364" s="835">
        <v>2771.24</v>
      </c>
      <c r="Q364" s="837">
        <v>1</v>
      </c>
      <c r="R364" s="832">
        <v>2</v>
      </c>
      <c r="S364" s="837">
        <v>1</v>
      </c>
      <c r="T364" s="836">
        <v>1</v>
      </c>
      <c r="U364" s="838">
        <v>1</v>
      </c>
    </row>
    <row r="365" spans="1:21" ht="14.45" customHeight="1" x14ac:dyDescent="0.2">
      <c r="A365" s="831">
        <v>31</v>
      </c>
      <c r="B365" s="832" t="s">
        <v>1749</v>
      </c>
      <c r="C365" s="832" t="s">
        <v>1754</v>
      </c>
      <c r="D365" s="833" t="s">
        <v>2608</v>
      </c>
      <c r="E365" s="834" t="s">
        <v>1767</v>
      </c>
      <c r="F365" s="832" t="s">
        <v>1750</v>
      </c>
      <c r="G365" s="832" t="s">
        <v>1779</v>
      </c>
      <c r="H365" s="832" t="s">
        <v>615</v>
      </c>
      <c r="I365" s="832" t="s">
        <v>1455</v>
      </c>
      <c r="J365" s="832" t="s">
        <v>771</v>
      </c>
      <c r="K365" s="832" t="s">
        <v>1456</v>
      </c>
      <c r="L365" s="835">
        <v>736.33</v>
      </c>
      <c r="M365" s="835">
        <v>22826.230000000003</v>
      </c>
      <c r="N365" s="832">
        <v>31</v>
      </c>
      <c r="O365" s="836">
        <v>14</v>
      </c>
      <c r="P365" s="835">
        <v>20617.240000000002</v>
      </c>
      <c r="Q365" s="837">
        <v>0.90322580645161288</v>
      </c>
      <c r="R365" s="832">
        <v>28</v>
      </c>
      <c r="S365" s="837">
        <v>0.90322580645161288</v>
      </c>
      <c r="T365" s="836">
        <v>12.5</v>
      </c>
      <c r="U365" s="838">
        <v>0.8928571428571429</v>
      </c>
    </row>
    <row r="366" spans="1:21" ht="14.45" customHeight="1" x14ac:dyDescent="0.2">
      <c r="A366" s="831">
        <v>31</v>
      </c>
      <c r="B366" s="832" t="s">
        <v>1749</v>
      </c>
      <c r="C366" s="832" t="s">
        <v>1754</v>
      </c>
      <c r="D366" s="833" t="s">
        <v>2608</v>
      </c>
      <c r="E366" s="834" t="s">
        <v>1767</v>
      </c>
      <c r="F366" s="832" t="s">
        <v>1750</v>
      </c>
      <c r="G366" s="832" t="s">
        <v>1779</v>
      </c>
      <c r="H366" s="832" t="s">
        <v>615</v>
      </c>
      <c r="I366" s="832" t="s">
        <v>1457</v>
      </c>
      <c r="J366" s="832" t="s">
        <v>771</v>
      </c>
      <c r="K366" s="832" t="s">
        <v>1458</v>
      </c>
      <c r="L366" s="835">
        <v>490.89</v>
      </c>
      <c r="M366" s="835">
        <v>3927.12</v>
      </c>
      <c r="N366" s="832">
        <v>8</v>
      </c>
      <c r="O366" s="836">
        <v>5.5</v>
      </c>
      <c r="P366" s="835">
        <v>3927.12</v>
      </c>
      <c r="Q366" s="837">
        <v>1</v>
      </c>
      <c r="R366" s="832">
        <v>8</v>
      </c>
      <c r="S366" s="837">
        <v>1</v>
      </c>
      <c r="T366" s="836">
        <v>5.5</v>
      </c>
      <c r="U366" s="838">
        <v>1</v>
      </c>
    </row>
    <row r="367" spans="1:21" ht="14.45" customHeight="1" x14ac:dyDescent="0.2">
      <c r="A367" s="831">
        <v>31</v>
      </c>
      <c r="B367" s="832" t="s">
        <v>1749</v>
      </c>
      <c r="C367" s="832" t="s">
        <v>1754</v>
      </c>
      <c r="D367" s="833" t="s">
        <v>2608</v>
      </c>
      <c r="E367" s="834" t="s">
        <v>1767</v>
      </c>
      <c r="F367" s="832" t="s">
        <v>1750</v>
      </c>
      <c r="G367" s="832" t="s">
        <v>1779</v>
      </c>
      <c r="H367" s="832" t="s">
        <v>615</v>
      </c>
      <c r="I367" s="832" t="s">
        <v>1882</v>
      </c>
      <c r="J367" s="832" t="s">
        <v>1781</v>
      </c>
      <c r="K367" s="832" t="s">
        <v>1883</v>
      </c>
      <c r="L367" s="835">
        <v>1847.49</v>
      </c>
      <c r="M367" s="835">
        <v>1847.49</v>
      </c>
      <c r="N367" s="832">
        <v>1</v>
      </c>
      <c r="O367" s="836">
        <v>1</v>
      </c>
      <c r="P367" s="835">
        <v>1847.49</v>
      </c>
      <c r="Q367" s="837">
        <v>1</v>
      </c>
      <c r="R367" s="832">
        <v>1</v>
      </c>
      <c r="S367" s="837">
        <v>1</v>
      </c>
      <c r="T367" s="836">
        <v>1</v>
      </c>
      <c r="U367" s="838">
        <v>1</v>
      </c>
    </row>
    <row r="368" spans="1:21" ht="14.45" customHeight="1" x14ac:dyDescent="0.2">
      <c r="A368" s="831">
        <v>31</v>
      </c>
      <c r="B368" s="832" t="s">
        <v>1749</v>
      </c>
      <c r="C368" s="832" t="s">
        <v>1754</v>
      </c>
      <c r="D368" s="833" t="s">
        <v>2608</v>
      </c>
      <c r="E368" s="834" t="s">
        <v>1767</v>
      </c>
      <c r="F368" s="832" t="s">
        <v>1750</v>
      </c>
      <c r="G368" s="832" t="s">
        <v>1779</v>
      </c>
      <c r="H368" s="832" t="s">
        <v>615</v>
      </c>
      <c r="I368" s="832" t="s">
        <v>1884</v>
      </c>
      <c r="J368" s="832" t="s">
        <v>771</v>
      </c>
      <c r="K368" s="832" t="s">
        <v>1885</v>
      </c>
      <c r="L368" s="835">
        <v>1154.68</v>
      </c>
      <c r="M368" s="835">
        <v>9237.4399999999987</v>
      </c>
      <c r="N368" s="832">
        <v>8</v>
      </c>
      <c r="O368" s="836">
        <v>2.5</v>
      </c>
      <c r="P368" s="835">
        <v>9237.4399999999987</v>
      </c>
      <c r="Q368" s="837">
        <v>1</v>
      </c>
      <c r="R368" s="832">
        <v>8</v>
      </c>
      <c r="S368" s="837">
        <v>1</v>
      </c>
      <c r="T368" s="836">
        <v>2.5</v>
      </c>
      <c r="U368" s="838">
        <v>1</v>
      </c>
    </row>
    <row r="369" spans="1:21" ht="14.45" customHeight="1" x14ac:dyDescent="0.2">
      <c r="A369" s="831">
        <v>31</v>
      </c>
      <c r="B369" s="832" t="s">
        <v>1749</v>
      </c>
      <c r="C369" s="832" t="s">
        <v>1754</v>
      </c>
      <c r="D369" s="833" t="s">
        <v>2608</v>
      </c>
      <c r="E369" s="834" t="s">
        <v>1767</v>
      </c>
      <c r="F369" s="832" t="s">
        <v>1750</v>
      </c>
      <c r="G369" s="832" t="s">
        <v>1779</v>
      </c>
      <c r="H369" s="832" t="s">
        <v>615</v>
      </c>
      <c r="I369" s="832" t="s">
        <v>1451</v>
      </c>
      <c r="J369" s="832" t="s">
        <v>771</v>
      </c>
      <c r="K369" s="832" t="s">
        <v>1452</v>
      </c>
      <c r="L369" s="835">
        <v>923.74</v>
      </c>
      <c r="M369" s="835">
        <v>2771.2200000000003</v>
      </c>
      <c r="N369" s="832">
        <v>3</v>
      </c>
      <c r="O369" s="836">
        <v>2</v>
      </c>
      <c r="P369" s="835">
        <v>2771.2200000000003</v>
      </c>
      <c r="Q369" s="837">
        <v>1</v>
      </c>
      <c r="R369" s="832">
        <v>3</v>
      </c>
      <c r="S369" s="837">
        <v>1</v>
      </c>
      <c r="T369" s="836">
        <v>2</v>
      </c>
      <c r="U369" s="838">
        <v>1</v>
      </c>
    </row>
    <row r="370" spans="1:21" ht="14.45" customHeight="1" x14ac:dyDescent="0.2">
      <c r="A370" s="831">
        <v>31</v>
      </c>
      <c r="B370" s="832" t="s">
        <v>1749</v>
      </c>
      <c r="C370" s="832" t="s">
        <v>1754</v>
      </c>
      <c r="D370" s="833" t="s">
        <v>2608</v>
      </c>
      <c r="E370" s="834" t="s">
        <v>1767</v>
      </c>
      <c r="F370" s="832" t="s">
        <v>1750</v>
      </c>
      <c r="G370" s="832" t="s">
        <v>1821</v>
      </c>
      <c r="H370" s="832" t="s">
        <v>579</v>
      </c>
      <c r="I370" s="832" t="s">
        <v>1886</v>
      </c>
      <c r="J370" s="832" t="s">
        <v>641</v>
      </c>
      <c r="K370" s="832" t="s">
        <v>1887</v>
      </c>
      <c r="L370" s="835">
        <v>17.62</v>
      </c>
      <c r="M370" s="835">
        <v>17.62</v>
      </c>
      <c r="N370" s="832">
        <v>1</v>
      </c>
      <c r="O370" s="836">
        <v>0.5</v>
      </c>
      <c r="P370" s="835">
        <v>17.62</v>
      </c>
      <c r="Q370" s="837">
        <v>1</v>
      </c>
      <c r="R370" s="832">
        <v>1</v>
      </c>
      <c r="S370" s="837">
        <v>1</v>
      </c>
      <c r="T370" s="836">
        <v>0.5</v>
      </c>
      <c r="U370" s="838">
        <v>1</v>
      </c>
    </row>
    <row r="371" spans="1:21" ht="14.45" customHeight="1" x14ac:dyDescent="0.2">
      <c r="A371" s="831">
        <v>31</v>
      </c>
      <c r="B371" s="832" t="s">
        <v>1749</v>
      </c>
      <c r="C371" s="832" t="s">
        <v>1754</v>
      </c>
      <c r="D371" s="833" t="s">
        <v>2608</v>
      </c>
      <c r="E371" s="834" t="s">
        <v>1767</v>
      </c>
      <c r="F371" s="832" t="s">
        <v>1750</v>
      </c>
      <c r="G371" s="832" t="s">
        <v>1821</v>
      </c>
      <c r="H371" s="832" t="s">
        <v>579</v>
      </c>
      <c r="I371" s="832" t="s">
        <v>1822</v>
      </c>
      <c r="J371" s="832" t="s">
        <v>641</v>
      </c>
      <c r="K371" s="832" t="s">
        <v>617</v>
      </c>
      <c r="L371" s="835">
        <v>35.25</v>
      </c>
      <c r="M371" s="835">
        <v>493.5</v>
      </c>
      <c r="N371" s="832">
        <v>14</v>
      </c>
      <c r="O371" s="836">
        <v>12</v>
      </c>
      <c r="P371" s="835">
        <v>317.25</v>
      </c>
      <c r="Q371" s="837">
        <v>0.6428571428571429</v>
      </c>
      <c r="R371" s="832">
        <v>9</v>
      </c>
      <c r="S371" s="837">
        <v>0.6428571428571429</v>
      </c>
      <c r="T371" s="836">
        <v>8</v>
      </c>
      <c r="U371" s="838">
        <v>0.66666666666666663</v>
      </c>
    </row>
    <row r="372" spans="1:21" ht="14.45" customHeight="1" x14ac:dyDescent="0.2">
      <c r="A372" s="831">
        <v>31</v>
      </c>
      <c r="B372" s="832" t="s">
        <v>1749</v>
      </c>
      <c r="C372" s="832" t="s">
        <v>1754</v>
      </c>
      <c r="D372" s="833" t="s">
        <v>2608</v>
      </c>
      <c r="E372" s="834" t="s">
        <v>1767</v>
      </c>
      <c r="F372" s="832" t="s">
        <v>1750</v>
      </c>
      <c r="G372" s="832" t="s">
        <v>2022</v>
      </c>
      <c r="H372" s="832" t="s">
        <v>579</v>
      </c>
      <c r="I372" s="832" t="s">
        <v>2288</v>
      </c>
      <c r="J372" s="832" t="s">
        <v>791</v>
      </c>
      <c r="K372" s="832" t="s">
        <v>2289</v>
      </c>
      <c r="L372" s="835">
        <v>103.67</v>
      </c>
      <c r="M372" s="835">
        <v>207.34</v>
      </c>
      <c r="N372" s="832">
        <v>2</v>
      </c>
      <c r="O372" s="836">
        <v>1</v>
      </c>
      <c r="P372" s="835">
        <v>207.34</v>
      </c>
      <c r="Q372" s="837">
        <v>1</v>
      </c>
      <c r="R372" s="832">
        <v>2</v>
      </c>
      <c r="S372" s="837">
        <v>1</v>
      </c>
      <c r="T372" s="836">
        <v>1</v>
      </c>
      <c r="U372" s="838">
        <v>1</v>
      </c>
    </row>
    <row r="373" spans="1:21" ht="14.45" customHeight="1" x14ac:dyDescent="0.2">
      <c r="A373" s="831">
        <v>31</v>
      </c>
      <c r="B373" s="832" t="s">
        <v>1749</v>
      </c>
      <c r="C373" s="832" t="s">
        <v>1754</v>
      </c>
      <c r="D373" s="833" t="s">
        <v>2608</v>
      </c>
      <c r="E373" s="834" t="s">
        <v>1767</v>
      </c>
      <c r="F373" s="832" t="s">
        <v>1750</v>
      </c>
      <c r="G373" s="832" t="s">
        <v>2290</v>
      </c>
      <c r="H373" s="832" t="s">
        <v>615</v>
      </c>
      <c r="I373" s="832" t="s">
        <v>1677</v>
      </c>
      <c r="J373" s="832" t="s">
        <v>959</v>
      </c>
      <c r="K373" s="832" t="s">
        <v>1678</v>
      </c>
      <c r="L373" s="835">
        <v>143.09</v>
      </c>
      <c r="M373" s="835">
        <v>143.09</v>
      </c>
      <c r="N373" s="832">
        <v>1</v>
      </c>
      <c r="O373" s="836">
        <v>1</v>
      </c>
      <c r="P373" s="835"/>
      <c r="Q373" s="837">
        <v>0</v>
      </c>
      <c r="R373" s="832"/>
      <c r="S373" s="837">
        <v>0</v>
      </c>
      <c r="T373" s="836"/>
      <c r="U373" s="838">
        <v>0</v>
      </c>
    </row>
    <row r="374" spans="1:21" ht="14.45" customHeight="1" x14ac:dyDescent="0.2">
      <c r="A374" s="831">
        <v>31</v>
      </c>
      <c r="B374" s="832" t="s">
        <v>1749</v>
      </c>
      <c r="C374" s="832" t="s">
        <v>1754</v>
      </c>
      <c r="D374" s="833" t="s">
        <v>2608</v>
      </c>
      <c r="E374" s="834" t="s">
        <v>1767</v>
      </c>
      <c r="F374" s="832" t="s">
        <v>1750</v>
      </c>
      <c r="G374" s="832" t="s">
        <v>2252</v>
      </c>
      <c r="H374" s="832" t="s">
        <v>579</v>
      </c>
      <c r="I374" s="832" t="s">
        <v>2253</v>
      </c>
      <c r="J374" s="832" t="s">
        <v>960</v>
      </c>
      <c r="K374" s="832" t="s">
        <v>2254</v>
      </c>
      <c r="L374" s="835">
        <v>54.55</v>
      </c>
      <c r="M374" s="835">
        <v>54.55</v>
      </c>
      <c r="N374" s="832">
        <v>1</v>
      </c>
      <c r="O374" s="836">
        <v>0.5</v>
      </c>
      <c r="P374" s="835">
        <v>54.55</v>
      </c>
      <c r="Q374" s="837">
        <v>1</v>
      </c>
      <c r="R374" s="832">
        <v>1</v>
      </c>
      <c r="S374" s="837">
        <v>1</v>
      </c>
      <c r="T374" s="836">
        <v>0.5</v>
      </c>
      <c r="U374" s="838">
        <v>1</v>
      </c>
    </row>
    <row r="375" spans="1:21" ht="14.45" customHeight="1" x14ac:dyDescent="0.2">
      <c r="A375" s="831">
        <v>31</v>
      </c>
      <c r="B375" s="832" t="s">
        <v>1749</v>
      </c>
      <c r="C375" s="832" t="s">
        <v>1754</v>
      </c>
      <c r="D375" s="833" t="s">
        <v>2608</v>
      </c>
      <c r="E375" s="834" t="s">
        <v>1767</v>
      </c>
      <c r="F375" s="832" t="s">
        <v>1750</v>
      </c>
      <c r="G375" s="832" t="s">
        <v>2252</v>
      </c>
      <c r="H375" s="832" t="s">
        <v>579</v>
      </c>
      <c r="I375" s="832" t="s">
        <v>2256</v>
      </c>
      <c r="J375" s="832" t="s">
        <v>960</v>
      </c>
      <c r="K375" s="832" t="s">
        <v>961</v>
      </c>
      <c r="L375" s="835">
        <v>54.55</v>
      </c>
      <c r="M375" s="835">
        <v>54.55</v>
      </c>
      <c r="N375" s="832">
        <v>1</v>
      </c>
      <c r="O375" s="836">
        <v>0.5</v>
      </c>
      <c r="P375" s="835">
        <v>54.55</v>
      </c>
      <c r="Q375" s="837">
        <v>1</v>
      </c>
      <c r="R375" s="832">
        <v>1</v>
      </c>
      <c r="S375" s="837">
        <v>1</v>
      </c>
      <c r="T375" s="836">
        <v>0.5</v>
      </c>
      <c r="U375" s="838">
        <v>1</v>
      </c>
    </row>
    <row r="376" spans="1:21" ht="14.45" customHeight="1" x14ac:dyDescent="0.2">
      <c r="A376" s="831">
        <v>31</v>
      </c>
      <c r="B376" s="832" t="s">
        <v>1749</v>
      </c>
      <c r="C376" s="832" t="s">
        <v>1754</v>
      </c>
      <c r="D376" s="833" t="s">
        <v>2608</v>
      </c>
      <c r="E376" s="834" t="s">
        <v>1767</v>
      </c>
      <c r="F376" s="832" t="s">
        <v>1750</v>
      </c>
      <c r="G376" s="832" t="s">
        <v>1778</v>
      </c>
      <c r="H376" s="832" t="s">
        <v>615</v>
      </c>
      <c r="I376" s="832" t="s">
        <v>1605</v>
      </c>
      <c r="J376" s="832" t="s">
        <v>927</v>
      </c>
      <c r="K376" s="832" t="s">
        <v>931</v>
      </c>
      <c r="L376" s="835">
        <v>0</v>
      </c>
      <c r="M376" s="835">
        <v>0</v>
      </c>
      <c r="N376" s="832">
        <v>15</v>
      </c>
      <c r="O376" s="836">
        <v>12</v>
      </c>
      <c r="P376" s="835">
        <v>0</v>
      </c>
      <c r="Q376" s="837"/>
      <c r="R376" s="832">
        <v>11</v>
      </c>
      <c r="S376" s="837">
        <v>0.73333333333333328</v>
      </c>
      <c r="T376" s="836">
        <v>8.5</v>
      </c>
      <c r="U376" s="838">
        <v>0.70833333333333337</v>
      </c>
    </row>
    <row r="377" spans="1:21" ht="14.45" customHeight="1" x14ac:dyDescent="0.2">
      <c r="A377" s="831">
        <v>31</v>
      </c>
      <c r="B377" s="832" t="s">
        <v>1749</v>
      </c>
      <c r="C377" s="832" t="s">
        <v>1754</v>
      </c>
      <c r="D377" s="833" t="s">
        <v>2608</v>
      </c>
      <c r="E377" s="834" t="s">
        <v>1767</v>
      </c>
      <c r="F377" s="832" t="s">
        <v>1750</v>
      </c>
      <c r="G377" s="832" t="s">
        <v>1894</v>
      </c>
      <c r="H377" s="832" t="s">
        <v>579</v>
      </c>
      <c r="I377" s="832" t="s">
        <v>2291</v>
      </c>
      <c r="J377" s="832" t="s">
        <v>1038</v>
      </c>
      <c r="K377" s="832" t="s">
        <v>1039</v>
      </c>
      <c r="L377" s="835">
        <v>657.67</v>
      </c>
      <c r="M377" s="835">
        <v>657.67</v>
      </c>
      <c r="N377" s="832">
        <v>1</v>
      </c>
      <c r="O377" s="836">
        <v>1</v>
      </c>
      <c r="P377" s="835"/>
      <c r="Q377" s="837">
        <v>0</v>
      </c>
      <c r="R377" s="832"/>
      <c r="S377" s="837">
        <v>0</v>
      </c>
      <c r="T377" s="836"/>
      <c r="U377" s="838">
        <v>0</v>
      </c>
    </row>
    <row r="378" spans="1:21" ht="14.45" customHeight="1" x14ac:dyDescent="0.2">
      <c r="A378" s="831">
        <v>31</v>
      </c>
      <c r="B378" s="832" t="s">
        <v>1749</v>
      </c>
      <c r="C378" s="832" t="s">
        <v>1754</v>
      </c>
      <c r="D378" s="833" t="s">
        <v>2608</v>
      </c>
      <c r="E378" s="834" t="s">
        <v>1767</v>
      </c>
      <c r="F378" s="832" t="s">
        <v>1750</v>
      </c>
      <c r="G378" s="832" t="s">
        <v>1793</v>
      </c>
      <c r="H378" s="832" t="s">
        <v>579</v>
      </c>
      <c r="I378" s="832" t="s">
        <v>1794</v>
      </c>
      <c r="J378" s="832" t="s">
        <v>1129</v>
      </c>
      <c r="K378" s="832" t="s">
        <v>1795</v>
      </c>
      <c r="L378" s="835">
        <v>219.37</v>
      </c>
      <c r="M378" s="835">
        <v>658.11</v>
      </c>
      <c r="N378" s="832">
        <v>3</v>
      </c>
      <c r="O378" s="836">
        <v>2.5</v>
      </c>
      <c r="P378" s="835">
        <v>658.11</v>
      </c>
      <c r="Q378" s="837">
        <v>1</v>
      </c>
      <c r="R378" s="832">
        <v>3</v>
      </c>
      <c r="S378" s="837">
        <v>1</v>
      </c>
      <c r="T378" s="836">
        <v>2.5</v>
      </c>
      <c r="U378" s="838">
        <v>1</v>
      </c>
    </row>
    <row r="379" spans="1:21" ht="14.45" customHeight="1" x14ac:dyDescent="0.2">
      <c r="A379" s="831">
        <v>31</v>
      </c>
      <c r="B379" s="832" t="s">
        <v>1749</v>
      </c>
      <c r="C379" s="832" t="s">
        <v>1754</v>
      </c>
      <c r="D379" s="833" t="s">
        <v>2608</v>
      </c>
      <c r="E379" s="834" t="s">
        <v>1767</v>
      </c>
      <c r="F379" s="832" t="s">
        <v>1750</v>
      </c>
      <c r="G379" s="832" t="s">
        <v>1901</v>
      </c>
      <c r="H379" s="832" t="s">
        <v>579</v>
      </c>
      <c r="I379" s="832" t="s">
        <v>1902</v>
      </c>
      <c r="J379" s="832" t="s">
        <v>897</v>
      </c>
      <c r="K379" s="832" t="s">
        <v>1903</v>
      </c>
      <c r="L379" s="835">
        <v>0</v>
      </c>
      <c r="M379" s="835">
        <v>0</v>
      </c>
      <c r="N379" s="832">
        <v>1</v>
      </c>
      <c r="O379" s="836">
        <v>1</v>
      </c>
      <c r="P379" s="835"/>
      <c r="Q379" s="837"/>
      <c r="R379" s="832"/>
      <c r="S379" s="837">
        <v>0</v>
      </c>
      <c r="T379" s="836"/>
      <c r="U379" s="838">
        <v>0</v>
      </c>
    </row>
    <row r="380" spans="1:21" ht="14.45" customHeight="1" x14ac:dyDescent="0.2">
      <c r="A380" s="831">
        <v>31</v>
      </c>
      <c r="B380" s="832" t="s">
        <v>1749</v>
      </c>
      <c r="C380" s="832" t="s">
        <v>1754</v>
      </c>
      <c r="D380" s="833" t="s">
        <v>2608</v>
      </c>
      <c r="E380" s="834" t="s">
        <v>1767</v>
      </c>
      <c r="F380" s="832" t="s">
        <v>1750</v>
      </c>
      <c r="G380" s="832" t="s">
        <v>2292</v>
      </c>
      <c r="H380" s="832" t="s">
        <v>579</v>
      </c>
      <c r="I380" s="832" t="s">
        <v>2293</v>
      </c>
      <c r="J380" s="832" t="s">
        <v>2294</v>
      </c>
      <c r="K380" s="832" t="s">
        <v>2295</v>
      </c>
      <c r="L380" s="835">
        <v>0</v>
      </c>
      <c r="M380" s="835">
        <v>0</v>
      </c>
      <c r="N380" s="832">
        <v>2</v>
      </c>
      <c r="O380" s="836">
        <v>1</v>
      </c>
      <c r="P380" s="835">
        <v>0</v>
      </c>
      <c r="Q380" s="837"/>
      <c r="R380" s="832">
        <v>2</v>
      </c>
      <c r="S380" s="837">
        <v>1</v>
      </c>
      <c r="T380" s="836">
        <v>1</v>
      </c>
      <c r="U380" s="838">
        <v>1</v>
      </c>
    </row>
    <row r="381" spans="1:21" ht="14.45" customHeight="1" x14ac:dyDescent="0.2">
      <c r="A381" s="831">
        <v>31</v>
      </c>
      <c r="B381" s="832" t="s">
        <v>1749</v>
      </c>
      <c r="C381" s="832" t="s">
        <v>1754</v>
      </c>
      <c r="D381" s="833" t="s">
        <v>2608</v>
      </c>
      <c r="E381" s="834" t="s">
        <v>1767</v>
      </c>
      <c r="F381" s="832" t="s">
        <v>1750</v>
      </c>
      <c r="G381" s="832" t="s">
        <v>1906</v>
      </c>
      <c r="H381" s="832" t="s">
        <v>579</v>
      </c>
      <c r="I381" s="832" t="s">
        <v>2296</v>
      </c>
      <c r="J381" s="832" t="s">
        <v>1908</v>
      </c>
      <c r="K381" s="832" t="s">
        <v>2297</v>
      </c>
      <c r="L381" s="835">
        <v>33.549999999999997</v>
      </c>
      <c r="M381" s="835">
        <v>33.549999999999997</v>
      </c>
      <c r="N381" s="832">
        <v>1</v>
      </c>
      <c r="O381" s="836">
        <v>1</v>
      </c>
      <c r="P381" s="835">
        <v>33.549999999999997</v>
      </c>
      <c r="Q381" s="837">
        <v>1</v>
      </c>
      <c r="R381" s="832">
        <v>1</v>
      </c>
      <c r="S381" s="837">
        <v>1</v>
      </c>
      <c r="T381" s="836">
        <v>1</v>
      </c>
      <c r="U381" s="838">
        <v>1</v>
      </c>
    </row>
    <row r="382" spans="1:21" ht="14.45" customHeight="1" x14ac:dyDescent="0.2">
      <c r="A382" s="831">
        <v>31</v>
      </c>
      <c r="B382" s="832" t="s">
        <v>1749</v>
      </c>
      <c r="C382" s="832" t="s">
        <v>1754</v>
      </c>
      <c r="D382" s="833" t="s">
        <v>2608</v>
      </c>
      <c r="E382" s="834" t="s">
        <v>1767</v>
      </c>
      <c r="F382" s="832" t="s">
        <v>1750</v>
      </c>
      <c r="G382" s="832" t="s">
        <v>1906</v>
      </c>
      <c r="H382" s="832" t="s">
        <v>579</v>
      </c>
      <c r="I382" s="832" t="s">
        <v>2096</v>
      </c>
      <c r="J382" s="832" t="s">
        <v>1908</v>
      </c>
      <c r="K382" s="832" t="s">
        <v>2097</v>
      </c>
      <c r="L382" s="835">
        <v>50.32</v>
      </c>
      <c r="M382" s="835">
        <v>50.32</v>
      </c>
      <c r="N382" s="832">
        <v>1</v>
      </c>
      <c r="O382" s="836">
        <v>0.5</v>
      </c>
      <c r="P382" s="835"/>
      <c r="Q382" s="837">
        <v>0</v>
      </c>
      <c r="R382" s="832"/>
      <c r="S382" s="837">
        <v>0</v>
      </c>
      <c r="T382" s="836"/>
      <c r="U382" s="838">
        <v>0</v>
      </c>
    </row>
    <row r="383" spans="1:21" ht="14.45" customHeight="1" x14ac:dyDescent="0.2">
      <c r="A383" s="831">
        <v>31</v>
      </c>
      <c r="B383" s="832" t="s">
        <v>1749</v>
      </c>
      <c r="C383" s="832" t="s">
        <v>1754</v>
      </c>
      <c r="D383" s="833" t="s">
        <v>2608</v>
      </c>
      <c r="E383" s="834" t="s">
        <v>1767</v>
      </c>
      <c r="F383" s="832" t="s">
        <v>1750</v>
      </c>
      <c r="G383" s="832" t="s">
        <v>1906</v>
      </c>
      <c r="H383" s="832" t="s">
        <v>579</v>
      </c>
      <c r="I383" s="832" t="s">
        <v>1910</v>
      </c>
      <c r="J383" s="832" t="s">
        <v>1908</v>
      </c>
      <c r="K383" s="832" t="s">
        <v>1911</v>
      </c>
      <c r="L383" s="835">
        <v>99.94</v>
      </c>
      <c r="M383" s="835">
        <v>599.64</v>
      </c>
      <c r="N383" s="832">
        <v>6</v>
      </c>
      <c r="O383" s="836">
        <v>5</v>
      </c>
      <c r="P383" s="835">
        <v>499.7</v>
      </c>
      <c r="Q383" s="837">
        <v>0.83333333333333337</v>
      </c>
      <c r="R383" s="832">
        <v>5</v>
      </c>
      <c r="S383" s="837">
        <v>0.83333333333333337</v>
      </c>
      <c r="T383" s="836">
        <v>4</v>
      </c>
      <c r="U383" s="838">
        <v>0.8</v>
      </c>
    </row>
    <row r="384" spans="1:21" ht="14.45" customHeight="1" x14ac:dyDescent="0.2">
      <c r="A384" s="831">
        <v>31</v>
      </c>
      <c r="B384" s="832" t="s">
        <v>1749</v>
      </c>
      <c r="C384" s="832" t="s">
        <v>1754</v>
      </c>
      <c r="D384" s="833" t="s">
        <v>2608</v>
      </c>
      <c r="E384" s="834" t="s">
        <v>1767</v>
      </c>
      <c r="F384" s="832" t="s">
        <v>1750</v>
      </c>
      <c r="G384" s="832" t="s">
        <v>1906</v>
      </c>
      <c r="H384" s="832" t="s">
        <v>579</v>
      </c>
      <c r="I384" s="832" t="s">
        <v>2041</v>
      </c>
      <c r="J384" s="832" t="s">
        <v>1048</v>
      </c>
      <c r="K384" s="832" t="s">
        <v>1050</v>
      </c>
      <c r="L384" s="835">
        <v>50.32</v>
      </c>
      <c r="M384" s="835">
        <v>50.32</v>
      </c>
      <c r="N384" s="832">
        <v>1</v>
      </c>
      <c r="O384" s="836">
        <v>1</v>
      </c>
      <c r="P384" s="835">
        <v>50.32</v>
      </c>
      <c r="Q384" s="837">
        <v>1</v>
      </c>
      <c r="R384" s="832">
        <v>1</v>
      </c>
      <c r="S384" s="837">
        <v>1</v>
      </c>
      <c r="T384" s="836">
        <v>1</v>
      </c>
      <c r="U384" s="838">
        <v>1</v>
      </c>
    </row>
    <row r="385" spans="1:21" ht="14.45" customHeight="1" x14ac:dyDescent="0.2">
      <c r="A385" s="831">
        <v>31</v>
      </c>
      <c r="B385" s="832" t="s">
        <v>1749</v>
      </c>
      <c r="C385" s="832" t="s">
        <v>1754</v>
      </c>
      <c r="D385" s="833" t="s">
        <v>2608</v>
      </c>
      <c r="E385" s="834" t="s">
        <v>1767</v>
      </c>
      <c r="F385" s="832" t="s">
        <v>1750</v>
      </c>
      <c r="G385" s="832" t="s">
        <v>1906</v>
      </c>
      <c r="H385" s="832" t="s">
        <v>579</v>
      </c>
      <c r="I385" s="832" t="s">
        <v>1912</v>
      </c>
      <c r="J385" s="832" t="s">
        <v>1908</v>
      </c>
      <c r="K385" s="832" t="s">
        <v>1913</v>
      </c>
      <c r="L385" s="835">
        <v>66.63</v>
      </c>
      <c r="M385" s="835">
        <v>266.52</v>
      </c>
      <c r="N385" s="832">
        <v>4</v>
      </c>
      <c r="O385" s="836">
        <v>4</v>
      </c>
      <c r="P385" s="835">
        <v>266.52</v>
      </c>
      <c r="Q385" s="837">
        <v>1</v>
      </c>
      <c r="R385" s="832">
        <v>4</v>
      </c>
      <c r="S385" s="837">
        <v>1</v>
      </c>
      <c r="T385" s="836">
        <v>4</v>
      </c>
      <c r="U385" s="838">
        <v>1</v>
      </c>
    </row>
    <row r="386" spans="1:21" ht="14.45" customHeight="1" x14ac:dyDescent="0.2">
      <c r="A386" s="831">
        <v>31</v>
      </c>
      <c r="B386" s="832" t="s">
        <v>1749</v>
      </c>
      <c r="C386" s="832" t="s">
        <v>1754</v>
      </c>
      <c r="D386" s="833" t="s">
        <v>2608</v>
      </c>
      <c r="E386" s="834" t="s">
        <v>1767</v>
      </c>
      <c r="F386" s="832" t="s">
        <v>1750</v>
      </c>
      <c r="G386" s="832" t="s">
        <v>1783</v>
      </c>
      <c r="H386" s="832" t="s">
        <v>615</v>
      </c>
      <c r="I386" s="832" t="s">
        <v>1560</v>
      </c>
      <c r="J386" s="832" t="s">
        <v>1561</v>
      </c>
      <c r="K386" s="832" t="s">
        <v>1562</v>
      </c>
      <c r="L386" s="835">
        <v>149.52000000000001</v>
      </c>
      <c r="M386" s="835">
        <v>149.52000000000001</v>
      </c>
      <c r="N386" s="832">
        <v>1</v>
      </c>
      <c r="O386" s="836">
        <v>1</v>
      </c>
      <c r="P386" s="835">
        <v>149.52000000000001</v>
      </c>
      <c r="Q386" s="837">
        <v>1</v>
      </c>
      <c r="R386" s="832">
        <v>1</v>
      </c>
      <c r="S386" s="837">
        <v>1</v>
      </c>
      <c r="T386" s="836">
        <v>1</v>
      </c>
      <c r="U386" s="838">
        <v>1</v>
      </c>
    </row>
    <row r="387" spans="1:21" ht="14.45" customHeight="1" x14ac:dyDescent="0.2">
      <c r="A387" s="831">
        <v>31</v>
      </c>
      <c r="B387" s="832" t="s">
        <v>1749</v>
      </c>
      <c r="C387" s="832" t="s">
        <v>1754</v>
      </c>
      <c r="D387" s="833" t="s">
        <v>2608</v>
      </c>
      <c r="E387" s="834" t="s">
        <v>1767</v>
      </c>
      <c r="F387" s="832" t="s">
        <v>1750</v>
      </c>
      <c r="G387" s="832" t="s">
        <v>1783</v>
      </c>
      <c r="H387" s="832" t="s">
        <v>579</v>
      </c>
      <c r="I387" s="832" t="s">
        <v>2266</v>
      </c>
      <c r="J387" s="832" t="s">
        <v>1074</v>
      </c>
      <c r="K387" s="832" t="s">
        <v>1559</v>
      </c>
      <c r="L387" s="835">
        <v>154.36000000000001</v>
      </c>
      <c r="M387" s="835">
        <v>154.36000000000001</v>
      </c>
      <c r="N387" s="832">
        <v>1</v>
      </c>
      <c r="O387" s="836">
        <v>1</v>
      </c>
      <c r="P387" s="835"/>
      <c r="Q387" s="837">
        <v>0</v>
      </c>
      <c r="R387" s="832"/>
      <c r="S387" s="837">
        <v>0</v>
      </c>
      <c r="T387" s="836"/>
      <c r="U387" s="838">
        <v>0</v>
      </c>
    </row>
    <row r="388" spans="1:21" ht="14.45" customHeight="1" x14ac:dyDescent="0.2">
      <c r="A388" s="831">
        <v>31</v>
      </c>
      <c r="B388" s="832" t="s">
        <v>1749</v>
      </c>
      <c r="C388" s="832" t="s">
        <v>1754</v>
      </c>
      <c r="D388" s="833" t="s">
        <v>2608</v>
      </c>
      <c r="E388" s="834" t="s">
        <v>1767</v>
      </c>
      <c r="F388" s="832" t="s">
        <v>1751</v>
      </c>
      <c r="G388" s="832" t="s">
        <v>1799</v>
      </c>
      <c r="H388" s="832" t="s">
        <v>579</v>
      </c>
      <c r="I388" s="832" t="s">
        <v>1962</v>
      </c>
      <c r="J388" s="832" t="s">
        <v>1801</v>
      </c>
      <c r="K388" s="832"/>
      <c r="L388" s="835">
        <v>350</v>
      </c>
      <c r="M388" s="835">
        <v>1050</v>
      </c>
      <c r="N388" s="832">
        <v>3</v>
      </c>
      <c r="O388" s="836">
        <v>3</v>
      </c>
      <c r="P388" s="835">
        <v>700</v>
      </c>
      <c r="Q388" s="837">
        <v>0.66666666666666663</v>
      </c>
      <c r="R388" s="832">
        <v>2</v>
      </c>
      <c r="S388" s="837">
        <v>0.66666666666666663</v>
      </c>
      <c r="T388" s="836">
        <v>2</v>
      </c>
      <c r="U388" s="838">
        <v>0.66666666666666663</v>
      </c>
    </row>
    <row r="389" spans="1:21" ht="14.45" customHeight="1" x14ac:dyDescent="0.2">
      <c r="A389" s="831">
        <v>31</v>
      </c>
      <c r="B389" s="832" t="s">
        <v>1749</v>
      </c>
      <c r="C389" s="832" t="s">
        <v>1754</v>
      </c>
      <c r="D389" s="833" t="s">
        <v>2608</v>
      </c>
      <c r="E389" s="834" t="s">
        <v>1767</v>
      </c>
      <c r="F389" s="832" t="s">
        <v>1751</v>
      </c>
      <c r="G389" s="832" t="s">
        <v>1920</v>
      </c>
      <c r="H389" s="832" t="s">
        <v>579</v>
      </c>
      <c r="I389" s="832" t="s">
        <v>1921</v>
      </c>
      <c r="J389" s="832" t="s">
        <v>1922</v>
      </c>
      <c r="K389" s="832" t="s">
        <v>1923</v>
      </c>
      <c r="L389" s="835">
        <v>35.130000000000003</v>
      </c>
      <c r="M389" s="835">
        <v>2248.3200000000006</v>
      </c>
      <c r="N389" s="832">
        <v>64</v>
      </c>
      <c r="O389" s="836">
        <v>33</v>
      </c>
      <c r="P389" s="835">
        <v>2178.0600000000004</v>
      </c>
      <c r="Q389" s="837">
        <v>0.96874999999999989</v>
      </c>
      <c r="R389" s="832">
        <v>62</v>
      </c>
      <c r="S389" s="837">
        <v>0.96875</v>
      </c>
      <c r="T389" s="836">
        <v>32</v>
      </c>
      <c r="U389" s="838">
        <v>0.96969696969696972</v>
      </c>
    </row>
    <row r="390" spans="1:21" ht="14.45" customHeight="1" x14ac:dyDescent="0.2">
      <c r="A390" s="831">
        <v>31</v>
      </c>
      <c r="B390" s="832" t="s">
        <v>1749</v>
      </c>
      <c r="C390" s="832" t="s">
        <v>1754</v>
      </c>
      <c r="D390" s="833" t="s">
        <v>2608</v>
      </c>
      <c r="E390" s="834" t="s">
        <v>1767</v>
      </c>
      <c r="F390" s="832" t="s">
        <v>1751</v>
      </c>
      <c r="G390" s="832" t="s">
        <v>1789</v>
      </c>
      <c r="H390" s="832" t="s">
        <v>579</v>
      </c>
      <c r="I390" s="832" t="s">
        <v>1942</v>
      </c>
      <c r="J390" s="832" t="s">
        <v>1943</v>
      </c>
      <c r="K390" s="832" t="s">
        <v>1944</v>
      </c>
      <c r="L390" s="835">
        <v>199.5</v>
      </c>
      <c r="M390" s="835">
        <v>199.5</v>
      </c>
      <c r="N390" s="832">
        <v>1</v>
      </c>
      <c r="O390" s="836">
        <v>1</v>
      </c>
      <c r="P390" s="835">
        <v>199.5</v>
      </c>
      <c r="Q390" s="837">
        <v>1</v>
      </c>
      <c r="R390" s="832">
        <v>1</v>
      </c>
      <c r="S390" s="837">
        <v>1</v>
      </c>
      <c r="T390" s="836">
        <v>1</v>
      </c>
      <c r="U390" s="838">
        <v>1</v>
      </c>
    </row>
    <row r="391" spans="1:21" ht="14.45" customHeight="1" x14ac:dyDescent="0.2">
      <c r="A391" s="831">
        <v>31</v>
      </c>
      <c r="B391" s="832" t="s">
        <v>1749</v>
      </c>
      <c r="C391" s="832" t="s">
        <v>1754</v>
      </c>
      <c r="D391" s="833" t="s">
        <v>2608</v>
      </c>
      <c r="E391" s="834" t="s">
        <v>1767</v>
      </c>
      <c r="F391" s="832" t="s">
        <v>1751</v>
      </c>
      <c r="G391" s="832" t="s">
        <v>1789</v>
      </c>
      <c r="H391" s="832" t="s">
        <v>579</v>
      </c>
      <c r="I391" s="832" t="s">
        <v>1945</v>
      </c>
      <c r="J391" s="832" t="s">
        <v>1946</v>
      </c>
      <c r="K391" s="832" t="s">
        <v>1947</v>
      </c>
      <c r="L391" s="835">
        <v>492.18</v>
      </c>
      <c r="M391" s="835">
        <v>984.36</v>
      </c>
      <c r="N391" s="832">
        <v>2</v>
      </c>
      <c r="O391" s="836">
        <v>2</v>
      </c>
      <c r="P391" s="835">
        <v>984.36</v>
      </c>
      <c r="Q391" s="837">
        <v>1</v>
      </c>
      <c r="R391" s="832">
        <v>2</v>
      </c>
      <c r="S391" s="837">
        <v>1</v>
      </c>
      <c r="T391" s="836">
        <v>2</v>
      </c>
      <c r="U391" s="838">
        <v>1</v>
      </c>
    </row>
    <row r="392" spans="1:21" ht="14.45" customHeight="1" x14ac:dyDescent="0.2">
      <c r="A392" s="831">
        <v>31</v>
      </c>
      <c r="B392" s="832" t="s">
        <v>1749</v>
      </c>
      <c r="C392" s="832" t="s">
        <v>1754</v>
      </c>
      <c r="D392" s="833" t="s">
        <v>2608</v>
      </c>
      <c r="E392" s="834" t="s">
        <v>1767</v>
      </c>
      <c r="F392" s="832" t="s">
        <v>1751</v>
      </c>
      <c r="G392" s="832" t="s">
        <v>1789</v>
      </c>
      <c r="H392" s="832" t="s">
        <v>579</v>
      </c>
      <c r="I392" s="832" t="s">
        <v>2195</v>
      </c>
      <c r="J392" s="832" t="s">
        <v>2196</v>
      </c>
      <c r="K392" s="832" t="s">
        <v>2197</v>
      </c>
      <c r="L392" s="835">
        <v>320.25</v>
      </c>
      <c r="M392" s="835">
        <v>640.5</v>
      </c>
      <c r="N392" s="832">
        <v>2</v>
      </c>
      <c r="O392" s="836">
        <v>2</v>
      </c>
      <c r="P392" s="835">
        <v>640.5</v>
      </c>
      <c r="Q392" s="837">
        <v>1</v>
      </c>
      <c r="R392" s="832">
        <v>2</v>
      </c>
      <c r="S392" s="837">
        <v>1</v>
      </c>
      <c r="T392" s="836">
        <v>2</v>
      </c>
      <c r="U392" s="838">
        <v>1</v>
      </c>
    </row>
    <row r="393" spans="1:21" ht="14.45" customHeight="1" x14ac:dyDescent="0.2">
      <c r="A393" s="831">
        <v>31</v>
      </c>
      <c r="B393" s="832" t="s">
        <v>1749</v>
      </c>
      <c r="C393" s="832" t="s">
        <v>1754</v>
      </c>
      <c r="D393" s="833" t="s">
        <v>2608</v>
      </c>
      <c r="E393" s="834" t="s">
        <v>1767</v>
      </c>
      <c r="F393" s="832" t="s">
        <v>1751</v>
      </c>
      <c r="G393" s="832" t="s">
        <v>1789</v>
      </c>
      <c r="H393" s="832" t="s">
        <v>579</v>
      </c>
      <c r="I393" s="832" t="s">
        <v>1796</v>
      </c>
      <c r="J393" s="832" t="s">
        <v>1797</v>
      </c>
      <c r="K393" s="832" t="s">
        <v>1798</v>
      </c>
      <c r="L393" s="835">
        <v>245.43</v>
      </c>
      <c r="M393" s="835">
        <v>245.43</v>
      </c>
      <c r="N393" s="832">
        <v>1</v>
      </c>
      <c r="O393" s="836">
        <v>1</v>
      </c>
      <c r="P393" s="835">
        <v>245.43</v>
      </c>
      <c r="Q393" s="837">
        <v>1</v>
      </c>
      <c r="R393" s="832">
        <v>1</v>
      </c>
      <c r="S393" s="837">
        <v>1</v>
      </c>
      <c r="T393" s="836">
        <v>1</v>
      </c>
      <c r="U393" s="838">
        <v>1</v>
      </c>
    </row>
    <row r="394" spans="1:21" ht="14.45" customHeight="1" x14ac:dyDescent="0.2">
      <c r="A394" s="831">
        <v>31</v>
      </c>
      <c r="B394" s="832" t="s">
        <v>1749</v>
      </c>
      <c r="C394" s="832" t="s">
        <v>1754</v>
      </c>
      <c r="D394" s="833" t="s">
        <v>2608</v>
      </c>
      <c r="E394" s="834" t="s">
        <v>1767</v>
      </c>
      <c r="F394" s="832" t="s">
        <v>1751</v>
      </c>
      <c r="G394" s="832" t="s">
        <v>1789</v>
      </c>
      <c r="H394" s="832" t="s">
        <v>579</v>
      </c>
      <c r="I394" s="832" t="s">
        <v>1951</v>
      </c>
      <c r="J394" s="832" t="s">
        <v>1843</v>
      </c>
      <c r="K394" s="832" t="s">
        <v>1952</v>
      </c>
      <c r="L394" s="835">
        <v>58.5</v>
      </c>
      <c r="M394" s="835">
        <v>58.5</v>
      </c>
      <c r="N394" s="832">
        <v>1</v>
      </c>
      <c r="O394" s="836">
        <v>1</v>
      </c>
      <c r="P394" s="835">
        <v>58.5</v>
      </c>
      <c r="Q394" s="837">
        <v>1</v>
      </c>
      <c r="R394" s="832">
        <v>1</v>
      </c>
      <c r="S394" s="837">
        <v>1</v>
      </c>
      <c r="T394" s="836">
        <v>1</v>
      </c>
      <c r="U394" s="838">
        <v>1</v>
      </c>
    </row>
    <row r="395" spans="1:21" ht="14.45" customHeight="1" x14ac:dyDescent="0.2">
      <c r="A395" s="831">
        <v>31</v>
      </c>
      <c r="B395" s="832" t="s">
        <v>1749</v>
      </c>
      <c r="C395" s="832" t="s">
        <v>1754</v>
      </c>
      <c r="D395" s="833" t="s">
        <v>2608</v>
      </c>
      <c r="E395" s="834" t="s">
        <v>1767</v>
      </c>
      <c r="F395" s="832" t="s">
        <v>1751</v>
      </c>
      <c r="G395" s="832" t="s">
        <v>1789</v>
      </c>
      <c r="H395" s="832" t="s">
        <v>579</v>
      </c>
      <c r="I395" s="832" t="s">
        <v>1953</v>
      </c>
      <c r="J395" s="832" t="s">
        <v>1954</v>
      </c>
      <c r="K395" s="832" t="s">
        <v>1955</v>
      </c>
      <c r="L395" s="835">
        <v>971.25</v>
      </c>
      <c r="M395" s="835">
        <v>2913.75</v>
      </c>
      <c r="N395" s="832">
        <v>3</v>
      </c>
      <c r="O395" s="836">
        <v>3</v>
      </c>
      <c r="P395" s="835">
        <v>2913.75</v>
      </c>
      <c r="Q395" s="837">
        <v>1</v>
      </c>
      <c r="R395" s="832">
        <v>3</v>
      </c>
      <c r="S395" s="837">
        <v>1</v>
      </c>
      <c r="T395" s="836">
        <v>3</v>
      </c>
      <c r="U395" s="838">
        <v>1</v>
      </c>
    </row>
    <row r="396" spans="1:21" ht="14.45" customHeight="1" x14ac:dyDescent="0.2">
      <c r="A396" s="831">
        <v>31</v>
      </c>
      <c r="B396" s="832" t="s">
        <v>1749</v>
      </c>
      <c r="C396" s="832" t="s">
        <v>1754</v>
      </c>
      <c r="D396" s="833" t="s">
        <v>2608</v>
      </c>
      <c r="E396" s="834" t="s">
        <v>1767</v>
      </c>
      <c r="F396" s="832" t="s">
        <v>1751</v>
      </c>
      <c r="G396" s="832" t="s">
        <v>1789</v>
      </c>
      <c r="H396" s="832" t="s">
        <v>579</v>
      </c>
      <c r="I396" s="832" t="s">
        <v>2198</v>
      </c>
      <c r="J396" s="832" t="s">
        <v>2199</v>
      </c>
      <c r="K396" s="832" t="s">
        <v>2200</v>
      </c>
      <c r="L396" s="835">
        <v>180</v>
      </c>
      <c r="M396" s="835">
        <v>180</v>
      </c>
      <c r="N396" s="832">
        <v>1</v>
      </c>
      <c r="O396" s="836">
        <v>1</v>
      </c>
      <c r="P396" s="835">
        <v>180</v>
      </c>
      <c r="Q396" s="837">
        <v>1</v>
      </c>
      <c r="R396" s="832">
        <v>1</v>
      </c>
      <c r="S396" s="837">
        <v>1</v>
      </c>
      <c r="T396" s="836">
        <v>1</v>
      </c>
      <c r="U396" s="838">
        <v>1</v>
      </c>
    </row>
    <row r="397" spans="1:21" ht="14.45" customHeight="1" x14ac:dyDescent="0.2">
      <c r="A397" s="831">
        <v>31</v>
      </c>
      <c r="B397" s="832" t="s">
        <v>1749</v>
      </c>
      <c r="C397" s="832" t="s">
        <v>1754</v>
      </c>
      <c r="D397" s="833" t="s">
        <v>2608</v>
      </c>
      <c r="E397" s="834" t="s">
        <v>1767</v>
      </c>
      <c r="F397" s="832" t="s">
        <v>1751</v>
      </c>
      <c r="G397" s="832" t="s">
        <v>1789</v>
      </c>
      <c r="H397" s="832" t="s">
        <v>579</v>
      </c>
      <c r="I397" s="832" t="s">
        <v>1956</v>
      </c>
      <c r="J397" s="832" t="s">
        <v>1957</v>
      </c>
      <c r="K397" s="832" t="s">
        <v>1958</v>
      </c>
      <c r="L397" s="835">
        <v>600</v>
      </c>
      <c r="M397" s="835">
        <v>600</v>
      </c>
      <c r="N397" s="832">
        <v>1</v>
      </c>
      <c r="O397" s="836">
        <v>1</v>
      </c>
      <c r="P397" s="835">
        <v>600</v>
      </c>
      <c r="Q397" s="837">
        <v>1</v>
      </c>
      <c r="R397" s="832">
        <v>1</v>
      </c>
      <c r="S397" s="837">
        <v>1</v>
      </c>
      <c r="T397" s="836">
        <v>1</v>
      </c>
      <c r="U397" s="838">
        <v>1</v>
      </c>
    </row>
    <row r="398" spans="1:21" ht="14.45" customHeight="1" x14ac:dyDescent="0.2">
      <c r="A398" s="831">
        <v>31</v>
      </c>
      <c r="B398" s="832" t="s">
        <v>1749</v>
      </c>
      <c r="C398" s="832" t="s">
        <v>1754</v>
      </c>
      <c r="D398" s="833" t="s">
        <v>2608</v>
      </c>
      <c r="E398" s="834" t="s">
        <v>1767</v>
      </c>
      <c r="F398" s="832" t="s">
        <v>1751</v>
      </c>
      <c r="G398" s="832" t="s">
        <v>1789</v>
      </c>
      <c r="H398" s="832" t="s">
        <v>579</v>
      </c>
      <c r="I398" s="832" t="s">
        <v>1962</v>
      </c>
      <c r="J398" s="832" t="s">
        <v>1963</v>
      </c>
      <c r="K398" s="832" t="s">
        <v>1964</v>
      </c>
      <c r="L398" s="835">
        <v>350</v>
      </c>
      <c r="M398" s="835">
        <v>2100</v>
      </c>
      <c r="N398" s="832">
        <v>6</v>
      </c>
      <c r="O398" s="836">
        <v>6</v>
      </c>
      <c r="P398" s="835">
        <v>2100</v>
      </c>
      <c r="Q398" s="837">
        <v>1</v>
      </c>
      <c r="R398" s="832">
        <v>6</v>
      </c>
      <c r="S398" s="837">
        <v>1</v>
      </c>
      <c r="T398" s="836">
        <v>6</v>
      </c>
      <c r="U398" s="838">
        <v>1</v>
      </c>
    </row>
    <row r="399" spans="1:21" ht="14.45" customHeight="1" x14ac:dyDescent="0.2">
      <c r="A399" s="831">
        <v>31</v>
      </c>
      <c r="B399" s="832" t="s">
        <v>1749</v>
      </c>
      <c r="C399" s="832" t="s">
        <v>1754</v>
      </c>
      <c r="D399" s="833" t="s">
        <v>2608</v>
      </c>
      <c r="E399" s="834" t="s">
        <v>1767</v>
      </c>
      <c r="F399" s="832" t="s">
        <v>1751</v>
      </c>
      <c r="G399" s="832" t="s">
        <v>1789</v>
      </c>
      <c r="H399" s="832" t="s">
        <v>579</v>
      </c>
      <c r="I399" s="832" t="s">
        <v>1842</v>
      </c>
      <c r="J399" s="832" t="s">
        <v>1843</v>
      </c>
      <c r="K399" s="832" t="s">
        <v>1844</v>
      </c>
      <c r="L399" s="835">
        <v>58.5</v>
      </c>
      <c r="M399" s="835">
        <v>117</v>
      </c>
      <c r="N399" s="832">
        <v>2</v>
      </c>
      <c r="O399" s="836">
        <v>2</v>
      </c>
      <c r="P399" s="835">
        <v>117</v>
      </c>
      <c r="Q399" s="837">
        <v>1</v>
      </c>
      <c r="R399" s="832">
        <v>2</v>
      </c>
      <c r="S399" s="837">
        <v>1</v>
      </c>
      <c r="T399" s="836">
        <v>2</v>
      </c>
      <c r="U399" s="838">
        <v>1</v>
      </c>
    </row>
    <row r="400" spans="1:21" ht="14.45" customHeight="1" x14ac:dyDescent="0.2">
      <c r="A400" s="831">
        <v>31</v>
      </c>
      <c r="B400" s="832" t="s">
        <v>1749</v>
      </c>
      <c r="C400" s="832" t="s">
        <v>1754</v>
      </c>
      <c r="D400" s="833" t="s">
        <v>2608</v>
      </c>
      <c r="E400" s="834" t="s">
        <v>1767</v>
      </c>
      <c r="F400" s="832" t="s">
        <v>1751</v>
      </c>
      <c r="G400" s="832" t="s">
        <v>1789</v>
      </c>
      <c r="H400" s="832" t="s">
        <v>579</v>
      </c>
      <c r="I400" s="832" t="s">
        <v>2298</v>
      </c>
      <c r="J400" s="832" t="s">
        <v>2299</v>
      </c>
      <c r="K400" s="832" t="s">
        <v>2300</v>
      </c>
      <c r="L400" s="835">
        <v>1600</v>
      </c>
      <c r="M400" s="835">
        <v>1600</v>
      </c>
      <c r="N400" s="832">
        <v>1</v>
      </c>
      <c r="O400" s="836">
        <v>1</v>
      </c>
      <c r="P400" s="835">
        <v>1600</v>
      </c>
      <c r="Q400" s="837">
        <v>1</v>
      </c>
      <c r="R400" s="832">
        <v>1</v>
      </c>
      <c r="S400" s="837">
        <v>1</v>
      </c>
      <c r="T400" s="836">
        <v>1</v>
      </c>
      <c r="U400" s="838">
        <v>1</v>
      </c>
    </row>
    <row r="401" spans="1:21" ht="14.45" customHeight="1" x14ac:dyDescent="0.2">
      <c r="A401" s="831">
        <v>31</v>
      </c>
      <c r="B401" s="832" t="s">
        <v>1749</v>
      </c>
      <c r="C401" s="832" t="s">
        <v>1754</v>
      </c>
      <c r="D401" s="833" t="s">
        <v>2608</v>
      </c>
      <c r="E401" s="834" t="s">
        <v>1767</v>
      </c>
      <c r="F401" s="832" t="s">
        <v>1751</v>
      </c>
      <c r="G401" s="832" t="s">
        <v>1789</v>
      </c>
      <c r="H401" s="832" t="s">
        <v>579</v>
      </c>
      <c r="I401" s="832" t="s">
        <v>1806</v>
      </c>
      <c r="J401" s="832" t="s">
        <v>1807</v>
      </c>
      <c r="K401" s="832" t="s">
        <v>1808</v>
      </c>
      <c r="L401" s="835">
        <v>1000</v>
      </c>
      <c r="M401" s="835">
        <v>1000</v>
      </c>
      <c r="N401" s="832">
        <v>1</v>
      </c>
      <c r="O401" s="836">
        <v>1</v>
      </c>
      <c r="P401" s="835">
        <v>1000</v>
      </c>
      <c r="Q401" s="837">
        <v>1</v>
      </c>
      <c r="R401" s="832">
        <v>1</v>
      </c>
      <c r="S401" s="837">
        <v>1</v>
      </c>
      <c r="T401" s="836">
        <v>1</v>
      </c>
      <c r="U401" s="838">
        <v>1</v>
      </c>
    </row>
    <row r="402" spans="1:21" ht="14.45" customHeight="1" x14ac:dyDescent="0.2">
      <c r="A402" s="831">
        <v>31</v>
      </c>
      <c r="B402" s="832" t="s">
        <v>1749</v>
      </c>
      <c r="C402" s="832" t="s">
        <v>1754</v>
      </c>
      <c r="D402" s="833" t="s">
        <v>2608</v>
      </c>
      <c r="E402" s="834" t="s">
        <v>1767</v>
      </c>
      <c r="F402" s="832" t="s">
        <v>1751</v>
      </c>
      <c r="G402" s="832" t="s">
        <v>1789</v>
      </c>
      <c r="H402" s="832" t="s">
        <v>579</v>
      </c>
      <c r="I402" s="832" t="s">
        <v>2301</v>
      </c>
      <c r="J402" s="832" t="s">
        <v>2302</v>
      </c>
      <c r="K402" s="832" t="s">
        <v>2303</v>
      </c>
      <c r="L402" s="835">
        <v>600</v>
      </c>
      <c r="M402" s="835">
        <v>600</v>
      </c>
      <c r="N402" s="832">
        <v>1</v>
      </c>
      <c r="O402" s="836">
        <v>1</v>
      </c>
      <c r="P402" s="835"/>
      <c r="Q402" s="837">
        <v>0</v>
      </c>
      <c r="R402" s="832"/>
      <c r="S402" s="837">
        <v>0</v>
      </c>
      <c r="T402" s="836"/>
      <c r="U402" s="838">
        <v>0</v>
      </c>
    </row>
    <row r="403" spans="1:21" ht="14.45" customHeight="1" x14ac:dyDescent="0.2">
      <c r="A403" s="831">
        <v>31</v>
      </c>
      <c r="B403" s="832" t="s">
        <v>1749</v>
      </c>
      <c r="C403" s="832" t="s">
        <v>1754</v>
      </c>
      <c r="D403" s="833" t="s">
        <v>2608</v>
      </c>
      <c r="E403" s="834" t="s">
        <v>1767</v>
      </c>
      <c r="F403" s="832" t="s">
        <v>1751</v>
      </c>
      <c r="G403" s="832" t="s">
        <v>1785</v>
      </c>
      <c r="H403" s="832" t="s">
        <v>579</v>
      </c>
      <c r="I403" s="832" t="s">
        <v>1980</v>
      </c>
      <c r="J403" s="832" t="s">
        <v>1981</v>
      </c>
      <c r="K403" s="832" t="s">
        <v>1982</v>
      </c>
      <c r="L403" s="835">
        <v>260</v>
      </c>
      <c r="M403" s="835">
        <v>1040</v>
      </c>
      <c r="N403" s="832">
        <v>4</v>
      </c>
      <c r="O403" s="836">
        <v>2</v>
      </c>
      <c r="P403" s="835">
        <v>1040</v>
      </c>
      <c r="Q403" s="837">
        <v>1</v>
      </c>
      <c r="R403" s="832">
        <v>4</v>
      </c>
      <c r="S403" s="837">
        <v>1</v>
      </c>
      <c r="T403" s="836">
        <v>2</v>
      </c>
      <c r="U403" s="838">
        <v>1</v>
      </c>
    </row>
    <row r="404" spans="1:21" ht="14.45" customHeight="1" x14ac:dyDescent="0.2">
      <c r="A404" s="831">
        <v>31</v>
      </c>
      <c r="B404" s="832" t="s">
        <v>1749</v>
      </c>
      <c r="C404" s="832" t="s">
        <v>1754</v>
      </c>
      <c r="D404" s="833" t="s">
        <v>2608</v>
      </c>
      <c r="E404" s="834" t="s">
        <v>1767</v>
      </c>
      <c r="F404" s="832" t="s">
        <v>1751</v>
      </c>
      <c r="G404" s="832" t="s">
        <v>1785</v>
      </c>
      <c r="H404" s="832" t="s">
        <v>579</v>
      </c>
      <c r="I404" s="832" t="s">
        <v>1786</v>
      </c>
      <c r="J404" s="832" t="s">
        <v>1787</v>
      </c>
      <c r="K404" s="832" t="s">
        <v>1788</v>
      </c>
      <c r="L404" s="835">
        <v>200</v>
      </c>
      <c r="M404" s="835">
        <v>4000</v>
      </c>
      <c r="N404" s="832">
        <v>20</v>
      </c>
      <c r="O404" s="836">
        <v>10</v>
      </c>
      <c r="P404" s="835">
        <v>4000</v>
      </c>
      <c r="Q404" s="837">
        <v>1</v>
      </c>
      <c r="R404" s="832">
        <v>20</v>
      </c>
      <c r="S404" s="837">
        <v>1</v>
      </c>
      <c r="T404" s="836">
        <v>10</v>
      </c>
      <c r="U404" s="838">
        <v>1</v>
      </c>
    </row>
    <row r="405" spans="1:21" ht="14.45" customHeight="1" x14ac:dyDescent="0.2">
      <c r="A405" s="831">
        <v>31</v>
      </c>
      <c r="B405" s="832" t="s">
        <v>1749</v>
      </c>
      <c r="C405" s="832" t="s">
        <v>1754</v>
      </c>
      <c r="D405" s="833" t="s">
        <v>2608</v>
      </c>
      <c r="E405" s="834" t="s">
        <v>1768</v>
      </c>
      <c r="F405" s="832" t="s">
        <v>1750</v>
      </c>
      <c r="G405" s="832" t="s">
        <v>2304</v>
      </c>
      <c r="H405" s="832" t="s">
        <v>579</v>
      </c>
      <c r="I405" s="832" t="s">
        <v>2305</v>
      </c>
      <c r="J405" s="832" t="s">
        <v>2306</v>
      </c>
      <c r="K405" s="832" t="s">
        <v>2307</v>
      </c>
      <c r="L405" s="835">
        <v>159.71</v>
      </c>
      <c r="M405" s="835">
        <v>479.13</v>
      </c>
      <c r="N405" s="832">
        <v>3</v>
      </c>
      <c r="O405" s="836">
        <v>1</v>
      </c>
      <c r="P405" s="835"/>
      <c r="Q405" s="837">
        <v>0</v>
      </c>
      <c r="R405" s="832"/>
      <c r="S405" s="837">
        <v>0</v>
      </c>
      <c r="T405" s="836"/>
      <c r="U405" s="838">
        <v>0</v>
      </c>
    </row>
    <row r="406" spans="1:21" ht="14.45" customHeight="1" x14ac:dyDescent="0.2">
      <c r="A406" s="831">
        <v>31</v>
      </c>
      <c r="B406" s="832" t="s">
        <v>1749</v>
      </c>
      <c r="C406" s="832" t="s">
        <v>1754</v>
      </c>
      <c r="D406" s="833" t="s">
        <v>2608</v>
      </c>
      <c r="E406" s="834" t="s">
        <v>1768</v>
      </c>
      <c r="F406" s="832" t="s">
        <v>1750</v>
      </c>
      <c r="G406" s="832" t="s">
        <v>2216</v>
      </c>
      <c r="H406" s="832" t="s">
        <v>579</v>
      </c>
      <c r="I406" s="832" t="s">
        <v>2308</v>
      </c>
      <c r="J406" s="832" t="s">
        <v>2218</v>
      </c>
      <c r="K406" s="832" t="s">
        <v>2309</v>
      </c>
      <c r="L406" s="835">
        <v>401.63</v>
      </c>
      <c r="M406" s="835">
        <v>2409.7799999999997</v>
      </c>
      <c r="N406" s="832">
        <v>6</v>
      </c>
      <c r="O406" s="836">
        <v>0.5</v>
      </c>
      <c r="P406" s="835"/>
      <c r="Q406" s="837">
        <v>0</v>
      </c>
      <c r="R406" s="832"/>
      <c r="S406" s="837">
        <v>0</v>
      </c>
      <c r="T406" s="836"/>
      <c r="U406" s="838">
        <v>0</v>
      </c>
    </row>
    <row r="407" spans="1:21" ht="14.45" customHeight="1" x14ac:dyDescent="0.2">
      <c r="A407" s="831">
        <v>31</v>
      </c>
      <c r="B407" s="832" t="s">
        <v>1749</v>
      </c>
      <c r="C407" s="832" t="s">
        <v>1754</v>
      </c>
      <c r="D407" s="833" t="s">
        <v>2608</v>
      </c>
      <c r="E407" s="834" t="s">
        <v>1768</v>
      </c>
      <c r="F407" s="832" t="s">
        <v>1750</v>
      </c>
      <c r="G407" s="832" t="s">
        <v>2216</v>
      </c>
      <c r="H407" s="832" t="s">
        <v>579</v>
      </c>
      <c r="I407" s="832" t="s">
        <v>2217</v>
      </c>
      <c r="J407" s="832" t="s">
        <v>2218</v>
      </c>
      <c r="K407" s="832" t="s">
        <v>2219</v>
      </c>
      <c r="L407" s="835">
        <v>525.95000000000005</v>
      </c>
      <c r="M407" s="835">
        <v>525.95000000000005</v>
      </c>
      <c r="N407" s="832">
        <v>1</v>
      </c>
      <c r="O407" s="836">
        <v>1</v>
      </c>
      <c r="P407" s="835"/>
      <c r="Q407" s="837">
        <v>0</v>
      </c>
      <c r="R407" s="832"/>
      <c r="S407" s="837">
        <v>0</v>
      </c>
      <c r="T407" s="836"/>
      <c r="U407" s="838">
        <v>0</v>
      </c>
    </row>
    <row r="408" spans="1:21" ht="14.45" customHeight="1" x14ac:dyDescent="0.2">
      <c r="A408" s="831">
        <v>31</v>
      </c>
      <c r="B408" s="832" t="s">
        <v>1749</v>
      </c>
      <c r="C408" s="832" t="s">
        <v>1754</v>
      </c>
      <c r="D408" s="833" t="s">
        <v>2608</v>
      </c>
      <c r="E408" s="834" t="s">
        <v>1768</v>
      </c>
      <c r="F408" s="832" t="s">
        <v>1750</v>
      </c>
      <c r="G408" s="832" t="s">
        <v>2006</v>
      </c>
      <c r="H408" s="832" t="s">
        <v>579</v>
      </c>
      <c r="I408" s="832" t="s">
        <v>2007</v>
      </c>
      <c r="J408" s="832" t="s">
        <v>2008</v>
      </c>
      <c r="K408" s="832" t="s">
        <v>2009</v>
      </c>
      <c r="L408" s="835">
        <v>0</v>
      </c>
      <c r="M408" s="835">
        <v>0</v>
      </c>
      <c r="N408" s="832">
        <v>1</v>
      </c>
      <c r="O408" s="836">
        <v>1</v>
      </c>
      <c r="P408" s="835">
        <v>0</v>
      </c>
      <c r="Q408" s="837"/>
      <c r="R408" s="832">
        <v>1</v>
      </c>
      <c r="S408" s="837">
        <v>1</v>
      </c>
      <c r="T408" s="836">
        <v>1</v>
      </c>
      <c r="U408" s="838">
        <v>1</v>
      </c>
    </row>
    <row r="409" spans="1:21" ht="14.45" customHeight="1" x14ac:dyDescent="0.2">
      <c r="A409" s="831">
        <v>31</v>
      </c>
      <c r="B409" s="832" t="s">
        <v>1749</v>
      </c>
      <c r="C409" s="832" t="s">
        <v>1754</v>
      </c>
      <c r="D409" s="833" t="s">
        <v>2608</v>
      </c>
      <c r="E409" s="834" t="s">
        <v>1768</v>
      </c>
      <c r="F409" s="832" t="s">
        <v>1750</v>
      </c>
      <c r="G409" s="832" t="s">
        <v>1878</v>
      </c>
      <c r="H409" s="832" t="s">
        <v>579</v>
      </c>
      <c r="I409" s="832" t="s">
        <v>1879</v>
      </c>
      <c r="J409" s="832" t="s">
        <v>1880</v>
      </c>
      <c r="K409" s="832" t="s">
        <v>1881</v>
      </c>
      <c r="L409" s="835">
        <v>132.97999999999999</v>
      </c>
      <c r="M409" s="835">
        <v>1462.7799999999997</v>
      </c>
      <c r="N409" s="832">
        <v>11</v>
      </c>
      <c r="O409" s="836">
        <v>6.5</v>
      </c>
      <c r="P409" s="835">
        <v>1063.8399999999999</v>
      </c>
      <c r="Q409" s="837">
        <v>0.72727272727272729</v>
      </c>
      <c r="R409" s="832">
        <v>8</v>
      </c>
      <c r="S409" s="837">
        <v>0.72727272727272729</v>
      </c>
      <c r="T409" s="836">
        <v>5</v>
      </c>
      <c r="U409" s="838">
        <v>0.76923076923076927</v>
      </c>
    </row>
    <row r="410" spans="1:21" ht="14.45" customHeight="1" x14ac:dyDescent="0.2">
      <c r="A410" s="831">
        <v>31</v>
      </c>
      <c r="B410" s="832" t="s">
        <v>1749</v>
      </c>
      <c r="C410" s="832" t="s">
        <v>1754</v>
      </c>
      <c r="D410" s="833" t="s">
        <v>2608</v>
      </c>
      <c r="E410" s="834" t="s">
        <v>1768</v>
      </c>
      <c r="F410" s="832" t="s">
        <v>1750</v>
      </c>
      <c r="G410" s="832" t="s">
        <v>1779</v>
      </c>
      <c r="H410" s="832" t="s">
        <v>615</v>
      </c>
      <c r="I410" s="832" t="s">
        <v>1453</v>
      </c>
      <c r="J410" s="832" t="s">
        <v>771</v>
      </c>
      <c r="K410" s="832" t="s">
        <v>1454</v>
      </c>
      <c r="L410" s="835">
        <v>368.16</v>
      </c>
      <c r="M410" s="835">
        <v>368.16</v>
      </c>
      <c r="N410" s="832">
        <v>1</v>
      </c>
      <c r="O410" s="836">
        <v>1</v>
      </c>
      <c r="P410" s="835">
        <v>368.16</v>
      </c>
      <c r="Q410" s="837">
        <v>1</v>
      </c>
      <c r="R410" s="832">
        <v>1</v>
      </c>
      <c r="S410" s="837">
        <v>1</v>
      </c>
      <c r="T410" s="836">
        <v>1</v>
      </c>
      <c r="U410" s="838">
        <v>1</v>
      </c>
    </row>
    <row r="411" spans="1:21" ht="14.45" customHeight="1" x14ac:dyDescent="0.2">
      <c r="A411" s="831">
        <v>31</v>
      </c>
      <c r="B411" s="832" t="s">
        <v>1749</v>
      </c>
      <c r="C411" s="832" t="s">
        <v>1754</v>
      </c>
      <c r="D411" s="833" t="s">
        <v>2608</v>
      </c>
      <c r="E411" s="834" t="s">
        <v>1768</v>
      </c>
      <c r="F411" s="832" t="s">
        <v>1750</v>
      </c>
      <c r="G411" s="832" t="s">
        <v>1779</v>
      </c>
      <c r="H411" s="832" t="s">
        <v>615</v>
      </c>
      <c r="I411" s="832" t="s">
        <v>1780</v>
      </c>
      <c r="J411" s="832" t="s">
        <v>1781</v>
      </c>
      <c r="K411" s="832" t="s">
        <v>1782</v>
      </c>
      <c r="L411" s="835">
        <v>1385.62</v>
      </c>
      <c r="M411" s="835">
        <v>4156.8599999999997</v>
      </c>
      <c r="N411" s="832">
        <v>3</v>
      </c>
      <c r="O411" s="836">
        <v>1.5</v>
      </c>
      <c r="P411" s="835">
        <v>4156.8599999999997</v>
      </c>
      <c r="Q411" s="837">
        <v>1</v>
      </c>
      <c r="R411" s="832">
        <v>3</v>
      </c>
      <c r="S411" s="837">
        <v>1</v>
      </c>
      <c r="T411" s="836">
        <v>1.5</v>
      </c>
      <c r="U411" s="838">
        <v>1</v>
      </c>
    </row>
    <row r="412" spans="1:21" ht="14.45" customHeight="1" x14ac:dyDescent="0.2">
      <c r="A412" s="831">
        <v>31</v>
      </c>
      <c r="B412" s="832" t="s">
        <v>1749</v>
      </c>
      <c r="C412" s="832" t="s">
        <v>1754</v>
      </c>
      <c r="D412" s="833" t="s">
        <v>2608</v>
      </c>
      <c r="E412" s="834" t="s">
        <v>1768</v>
      </c>
      <c r="F412" s="832" t="s">
        <v>1750</v>
      </c>
      <c r="G412" s="832" t="s">
        <v>1779</v>
      </c>
      <c r="H412" s="832" t="s">
        <v>615</v>
      </c>
      <c r="I412" s="832" t="s">
        <v>1455</v>
      </c>
      <c r="J412" s="832" t="s">
        <v>771</v>
      </c>
      <c r="K412" s="832" t="s">
        <v>1456</v>
      </c>
      <c r="L412" s="835">
        <v>736.33</v>
      </c>
      <c r="M412" s="835">
        <v>79523.640000000029</v>
      </c>
      <c r="N412" s="832">
        <v>108</v>
      </c>
      <c r="O412" s="836">
        <v>29.5</v>
      </c>
      <c r="P412" s="835">
        <v>67742.36000000003</v>
      </c>
      <c r="Q412" s="837">
        <v>0.85185185185185197</v>
      </c>
      <c r="R412" s="832">
        <v>92</v>
      </c>
      <c r="S412" s="837">
        <v>0.85185185185185186</v>
      </c>
      <c r="T412" s="836">
        <v>24.5</v>
      </c>
      <c r="U412" s="838">
        <v>0.83050847457627119</v>
      </c>
    </row>
    <row r="413" spans="1:21" ht="14.45" customHeight="1" x14ac:dyDescent="0.2">
      <c r="A413" s="831">
        <v>31</v>
      </c>
      <c r="B413" s="832" t="s">
        <v>1749</v>
      </c>
      <c r="C413" s="832" t="s">
        <v>1754</v>
      </c>
      <c r="D413" s="833" t="s">
        <v>2608</v>
      </c>
      <c r="E413" s="834" t="s">
        <v>1768</v>
      </c>
      <c r="F413" s="832" t="s">
        <v>1750</v>
      </c>
      <c r="G413" s="832" t="s">
        <v>1779</v>
      </c>
      <c r="H413" s="832" t="s">
        <v>615</v>
      </c>
      <c r="I413" s="832" t="s">
        <v>1457</v>
      </c>
      <c r="J413" s="832" t="s">
        <v>771</v>
      </c>
      <c r="K413" s="832" t="s">
        <v>1458</v>
      </c>
      <c r="L413" s="835">
        <v>490.89</v>
      </c>
      <c r="M413" s="835">
        <v>13254.029999999999</v>
      </c>
      <c r="N413" s="832">
        <v>27</v>
      </c>
      <c r="O413" s="836">
        <v>8</v>
      </c>
      <c r="P413" s="835">
        <v>9326.91</v>
      </c>
      <c r="Q413" s="837">
        <v>0.70370370370370372</v>
      </c>
      <c r="R413" s="832">
        <v>19</v>
      </c>
      <c r="S413" s="837">
        <v>0.70370370370370372</v>
      </c>
      <c r="T413" s="836">
        <v>6.5</v>
      </c>
      <c r="U413" s="838">
        <v>0.8125</v>
      </c>
    </row>
    <row r="414" spans="1:21" ht="14.45" customHeight="1" x14ac:dyDescent="0.2">
      <c r="A414" s="831">
        <v>31</v>
      </c>
      <c r="B414" s="832" t="s">
        <v>1749</v>
      </c>
      <c r="C414" s="832" t="s">
        <v>1754</v>
      </c>
      <c r="D414" s="833" t="s">
        <v>2608</v>
      </c>
      <c r="E414" s="834" t="s">
        <v>1768</v>
      </c>
      <c r="F414" s="832" t="s">
        <v>1750</v>
      </c>
      <c r="G414" s="832" t="s">
        <v>1779</v>
      </c>
      <c r="H414" s="832" t="s">
        <v>615</v>
      </c>
      <c r="I414" s="832" t="s">
        <v>1882</v>
      </c>
      <c r="J414" s="832" t="s">
        <v>1781</v>
      </c>
      <c r="K414" s="832" t="s">
        <v>1883</v>
      </c>
      <c r="L414" s="835">
        <v>1847.49</v>
      </c>
      <c r="M414" s="835">
        <v>1847.49</v>
      </c>
      <c r="N414" s="832">
        <v>1</v>
      </c>
      <c r="O414" s="836">
        <v>1</v>
      </c>
      <c r="P414" s="835">
        <v>1847.49</v>
      </c>
      <c r="Q414" s="837">
        <v>1</v>
      </c>
      <c r="R414" s="832">
        <v>1</v>
      </c>
      <c r="S414" s="837">
        <v>1</v>
      </c>
      <c r="T414" s="836">
        <v>1</v>
      </c>
      <c r="U414" s="838">
        <v>1</v>
      </c>
    </row>
    <row r="415" spans="1:21" ht="14.45" customHeight="1" x14ac:dyDescent="0.2">
      <c r="A415" s="831">
        <v>31</v>
      </c>
      <c r="B415" s="832" t="s">
        <v>1749</v>
      </c>
      <c r="C415" s="832" t="s">
        <v>1754</v>
      </c>
      <c r="D415" s="833" t="s">
        <v>2608</v>
      </c>
      <c r="E415" s="834" t="s">
        <v>1768</v>
      </c>
      <c r="F415" s="832" t="s">
        <v>1750</v>
      </c>
      <c r="G415" s="832" t="s">
        <v>1779</v>
      </c>
      <c r="H415" s="832" t="s">
        <v>615</v>
      </c>
      <c r="I415" s="832" t="s">
        <v>1884</v>
      </c>
      <c r="J415" s="832" t="s">
        <v>771</v>
      </c>
      <c r="K415" s="832" t="s">
        <v>1885</v>
      </c>
      <c r="L415" s="835">
        <v>1154.68</v>
      </c>
      <c r="M415" s="835">
        <v>8082.76</v>
      </c>
      <c r="N415" s="832">
        <v>7</v>
      </c>
      <c r="O415" s="836">
        <v>2.5</v>
      </c>
      <c r="P415" s="835">
        <v>8082.76</v>
      </c>
      <c r="Q415" s="837">
        <v>1</v>
      </c>
      <c r="R415" s="832">
        <v>7</v>
      </c>
      <c r="S415" s="837">
        <v>1</v>
      </c>
      <c r="T415" s="836">
        <v>2.5</v>
      </c>
      <c r="U415" s="838">
        <v>1</v>
      </c>
    </row>
    <row r="416" spans="1:21" ht="14.45" customHeight="1" x14ac:dyDescent="0.2">
      <c r="A416" s="831">
        <v>31</v>
      </c>
      <c r="B416" s="832" t="s">
        <v>1749</v>
      </c>
      <c r="C416" s="832" t="s">
        <v>1754</v>
      </c>
      <c r="D416" s="833" t="s">
        <v>2608</v>
      </c>
      <c r="E416" s="834" t="s">
        <v>1768</v>
      </c>
      <c r="F416" s="832" t="s">
        <v>1750</v>
      </c>
      <c r="G416" s="832" t="s">
        <v>1779</v>
      </c>
      <c r="H416" s="832" t="s">
        <v>615</v>
      </c>
      <c r="I416" s="832" t="s">
        <v>1451</v>
      </c>
      <c r="J416" s="832" t="s">
        <v>771</v>
      </c>
      <c r="K416" s="832" t="s">
        <v>1452</v>
      </c>
      <c r="L416" s="835">
        <v>923.74</v>
      </c>
      <c r="M416" s="835">
        <v>36949.600000000006</v>
      </c>
      <c r="N416" s="832">
        <v>40</v>
      </c>
      <c r="O416" s="836">
        <v>10.5</v>
      </c>
      <c r="P416" s="835">
        <v>20322.280000000006</v>
      </c>
      <c r="Q416" s="837">
        <v>0.55000000000000004</v>
      </c>
      <c r="R416" s="832">
        <v>22</v>
      </c>
      <c r="S416" s="837">
        <v>0.55000000000000004</v>
      </c>
      <c r="T416" s="836">
        <v>5.5</v>
      </c>
      <c r="U416" s="838">
        <v>0.52380952380952384</v>
      </c>
    </row>
    <row r="417" spans="1:21" ht="14.45" customHeight="1" x14ac:dyDescent="0.2">
      <c r="A417" s="831">
        <v>31</v>
      </c>
      <c r="B417" s="832" t="s">
        <v>1749</v>
      </c>
      <c r="C417" s="832" t="s">
        <v>1754</v>
      </c>
      <c r="D417" s="833" t="s">
        <v>2608</v>
      </c>
      <c r="E417" s="834" t="s">
        <v>1768</v>
      </c>
      <c r="F417" s="832" t="s">
        <v>1750</v>
      </c>
      <c r="G417" s="832" t="s">
        <v>1821</v>
      </c>
      <c r="H417" s="832" t="s">
        <v>579</v>
      </c>
      <c r="I417" s="832" t="s">
        <v>1822</v>
      </c>
      <c r="J417" s="832" t="s">
        <v>641</v>
      </c>
      <c r="K417" s="832" t="s">
        <v>617</v>
      </c>
      <c r="L417" s="835">
        <v>35.25</v>
      </c>
      <c r="M417" s="835">
        <v>1198.5</v>
      </c>
      <c r="N417" s="832">
        <v>34</v>
      </c>
      <c r="O417" s="836">
        <v>23.5</v>
      </c>
      <c r="P417" s="835">
        <v>810.75</v>
      </c>
      <c r="Q417" s="837">
        <v>0.67647058823529416</v>
      </c>
      <c r="R417" s="832">
        <v>23</v>
      </c>
      <c r="S417" s="837">
        <v>0.67647058823529416</v>
      </c>
      <c r="T417" s="836">
        <v>15.5</v>
      </c>
      <c r="U417" s="838">
        <v>0.65957446808510634</v>
      </c>
    </row>
    <row r="418" spans="1:21" ht="14.45" customHeight="1" x14ac:dyDescent="0.2">
      <c r="A418" s="831">
        <v>31</v>
      </c>
      <c r="B418" s="832" t="s">
        <v>1749</v>
      </c>
      <c r="C418" s="832" t="s">
        <v>1754</v>
      </c>
      <c r="D418" s="833" t="s">
        <v>2608</v>
      </c>
      <c r="E418" s="834" t="s">
        <v>1768</v>
      </c>
      <c r="F418" s="832" t="s">
        <v>1750</v>
      </c>
      <c r="G418" s="832" t="s">
        <v>1821</v>
      </c>
      <c r="H418" s="832" t="s">
        <v>579</v>
      </c>
      <c r="I418" s="832" t="s">
        <v>2089</v>
      </c>
      <c r="J418" s="832" t="s">
        <v>2090</v>
      </c>
      <c r="K418" s="832" t="s">
        <v>2091</v>
      </c>
      <c r="L418" s="835">
        <v>35.25</v>
      </c>
      <c r="M418" s="835">
        <v>35.25</v>
      </c>
      <c r="N418" s="832">
        <v>1</v>
      </c>
      <c r="O418" s="836">
        <v>1</v>
      </c>
      <c r="P418" s="835"/>
      <c r="Q418" s="837">
        <v>0</v>
      </c>
      <c r="R418" s="832"/>
      <c r="S418" s="837">
        <v>0</v>
      </c>
      <c r="T418" s="836"/>
      <c r="U418" s="838">
        <v>0</v>
      </c>
    </row>
    <row r="419" spans="1:21" ht="14.45" customHeight="1" x14ac:dyDescent="0.2">
      <c r="A419" s="831">
        <v>31</v>
      </c>
      <c r="B419" s="832" t="s">
        <v>1749</v>
      </c>
      <c r="C419" s="832" t="s">
        <v>1754</v>
      </c>
      <c r="D419" s="833" t="s">
        <v>2608</v>
      </c>
      <c r="E419" s="834" t="s">
        <v>1768</v>
      </c>
      <c r="F419" s="832" t="s">
        <v>1750</v>
      </c>
      <c r="G419" s="832" t="s">
        <v>2022</v>
      </c>
      <c r="H419" s="832" t="s">
        <v>579</v>
      </c>
      <c r="I419" s="832" t="s">
        <v>2288</v>
      </c>
      <c r="J419" s="832" t="s">
        <v>791</v>
      </c>
      <c r="K419" s="832" t="s">
        <v>2289</v>
      </c>
      <c r="L419" s="835">
        <v>103.67</v>
      </c>
      <c r="M419" s="835">
        <v>103.67</v>
      </c>
      <c r="N419" s="832">
        <v>1</v>
      </c>
      <c r="O419" s="836">
        <v>1</v>
      </c>
      <c r="P419" s="835">
        <v>103.67</v>
      </c>
      <c r="Q419" s="837">
        <v>1</v>
      </c>
      <c r="R419" s="832">
        <v>1</v>
      </c>
      <c r="S419" s="837">
        <v>1</v>
      </c>
      <c r="T419" s="836">
        <v>1</v>
      </c>
      <c r="U419" s="838">
        <v>1</v>
      </c>
    </row>
    <row r="420" spans="1:21" ht="14.45" customHeight="1" x14ac:dyDescent="0.2">
      <c r="A420" s="831">
        <v>31</v>
      </c>
      <c r="B420" s="832" t="s">
        <v>1749</v>
      </c>
      <c r="C420" s="832" t="s">
        <v>1754</v>
      </c>
      <c r="D420" s="833" t="s">
        <v>2608</v>
      </c>
      <c r="E420" s="834" t="s">
        <v>1768</v>
      </c>
      <c r="F420" s="832" t="s">
        <v>1750</v>
      </c>
      <c r="G420" s="832" t="s">
        <v>2310</v>
      </c>
      <c r="H420" s="832" t="s">
        <v>579</v>
      </c>
      <c r="I420" s="832" t="s">
        <v>2311</v>
      </c>
      <c r="J420" s="832" t="s">
        <v>985</v>
      </c>
      <c r="K420" s="832" t="s">
        <v>2312</v>
      </c>
      <c r="L420" s="835">
        <v>128.69999999999999</v>
      </c>
      <c r="M420" s="835">
        <v>128.69999999999999</v>
      </c>
      <c r="N420" s="832">
        <v>1</v>
      </c>
      <c r="O420" s="836">
        <v>0.5</v>
      </c>
      <c r="P420" s="835">
        <v>128.69999999999999</v>
      </c>
      <c r="Q420" s="837">
        <v>1</v>
      </c>
      <c r="R420" s="832">
        <v>1</v>
      </c>
      <c r="S420" s="837">
        <v>1</v>
      </c>
      <c r="T420" s="836">
        <v>0.5</v>
      </c>
      <c r="U420" s="838">
        <v>1</v>
      </c>
    </row>
    <row r="421" spans="1:21" ht="14.45" customHeight="1" x14ac:dyDescent="0.2">
      <c r="A421" s="831">
        <v>31</v>
      </c>
      <c r="B421" s="832" t="s">
        <v>1749</v>
      </c>
      <c r="C421" s="832" t="s">
        <v>1754</v>
      </c>
      <c r="D421" s="833" t="s">
        <v>2608</v>
      </c>
      <c r="E421" s="834" t="s">
        <v>1768</v>
      </c>
      <c r="F421" s="832" t="s">
        <v>1750</v>
      </c>
      <c r="G421" s="832" t="s">
        <v>1778</v>
      </c>
      <c r="H421" s="832" t="s">
        <v>615</v>
      </c>
      <c r="I421" s="832" t="s">
        <v>1605</v>
      </c>
      <c r="J421" s="832" t="s">
        <v>927</v>
      </c>
      <c r="K421" s="832" t="s">
        <v>931</v>
      </c>
      <c r="L421" s="835">
        <v>0</v>
      </c>
      <c r="M421" s="835">
        <v>0</v>
      </c>
      <c r="N421" s="832">
        <v>198</v>
      </c>
      <c r="O421" s="836">
        <v>71.5</v>
      </c>
      <c r="P421" s="835">
        <v>0</v>
      </c>
      <c r="Q421" s="837"/>
      <c r="R421" s="832">
        <v>129</v>
      </c>
      <c r="S421" s="837">
        <v>0.65151515151515149</v>
      </c>
      <c r="T421" s="836">
        <v>44.5</v>
      </c>
      <c r="U421" s="838">
        <v>0.6223776223776224</v>
      </c>
    </row>
    <row r="422" spans="1:21" ht="14.45" customHeight="1" x14ac:dyDescent="0.2">
      <c r="A422" s="831">
        <v>31</v>
      </c>
      <c r="B422" s="832" t="s">
        <v>1749</v>
      </c>
      <c r="C422" s="832" t="s">
        <v>1754</v>
      </c>
      <c r="D422" s="833" t="s">
        <v>2608</v>
      </c>
      <c r="E422" s="834" t="s">
        <v>1768</v>
      </c>
      <c r="F422" s="832" t="s">
        <v>1750</v>
      </c>
      <c r="G422" s="832" t="s">
        <v>1888</v>
      </c>
      <c r="H422" s="832" t="s">
        <v>579</v>
      </c>
      <c r="I422" s="832" t="s">
        <v>2257</v>
      </c>
      <c r="J422" s="832" t="s">
        <v>1892</v>
      </c>
      <c r="K422" s="832" t="s">
        <v>1890</v>
      </c>
      <c r="L422" s="835">
        <v>42.54</v>
      </c>
      <c r="M422" s="835">
        <v>127.62</v>
      </c>
      <c r="N422" s="832">
        <v>3</v>
      </c>
      <c r="O422" s="836">
        <v>1</v>
      </c>
      <c r="P422" s="835">
        <v>127.62</v>
      </c>
      <c r="Q422" s="837">
        <v>1</v>
      </c>
      <c r="R422" s="832">
        <v>3</v>
      </c>
      <c r="S422" s="837">
        <v>1</v>
      </c>
      <c r="T422" s="836">
        <v>1</v>
      </c>
      <c r="U422" s="838">
        <v>1</v>
      </c>
    </row>
    <row r="423" spans="1:21" ht="14.45" customHeight="1" x14ac:dyDescent="0.2">
      <c r="A423" s="831">
        <v>31</v>
      </c>
      <c r="B423" s="832" t="s">
        <v>1749</v>
      </c>
      <c r="C423" s="832" t="s">
        <v>1754</v>
      </c>
      <c r="D423" s="833" t="s">
        <v>2608</v>
      </c>
      <c r="E423" s="834" t="s">
        <v>1768</v>
      </c>
      <c r="F423" s="832" t="s">
        <v>1750</v>
      </c>
      <c r="G423" s="832" t="s">
        <v>1793</v>
      </c>
      <c r="H423" s="832" t="s">
        <v>579</v>
      </c>
      <c r="I423" s="832" t="s">
        <v>1794</v>
      </c>
      <c r="J423" s="832" t="s">
        <v>1129</v>
      </c>
      <c r="K423" s="832" t="s">
        <v>1795</v>
      </c>
      <c r="L423" s="835">
        <v>219.37</v>
      </c>
      <c r="M423" s="835">
        <v>2413.0699999999993</v>
      </c>
      <c r="N423" s="832">
        <v>11</v>
      </c>
      <c r="O423" s="836">
        <v>7.5</v>
      </c>
      <c r="P423" s="835">
        <v>2193.6999999999994</v>
      </c>
      <c r="Q423" s="837">
        <v>0.90909090909090906</v>
      </c>
      <c r="R423" s="832">
        <v>10</v>
      </c>
      <c r="S423" s="837">
        <v>0.90909090909090906</v>
      </c>
      <c r="T423" s="836">
        <v>6.5</v>
      </c>
      <c r="U423" s="838">
        <v>0.8666666666666667</v>
      </c>
    </row>
    <row r="424" spans="1:21" ht="14.45" customHeight="1" x14ac:dyDescent="0.2">
      <c r="A424" s="831">
        <v>31</v>
      </c>
      <c r="B424" s="832" t="s">
        <v>1749</v>
      </c>
      <c r="C424" s="832" t="s">
        <v>1754</v>
      </c>
      <c r="D424" s="833" t="s">
        <v>2608</v>
      </c>
      <c r="E424" s="834" t="s">
        <v>1768</v>
      </c>
      <c r="F424" s="832" t="s">
        <v>1750</v>
      </c>
      <c r="G424" s="832" t="s">
        <v>1906</v>
      </c>
      <c r="H424" s="832" t="s">
        <v>579</v>
      </c>
      <c r="I424" s="832" t="s">
        <v>1907</v>
      </c>
      <c r="J424" s="832" t="s">
        <v>1908</v>
      </c>
      <c r="K424" s="832" t="s">
        <v>1909</v>
      </c>
      <c r="L424" s="835">
        <v>33.31</v>
      </c>
      <c r="M424" s="835">
        <v>66.62</v>
      </c>
      <c r="N424" s="832">
        <v>2</v>
      </c>
      <c r="O424" s="836">
        <v>0.5</v>
      </c>
      <c r="P424" s="835"/>
      <c r="Q424" s="837">
        <v>0</v>
      </c>
      <c r="R424" s="832"/>
      <c r="S424" s="837">
        <v>0</v>
      </c>
      <c r="T424" s="836"/>
      <c r="U424" s="838">
        <v>0</v>
      </c>
    </row>
    <row r="425" spans="1:21" ht="14.45" customHeight="1" x14ac:dyDescent="0.2">
      <c r="A425" s="831">
        <v>31</v>
      </c>
      <c r="B425" s="832" t="s">
        <v>1749</v>
      </c>
      <c r="C425" s="832" t="s">
        <v>1754</v>
      </c>
      <c r="D425" s="833" t="s">
        <v>2608</v>
      </c>
      <c r="E425" s="834" t="s">
        <v>1768</v>
      </c>
      <c r="F425" s="832" t="s">
        <v>1750</v>
      </c>
      <c r="G425" s="832" t="s">
        <v>1906</v>
      </c>
      <c r="H425" s="832" t="s">
        <v>579</v>
      </c>
      <c r="I425" s="832" t="s">
        <v>1910</v>
      </c>
      <c r="J425" s="832" t="s">
        <v>1908</v>
      </c>
      <c r="K425" s="832" t="s">
        <v>1911</v>
      </c>
      <c r="L425" s="835">
        <v>99.94</v>
      </c>
      <c r="M425" s="835">
        <v>599.64</v>
      </c>
      <c r="N425" s="832">
        <v>6</v>
      </c>
      <c r="O425" s="836">
        <v>3.5</v>
      </c>
      <c r="P425" s="835">
        <v>299.82</v>
      </c>
      <c r="Q425" s="837">
        <v>0.5</v>
      </c>
      <c r="R425" s="832">
        <v>3</v>
      </c>
      <c r="S425" s="837">
        <v>0.5</v>
      </c>
      <c r="T425" s="836">
        <v>1.5</v>
      </c>
      <c r="U425" s="838">
        <v>0.42857142857142855</v>
      </c>
    </row>
    <row r="426" spans="1:21" ht="14.45" customHeight="1" x14ac:dyDescent="0.2">
      <c r="A426" s="831">
        <v>31</v>
      </c>
      <c r="B426" s="832" t="s">
        <v>1749</v>
      </c>
      <c r="C426" s="832" t="s">
        <v>1754</v>
      </c>
      <c r="D426" s="833" t="s">
        <v>2608</v>
      </c>
      <c r="E426" s="834" t="s">
        <v>1768</v>
      </c>
      <c r="F426" s="832" t="s">
        <v>1750</v>
      </c>
      <c r="G426" s="832" t="s">
        <v>1906</v>
      </c>
      <c r="H426" s="832" t="s">
        <v>579</v>
      </c>
      <c r="I426" s="832" t="s">
        <v>1912</v>
      </c>
      <c r="J426" s="832" t="s">
        <v>1908</v>
      </c>
      <c r="K426" s="832" t="s">
        <v>1913</v>
      </c>
      <c r="L426" s="835">
        <v>66.63</v>
      </c>
      <c r="M426" s="835">
        <v>66.63</v>
      </c>
      <c r="N426" s="832">
        <v>1</v>
      </c>
      <c r="O426" s="836">
        <v>1</v>
      </c>
      <c r="P426" s="835">
        <v>66.63</v>
      </c>
      <c r="Q426" s="837">
        <v>1</v>
      </c>
      <c r="R426" s="832">
        <v>1</v>
      </c>
      <c r="S426" s="837">
        <v>1</v>
      </c>
      <c r="T426" s="836">
        <v>1</v>
      </c>
      <c r="U426" s="838">
        <v>1</v>
      </c>
    </row>
    <row r="427" spans="1:21" ht="14.45" customHeight="1" x14ac:dyDescent="0.2">
      <c r="A427" s="831">
        <v>31</v>
      </c>
      <c r="B427" s="832" t="s">
        <v>1749</v>
      </c>
      <c r="C427" s="832" t="s">
        <v>1754</v>
      </c>
      <c r="D427" s="833" t="s">
        <v>2608</v>
      </c>
      <c r="E427" s="834" t="s">
        <v>1768</v>
      </c>
      <c r="F427" s="832" t="s">
        <v>1750</v>
      </c>
      <c r="G427" s="832" t="s">
        <v>1783</v>
      </c>
      <c r="H427" s="832" t="s">
        <v>615</v>
      </c>
      <c r="I427" s="832" t="s">
        <v>1558</v>
      </c>
      <c r="J427" s="832" t="s">
        <v>1074</v>
      </c>
      <c r="K427" s="832" t="s">
        <v>1559</v>
      </c>
      <c r="L427" s="835">
        <v>154.36000000000001</v>
      </c>
      <c r="M427" s="835">
        <v>154.36000000000001</v>
      </c>
      <c r="N427" s="832">
        <v>1</v>
      </c>
      <c r="O427" s="836">
        <v>0.5</v>
      </c>
      <c r="P427" s="835">
        <v>154.36000000000001</v>
      </c>
      <c r="Q427" s="837">
        <v>1</v>
      </c>
      <c r="R427" s="832">
        <v>1</v>
      </c>
      <c r="S427" s="837">
        <v>1</v>
      </c>
      <c r="T427" s="836">
        <v>0.5</v>
      </c>
      <c r="U427" s="838">
        <v>1</v>
      </c>
    </row>
    <row r="428" spans="1:21" ht="14.45" customHeight="1" x14ac:dyDescent="0.2">
      <c r="A428" s="831">
        <v>31</v>
      </c>
      <c r="B428" s="832" t="s">
        <v>1749</v>
      </c>
      <c r="C428" s="832" t="s">
        <v>1754</v>
      </c>
      <c r="D428" s="833" t="s">
        <v>2608</v>
      </c>
      <c r="E428" s="834" t="s">
        <v>1768</v>
      </c>
      <c r="F428" s="832" t="s">
        <v>1750</v>
      </c>
      <c r="G428" s="832" t="s">
        <v>1783</v>
      </c>
      <c r="H428" s="832" t="s">
        <v>579</v>
      </c>
      <c r="I428" s="832" t="s">
        <v>2313</v>
      </c>
      <c r="J428" s="832" t="s">
        <v>1074</v>
      </c>
      <c r="K428" s="832" t="s">
        <v>1559</v>
      </c>
      <c r="L428" s="835">
        <v>154.36000000000001</v>
      </c>
      <c r="M428" s="835">
        <v>154.36000000000001</v>
      </c>
      <c r="N428" s="832">
        <v>1</v>
      </c>
      <c r="O428" s="836">
        <v>0.5</v>
      </c>
      <c r="P428" s="835">
        <v>154.36000000000001</v>
      </c>
      <c r="Q428" s="837">
        <v>1</v>
      </c>
      <c r="R428" s="832">
        <v>1</v>
      </c>
      <c r="S428" s="837">
        <v>1</v>
      </c>
      <c r="T428" s="836">
        <v>0.5</v>
      </c>
      <c r="U428" s="838">
        <v>1</v>
      </c>
    </row>
    <row r="429" spans="1:21" ht="14.45" customHeight="1" x14ac:dyDescent="0.2">
      <c r="A429" s="831">
        <v>31</v>
      </c>
      <c r="B429" s="832" t="s">
        <v>1749</v>
      </c>
      <c r="C429" s="832" t="s">
        <v>1754</v>
      </c>
      <c r="D429" s="833" t="s">
        <v>2608</v>
      </c>
      <c r="E429" s="834" t="s">
        <v>1768</v>
      </c>
      <c r="F429" s="832" t="s">
        <v>1750</v>
      </c>
      <c r="G429" s="832" t="s">
        <v>1783</v>
      </c>
      <c r="H429" s="832" t="s">
        <v>615</v>
      </c>
      <c r="I429" s="832" t="s">
        <v>1556</v>
      </c>
      <c r="J429" s="832" t="s">
        <v>1074</v>
      </c>
      <c r="K429" s="832" t="s">
        <v>1557</v>
      </c>
      <c r="L429" s="835">
        <v>225.06</v>
      </c>
      <c r="M429" s="835">
        <v>450.12</v>
      </c>
      <c r="N429" s="832">
        <v>2</v>
      </c>
      <c r="O429" s="836">
        <v>2</v>
      </c>
      <c r="P429" s="835">
        <v>225.06</v>
      </c>
      <c r="Q429" s="837">
        <v>0.5</v>
      </c>
      <c r="R429" s="832">
        <v>1</v>
      </c>
      <c r="S429" s="837">
        <v>0.5</v>
      </c>
      <c r="T429" s="836">
        <v>1</v>
      </c>
      <c r="U429" s="838">
        <v>0.5</v>
      </c>
    </row>
    <row r="430" spans="1:21" ht="14.45" customHeight="1" x14ac:dyDescent="0.2">
      <c r="A430" s="831">
        <v>31</v>
      </c>
      <c r="B430" s="832" t="s">
        <v>1749</v>
      </c>
      <c r="C430" s="832" t="s">
        <v>1754</v>
      </c>
      <c r="D430" s="833" t="s">
        <v>2608</v>
      </c>
      <c r="E430" s="834" t="s">
        <v>1768</v>
      </c>
      <c r="F430" s="832" t="s">
        <v>1750</v>
      </c>
      <c r="G430" s="832" t="s">
        <v>1915</v>
      </c>
      <c r="H430" s="832" t="s">
        <v>579</v>
      </c>
      <c r="I430" s="832" t="s">
        <v>1916</v>
      </c>
      <c r="J430" s="832" t="s">
        <v>609</v>
      </c>
      <c r="K430" s="832" t="s">
        <v>1917</v>
      </c>
      <c r="L430" s="835">
        <v>0</v>
      </c>
      <c r="M430" s="835">
        <v>0</v>
      </c>
      <c r="N430" s="832">
        <v>1</v>
      </c>
      <c r="O430" s="836">
        <v>0.5</v>
      </c>
      <c r="P430" s="835"/>
      <c r="Q430" s="837"/>
      <c r="R430" s="832"/>
      <c r="S430" s="837">
        <v>0</v>
      </c>
      <c r="T430" s="836"/>
      <c r="U430" s="838">
        <v>0</v>
      </c>
    </row>
    <row r="431" spans="1:21" ht="14.45" customHeight="1" x14ac:dyDescent="0.2">
      <c r="A431" s="831">
        <v>31</v>
      </c>
      <c r="B431" s="832" t="s">
        <v>1749</v>
      </c>
      <c r="C431" s="832" t="s">
        <v>1754</v>
      </c>
      <c r="D431" s="833" t="s">
        <v>2608</v>
      </c>
      <c r="E431" s="834" t="s">
        <v>1768</v>
      </c>
      <c r="F431" s="832" t="s">
        <v>1750</v>
      </c>
      <c r="G431" s="832" t="s">
        <v>1915</v>
      </c>
      <c r="H431" s="832" t="s">
        <v>579</v>
      </c>
      <c r="I431" s="832" t="s">
        <v>1918</v>
      </c>
      <c r="J431" s="832" t="s">
        <v>609</v>
      </c>
      <c r="K431" s="832" t="s">
        <v>1919</v>
      </c>
      <c r="L431" s="835">
        <v>0</v>
      </c>
      <c r="M431" s="835">
        <v>0</v>
      </c>
      <c r="N431" s="832">
        <v>6</v>
      </c>
      <c r="O431" s="836">
        <v>3.5</v>
      </c>
      <c r="P431" s="835">
        <v>0</v>
      </c>
      <c r="Q431" s="837"/>
      <c r="R431" s="832">
        <v>5</v>
      </c>
      <c r="S431" s="837">
        <v>0.83333333333333337</v>
      </c>
      <c r="T431" s="836">
        <v>3</v>
      </c>
      <c r="U431" s="838">
        <v>0.8571428571428571</v>
      </c>
    </row>
    <row r="432" spans="1:21" ht="14.45" customHeight="1" x14ac:dyDescent="0.2">
      <c r="A432" s="831">
        <v>31</v>
      </c>
      <c r="B432" s="832" t="s">
        <v>1749</v>
      </c>
      <c r="C432" s="832" t="s">
        <v>1754</v>
      </c>
      <c r="D432" s="833" t="s">
        <v>2608</v>
      </c>
      <c r="E432" s="834" t="s">
        <v>1768</v>
      </c>
      <c r="F432" s="832" t="s">
        <v>1750</v>
      </c>
      <c r="G432" s="832" t="s">
        <v>2314</v>
      </c>
      <c r="H432" s="832" t="s">
        <v>579</v>
      </c>
      <c r="I432" s="832" t="s">
        <v>2315</v>
      </c>
      <c r="J432" s="832" t="s">
        <v>737</v>
      </c>
      <c r="K432" s="832" t="s">
        <v>2316</v>
      </c>
      <c r="L432" s="835">
        <v>2040.45</v>
      </c>
      <c r="M432" s="835">
        <v>2040.45</v>
      </c>
      <c r="N432" s="832">
        <v>1</v>
      </c>
      <c r="O432" s="836">
        <v>1</v>
      </c>
      <c r="P432" s="835"/>
      <c r="Q432" s="837">
        <v>0</v>
      </c>
      <c r="R432" s="832"/>
      <c r="S432" s="837">
        <v>0</v>
      </c>
      <c r="T432" s="836"/>
      <c r="U432" s="838">
        <v>0</v>
      </c>
    </row>
    <row r="433" spans="1:21" ht="14.45" customHeight="1" x14ac:dyDescent="0.2">
      <c r="A433" s="831">
        <v>31</v>
      </c>
      <c r="B433" s="832" t="s">
        <v>1749</v>
      </c>
      <c r="C433" s="832" t="s">
        <v>1754</v>
      </c>
      <c r="D433" s="833" t="s">
        <v>2608</v>
      </c>
      <c r="E433" s="834" t="s">
        <v>1768</v>
      </c>
      <c r="F433" s="832" t="s">
        <v>1751</v>
      </c>
      <c r="G433" s="832" t="s">
        <v>1920</v>
      </c>
      <c r="H433" s="832" t="s">
        <v>579</v>
      </c>
      <c r="I433" s="832" t="s">
        <v>1921</v>
      </c>
      <c r="J433" s="832" t="s">
        <v>1922</v>
      </c>
      <c r="K433" s="832" t="s">
        <v>1923</v>
      </c>
      <c r="L433" s="835">
        <v>35.130000000000003</v>
      </c>
      <c r="M433" s="835">
        <v>9625.620000000019</v>
      </c>
      <c r="N433" s="832">
        <v>274</v>
      </c>
      <c r="O433" s="836">
        <v>137</v>
      </c>
      <c r="P433" s="835">
        <v>9344.5800000000181</v>
      </c>
      <c r="Q433" s="837">
        <v>0.97080291970802912</v>
      </c>
      <c r="R433" s="832">
        <v>266</v>
      </c>
      <c r="S433" s="837">
        <v>0.97080291970802923</v>
      </c>
      <c r="T433" s="836">
        <v>133</v>
      </c>
      <c r="U433" s="838">
        <v>0.97080291970802923</v>
      </c>
    </row>
    <row r="434" spans="1:21" ht="14.45" customHeight="1" x14ac:dyDescent="0.2">
      <c r="A434" s="831">
        <v>31</v>
      </c>
      <c r="B434" s="832" t="s">
        <v>1749</v>
      </c>
      <c r="C434" s="832" t="s">
        <v>1754</v>
      </c>
      <c r="D434" s="833" t="s">
        <v>2608</v>
      </c>
      <c r="E434" s="834" t="s">
        <v>1768</v>
      </c>
      <c r="F434" s="832" t="s">
        <v>1751</v>
      </c>
      <c r="G434" s="832" t="s">
        <v>1789</v>
      </c>
      <c r="H434" s="832" t="s">
        <v>579</v>
      </c>
      <c r="I434" s="832" t="s">
        <v>1836</v>
      </c>
      <c r="J434" s="832" t="s">
        <v>1837</v>
      </c>
      <c r="K434" s="832" t="s">
        <v>1838</v>
      </c>
      <c r="L434" s="835">
        <v>3000</v>
      </c>
      <c r="M434" s="835">
        <v>3000</v>
      </c>
      <c r="N434" s="832">
        <v>1</v>
      </c>
      <c r="O434" s="836">
        <v>1</v>
      </c>
      <c r="P434" s="835">
        <v>3000</v>
      </c>
      <c r="Q434" s="837">
        <v>1</v>
      </c>
      <c r="R434" s="832">
        <v>1</v>
      </c>
      <c r="S434" s="837">
        <v>1</v>
      </c>
      <c r="T434" s="836">
        <v>1</v>
      </c>
      <c r="U434" s="838">
        <v>1</v>
      </c>
    </row>
    <row r="435" spans="1:21" ht="14.45" customHeight="1" x14ac:dyDescent="0.2">
      <c r="A435" s="831">
        <v>31</v>
      </c>
      <c r="B435" s="832" t="s">
        <v>1749</v>
      </c>
      <c r="C435" s="832" t="s">
        <v>1754</v>
      </c>
      <c r="D435" s="833" t="s">
        <v>2608</v>
      </c>
      <c r="E435" s="834" t="s">
        <v>1768</v>
      </c>
      <c r="F435" s="832" t="s">
        <v>1751</v>
      </c>
      <c r="G435" s="832" t="s">
        <v>1789</v>
      </c>
      <c r="H435" s="832" t="s">
        <v>579</v>
      </c>
      <c r="I435" s="832" t="s">
        <v>1942</v>
      </c>
      <c r="J435" s="832" t="s">
        <v>1943</v>
      </c>
      <c r="K435" s="832" t="s">
        <v>1944</v>
      </c>
      <c r="L435" s="835">
        <v>199.5</v>
      </c>
      <c r="M435" s="835">
        <v>598.5</v>
      </c>
      <c r="N435" s="832">
        <v>3</v>
      </c>
      <c r="O435" s="836">
        <v>3</v>
      </c>
      <c r="P435" s="835">
        <v>598.5</v>
      </c>
      <c r="Q435" s="837">
        <v>1</v>
      </c>
      <c r="R435" s="832">
        <v>3</v>
      </c>
      <c r="S435" s="837">
        <v>1</v>
      </c>
      <c r="T435" s="836">
        <v>3</v>
      </c>
      <c r="U435" s="838">
        <v>1</v>
      </c>
    </row>
    <row r="436" spans="1:21" ht="14.45" customHeight="1" x14ac:dyDescent="0.2">
      <c r="A436" s="831">
        <v>31</v>
      </c>
      <c r="B436" s="832" t="s">
        <v>1749</v>
      </c>
      <c r="C436" s="832" t="s">
        <v>1754</v>
      </c>
      <c r="D436" s="833" t="s">
        <v>2608</v>
      </c>
      <c r="E436" s="834" t="s">
        <v>1768</v>
      </c>
      <c r="F436" s="832" t="s">
        <v>1751</v>
      </c>
      <c r="G436" s="832" t="s">
        <v>1789</v>
      </c>
      <c r="H436" s="832" t="s">
        <v>579</v>
      </c>
      <c r="I436" s="832" t="s">
        <v>1945</v>
      </c>
      <c r="J436" s="832" t="s">
        <v>1946</v>
      </c>
      <c r="K436" s="832" t="s">
        <v>1947</v>
      </c>
      <c r="L436" s="835">
        <v>492.18</v>
      </c>
      <c r="M436" s="835">
        <v>3445.2599999999998</v>
      </c>
      <c r="N436" s="832">
        <v>7</v>
      </c>
      <c r="O436" s="836">
        <v>7</v>
      </c>
      <c r="P436" s="835">
        <v>3445.2599999999998</v>
      </c>
      <c r="Q436" s="837">
        <v>1</v>
      </c>
      <c r="R436" s="832">
        <v>7</v>
      </c>
      <c r="S436" s="837">
        <v>1</v>
      </c>
      <c r="T436" s="836">
        <v>7</v>
      </c>
      <c r="U436" s="838">
        <v>1</v>
      </c>
    </row>
    <row r="437" spans="1:21" ht="14.45" customHeight="1" x14ac:dyDescent="0.2">
      <c r="A437" s="831">
        <v>31</v>
      </c>
      <c r="B437" s="832" t="s">
        <v>1749</v>
      </c>
      <c r="C437" s="832" t="s">
        <v>1754</v>
      </c>
      <c r="D437" s="833" t="s">
        <v>2608</v>
      </c>
      <c r="E437" s="834" t="s">
        <v>1768</v>
      </c>
      <c r="F437" s="832" t="s">
        <v>1751</v>
      </c>
      <c r="G437" s="832" t="s">
        <v>1789</v>
      </c>
      <c r="H437" s="832" t="s">
        <v>579</v>
      </c>
      <c r="I437" s="832" t="s">
        <v>2195</v>
      </c>
      <c r="J437" s="832" t="s">
        <v>2196</v>
      </c>
      <c r="K437" s="832" t="s">
        <v>2197</v>
      </c>
      <c r="L437" s="835">
        <v>320.25</v>
      </c>
      <c r="M437" s="835">
        <v>960.75</v>
      </c>
      <c r="N437" s="832">
        <v>3</v>
      </c>
      <c r="O437" s="836">
        <v>3</v>
      </c>
      <c r="P437" s="835">
        <v>960.75</v>
      </c>
      <c r="Q437" s="837">
        <v>1</v>
      </c>
      <c r="R437" s="832">
        <v>3</v>
      </c>
      <c r="S437" s="837">
        <v>1</v>
      </c>
      <c r="T437" s="836">
        <v>3</v>
      </c>
      <c r="U437" s="838">
        <v>1</v>
      </c>
    </row>
    <row r="438" spans="1:21" ht="14.45" customHeight="1" x14ac:dyDescent="0.2">
      <c r="A438" s="831">
        <v>31</v>
      </c>
      <c r="B438" s="832" t="s">
        <v>1749</v>
      </c>
      <c r="C438" s="832" t="s">
        <v>1754</v>
      </c>
      <c r="D438" s="833" t="s">
        <v>2608</v>
      </c>
      <c r="E438" s="834" t="s">
        <v>1768</v>
      </c>
      <c r="F438" s="832" t="s">
        <v>1751</v>
      </c>
      <c r="G438" s="832" t="s">
        <v>1789</v>
      </c>
      <c r="H438" s="832" t="s">
        <v>579</v>
      </c>
      <c r="I438" s="832" t="s">
        <v>2053</v>
      </c>
      <c r="J438" s="832" t="s">
        <v>2054</v>
      </c>
      <c r="K438" s="832" t="s">
        <v>2055</v>
      </c>
      <c r="L438" s="835">
        <v>1575</v>
      </c>
      <c r="M438" s="835">
        <v>1575</v>
      </c>
      <c r="N438" s="832">
        <v>1</v>
      </c>
      <c r="O438" s="836">
        <v>1</v>
      </c>
      <c r="P438" s="835">
        <v>1575</v>
      </c>
      <c r="Q438" s="837">
        <v>1</v>
      </c>
      <c r="R438" s="832">
        <v>1</v>
      </c>
      <c r="S438" s="837">
        <v>1</v>
      </c>
      <c r="T438" s="836">
        <v>1</v>
      </c>
      <c r="U438" s="838">
        <v>1</v>
      </c>
    </row>
    <row r="439" spans="1:21" ht="14.45" customHeight="1" x14ac:dyDescent="0.2">
      <c r="A439" s="831">
        <v>31</v>
      </c>
      <c r="B439" s="832" t="s">
        <v>1749</v>
      </c>
      <c r="C439" s="832" t="s">
        <v>1754</v>
      </c>
      <c r="D439" s="833" t="s">
        <v>2608</v>
      </c>
      <c r="E439" s="834" t="s">
        <v>1768</v>
      </c>
      <c r="F439" s="832" t="s">
        <v>1751</v>
      </c>
      <c r="G439" s="832" t="s">
        <v>1789</v>
      </c>
      <c r="H439" s="832" t="s">
        <v>579</v>
      </c>
      <c r="I439" s="832" t="s">
        <v>2059</v>
      </c>
      <c r="J439" s="832" t="s">
        <v>1843</v>
      </c>
      <c r="K439" s="832" t="s">
        <v>2060</v>
      </c>
      <c r="L439" s="835">
        <v>50.5</v>
      </c>
      <c r="M439" s="835">
        <v>101</v>
      </c>
      <c r="N439" s="832">
        <v>2</v>
      </c>
      <c r="O439" s="836">
        <v>2</v>
      </c>
      <c r="P439" s="835">
        <v>101</v>
      </c>
      <c r="Q439" s="837">
        <v>1</v>
      </c>
      <c r="R439" s="832">
        <v>2</v>
      </c>
      <c r="S439" s="837">
        <v>1</v>
      </c>
      <c r="T439" s="836">
        <v>2</v>
      </c>
      <c r="U439" s="838">
        <v>1</v>
      </c>
    </row>
    <row r="440" spans="1:21" ht="14.45" customHeight="1" x14ac:dyDescent="0.2">
      <c r="A440" s="831">
        <v>31</v>
      </c>
      <c r="B440" s="832" t="s">
        <v>1749</v>
      </c>
      <c r="C440" s="832" t="s">
        <v>1754</v>
      </c>
      <c r="D440" s="833" t="s">
        <v>2608</v>
      </c>
      <c r="E440" s="834" t="s">
        <v>1768</v>
      </c>
      <c r="F440" s="832" t="s">
        <v>1751</v>
      </c>
      <c r="G440" s="832" t="s">
        <v>1789</v>
      </c>
      <c r="H440" s="832" t="s">
        <v>579</v>
      </c>
      <c r="I440" s="832" t="s">
        <v>1953</v>
      </c>
      <c r="J440" s="832" t="s">
        <v>1954</v>
      </c>
      <c r="K440" s="832" t="s">
        <v>1955</v>
      </c>
      <c r="L440" s="835">
        <v>971.25</v>
      </c>
      <c r="M440" s="835">
        <v>10683.75</v>
      </c>
      <c r="N440" s="832">
        <v>11</v>
      </c>
      <c r="O440" s="836">
        <v>11</v>
      </c>
      <c r="P440" s="835">
        <v>9712.5</v>
      </c>
      <c r="Q440" s="837">
        <v>0.90909090909090906</v>
      </c>
      <c r="R440" s="832">
        <v>10</v>
      </c>
      <c r="S440" s="837">
        <v>0.90909090909090906</v>
      </c>
      <c r="T440" s="836">
        <v>10</v>
      </c>
      <c r="U440" s="838">
        <v>0.90909090909090906</v>
      </c>
    </row>
    <row r="441" spans="1:21" ht="14.45" customHeight="1" x14ac:dyDescent="0.2">
      <c r="A441" s="831">
        <v>31</v>
      </c>
      <c r="B441" s="832" t="s">
        <v>1749</v>
      </c>
      <c r="C441" s="832" t="s">
        <v>1754</v>
      </c>
      <c r="D441" s="833" t="s">
        <v>2608</v>
      </c>
      <c r="E441" s="834" t="s">
        <v>1768</v>
      </c>
      <c r="F441" s="832" t="s">
        <v>1751</v>
      </c>
      <c r="G441" s="832" t="s">
        <v>1789</v>
      </c>
      <c r="H441" s="832" t="s">
        <v>579</v>
      </c>
      <c r="I441" s="832" t="s">
        <v>2061</v>
      </c>
      <c r="J441" s="832" t="s">
        <v>2062</v>
      </c>
      <c r="K441" s="832" t="s">
        <v>2063</v>
      </c>
      <c r="L441" s="835">
        <v>250</v>
      </c>
      <c r="M441" s="835">
        <v>500</v>
      </c>
      <c r="N441" s="832">
        <v>2</v>
      </c>
      <c r="O441" s="836">
        <v>2</v>
      </c>
      <c r="P441" s="835">
        <v>500</v>
      </c>
      <c r="Q441" s="837">
        <v>1</v>
      </c>
      <c r="R441" s="832">
        <v>2</v>
      </c>
      <c r="S441" s="837">
        <v>1</v>
      </c>
      <c r="T441" s="836">
        <v>2</v>
      </c>
      <c r="U441" s="838">
        <v>1</v>
      </c>
    </row>
    <row r="442" spans="1:21" ht="14.45" customHeight="1" x14ac:dyDescent="0.2">
      <c r="A442" s="831">
        <v>31</v>
      </c>
      <c r="B442" s="832" t="s">
        <v>1749</v>
      </c>
      <c r="C442" s="832" t="s">
        <v>1754</v>
      </c>
      <c r="D442" s="833" t="s">
        <v>2608</v>
      </c>
      <c r="E442" s="834" t="s">
        <v>1768</v>
      </c>
      <c r="F442" s="832" t="s">
        <v>1751</v>
      </c>
      <c r="G442" s="832" t="s">
        <v>1789</v>
      </c>
      <c r="H442" s="832" t="s">
        <v>579</v>
      </c>
      <c r="I442" s="832" t="s">
        <v>2064</v>
      </c>
      <c r="J442" s="832" t="s">
        <v>2065</v>
      </c>
      <c r="K442" s="832"/>
      <c r="L442" s="835">
        <v>80.349999999999994</v>
      </c>
      <c r="M442" s="835">
        <v>160.69999999999999</v>
      </c>
      <c r="N442" s="832">
        <v>2</v>
      </c>
      <c r="O442" s="836">
        <v>2</v>
      </c>
      <c r="P442" s="835">
        <v>160.69999999999999</v>
      </c>
      <c r="Q442" s="837">
        <v>1</v>
      </c>
      <c r="R442" s="832">
        <v>2</v>
      </c>
      <c r="S442" s="837">
        <v>1</v>
      </c>
      <c r="T442" s="836">
        <v>2</v>
      </c>
      <c r="U442" s="838">
        <v>1</v>
      </c>
    </row>
    <row r="443" spans="1:21" ht="14.45" customHeight="1" x14ac:dyDescent="0.2">
      <c r="A443" s="831">
        <v>31</v>
      </c>
      <c r="B443" s="832" t="s">
        <v>1749</v>
      </c>
      <c r="C443" s="832" t="s">
        <v>1754</v>
      </c>
      <c r="D443" s="833" t="s">
        <v>2608</v>
      </c>
      <c r="E443" s="834" t="s">
        <v>1768</v>
      </c>
      <c r="F443" s="832" t="s">
        <v>1751</v>
      </c>
      <c r="G443" s="832" t="s">
        <v>1789</v>
      </c>
      <c r="H443" s="832" t="s">
        <v>579</v>
      </c>
      <c r="I443" s="832" t="s">
        <v>1959</v>
      </c>
      <c r="J443" s="832" t="s">
        <v>1960</v>
      </c>
      <c r="K443" s="832" t="s">
        <v>1961</v>
      </c>
      <c r="L443" s="835">
        <v>349.12</v>
      </c>
      <c r="M443" s="835">
        <v>349.12</v>
      </c>
      <c r="N443" s="832">
        <v>1</v>
      </c>
      <c r="O443" s="836">
        <v>1</v>
      </c>
      <c r="P443" s="835">
        <v>349.12</v>
      </c>
      <c r="Q443" s="837">
        <v>1</v>
      </c>
      <c r="R443" s="832">
        <v>1</v>
      </c>
      <c r="S443" s="837">
        <v>1</v>
      </c>
      <c r="T443" s="836">
        <v>1</v>
      </c>
      <c r="U443" s="838">
        <v>1</v>
      </c>
    </row>
    <row r="444" spans="1:21" ht="14.45" customHeight="1" x14ac:dyDescent="0.2">
      <c r="A444" s="831">
        <v>31</v>
      </c>
      <c r="B444" s="832" t="s">
        <v>1749</v>
      </c>
      <c r="C444" s="832" t="s">
        <v>1754</v>
      </c>
      <c r="D444" s="833" t="s">
        <v>2608</v>
      </c>
      <c r="E444" s="834" t="s">
        <v>1768</v>
      </c>
      <c r="F444" s="832" t="s">
        <v>1751</v>
      </c>
      <c r="G444" s="832" t="s">
        <v>1789</v>
      </c>
      <c r="H444" s="832" t="s">
        <v>579</v>
      </c>
      <c r="I444" s="832" t="s">
        <v>1962</v>
      </c>
      <c r="J444" s="832" t="s">
        <v>1801</v>
      </c>
      <c r="K444" s="832"/>
      <c r="L444" s="835">
        <v>350</v>
      </c>
      <c r="M444" s="835">
        <v>2800</v>
      </c>
      <c r="N444" s="832">
        <v>8</v>
      </c>
      <c r="O444" s="836">
        <v>8</v>
      </c>
      <c r="P444" s="835">
        <v>2800</v>
      </c>
      <c r="Q444" s="837">
        <v>1</v>
      </c>
      <c r="R444" s="832">
        <v>8</v>
      </c>
      <c r="S444" s="837">
        <v>1</v>
      </c>
      <c r="T444" s="836">
        <v>8</v>
      </c>
      <c r="U444" s="838">
        <v>1</v>
      </c>
    </row>
    <row r="445" spans="1:21" ht="14.45" customHeight="1" x14ac:dyDescent="0.2">
      <c r="A445" s="831">
        <v>31</v>
      </c>
      <c r="B445" s="832" t="s">
        <v>1749</v>
      </c>
      <c r="C445" s="832" t="s">
        <v>1754</v>
      </c>
      <c r="D445" s="833" t="s">
        <v>2608</v>
      </c>
      <c r="E445" s="834" t="s">
        <v>1768</v>
      </c>
      <c r="F445" s="832" t="s">
        <v>1751</v>
      </c>
      <c r="G445" s="832" t="s">
        <v>1789</v>
      </c>
      <c r="H445" s="832" t="s">
        <v>579</v>
      </c>
      <c r="I445" s="832" t="s">
        <v>1962</v>
      </c>
      <c r="J445" s="832" t="s">
        <v>1963</v>
      </c>
      <c r="K445" s="832" t="s">
        <v>1964</v>
      </c>
      <c r="L445" s="835">
        <v>350</v>
      </c>
      <c r="M445" s="835">
        <v>2450</v>
      </c>
      <c r="N445" s="832">
        <v>7</v>
      </c>
      <c r="O445" s="836">
        <v>7</v>
      </c>
      <c r="P445" s="835">
        <v>2450</v>
      </c>
      <c r="Q445" s="837">
        <v>1</v>
      </c>
      <c r="R445" s="832">
        <v>7</v>
      </c>
      <c r="S445" s="837">
        <v>1</v>
      </c>
      <c r="T445" s="836">
        <v>7</v>
      </c>
      <c r="U445" s="838">
        <v>1</v>
      </c>
    </row>
    <row r="446" spans="1:21" ht="14.45" customHeight="1" x14ac:dyDescent="0.2">
      <c r="A446" s="831">
        <v>31</v>
      </c>
      <c r="B446" s="832" t="s">
        <v>1749</v>
      </c>
      <c r="C446" s="832" t="s">
        <v>1754</v>
      </c>
      <c r="D446" s="833" t="s">
        <v>2608</v>
      </c>
      <c r="E446" s="834" t="s">
        <v>1768</v>
      </c>
      <c r="F446" s="832" t="s">
        <v>1751</v>
      </c>
      <c r="G446" s="832" t="s">
        <v>1789</v>
      </c>
      <c r="H446" s="832" t="s">
        <v>579</v>
      </c>
      <c r="I446" s="832" t="s">
        <v>1842</v>
      </c>
      <c r="J446" s="832" t="s">
        <v>1843</v>
      </c>
      <c r="K446" s="832" t="s">
        <v>1844</v>
      </c>
      <c r="L446" s="835">
        <v>58.5</v>
      </c>
      <c r="M446" s="835">
        <v>175.5</v>
      </c>
      <c r="N446" s="832">
        <v>3</v>
      </c>
      <c r="O446" s="836">
        <v>3</v>
      </c>
      <c r="P446" s="835">
        <v>175.5</v>
      </c>
      <c r="Q446" s="837">
        <v>1</v>
      </c>
      <c r="R446" s="832">
        <v>3</v>
      </c>
      <c r="S446" s="837">
        <v>1</v>
      </c>
      <c r="T446" s="836">
        <v>3</v>
      </c>
      <c r="U446" s="838">
        <v>1</v>
      </c>
    </row>
    <row r="447" spans="1:21" ht="14.45" customHeight="1" x14ac:dyDescent="0.2">
      <c r="A447" s="831">
        <v>31</v>
      </c>
      <c r="B447" s="832" t="s">
        <v>1749</v>
      </c>
      <c r="C447" s="832" t="s">
        <v>1754</v>
      </c>
      <c r="D447" s="833" t="s">
        <v>2608</v>
      </c>
      <c r="E447" s="834" t="s">
        <v>1768</v>
      </c>
      <c r="F447" s="832" t="s">
        <v>1751</v>
      </c>
      <c r="G447" s="832" t="s">
        <v>1789</v>
      </c>
      <c r="H447" s="832" t="s">
        <v>579</v>
      </c>
      <c r="I447" s="832" t="s">
        <v>1806</v>
      </c>
      <c r="J447" s="832" t="s">
        <v>1807</v>
      </c>
      <c r="K447" s="832" t="s">
        <v>1808</v>
      </c>
      <c r="L447" s="835">
        <v>1000</v>
      </c>
      <c r="M447" s="835">
        <v>4000</v>
      </c>
      <c r="N447" s="832">
        <v>4</v>
      </c>
      <c r="O447" s="836">
        <v>4</v>
      </c>
      <c r="P447" s="835">
        <v>4000</v>
      </c>
      <c r="Q447" s="837">
        <v>1</v>
      </c>
      <c r="R447" s="832">
        <v>4</v>
      </c>
      <c r="S447" s="837">
        <v>1</v>
      </c>
      <c r="T447" s="836">
        <v>4</v>
      </c>
      <c r="U447" s="838">
        <v>1</v>
      </c>
    </row>
    <row r="448" spans="1:21" ht="14.45" customHeight="1" x14ac:dyDescent="0.2">
      <c r="A448" s="831">
        <v>31</v>
      </c>
      <c r="B448" s="832" t="s">
        <v>1749</v>
      </c>
      <c r="C448" s="832" t="s">
        <v>1754</v>
      </c>
      <c r="D448" s="833" t="s">
        <v>2608</v>
      </c>
      <c r="E448" s="834" t="s">
        <v>1768</v>
      </c>
      <c r="F448" s="832" t="s">
        <v>1751</v>
      </c>
      <c r="G448" s="832" t="s">
        <v>1789</v>
      </c>
      <c r="H448" s="832" t="s">
        <v>579</v>
      </c>
      <c r="I448" s="832" t="s">
        <v>1965</v>
      </c>
      <c r="J448" s="832" t="s">
        <v>1966</v>
      </c>
      <c r="K448" s="832" t="s">
        <v>1967</v>
      </c>
      <c r="L448" s="835">
        <v>750</v>
      </c>
      <c r="M448" s="835">
        <v>750</v>
      </c>
      <c r="N448" s="832">
        <v>1</v>
      </c>
      <c r="O448" s="836">
        <v>1</v>
      </c>
      <c r="P448" s="835">
        <v>750</v>
      </c>
      <c r="Q448" s="837">
        <v>1</v>
      </c>
      <c r="R448" s="832">
        <v>1</v>
      </c>
      <c r="S448" s="837">
        <v>1</v>
      </c>
      <c r="T448" s="836">
        <v>1</v>
      </c>
      <c r="U448" s="838">
        <v>1</v>
      </c>
    </row>
    <row r="449" spans="1:21" ht="14.45" customHeight="1" x14ac:dyDescent="0.2">
      <c r="A449" s="831">
        <v>31</v>
      </c>
      <c r="B449" s="832" t="s">
        <v>1749</v>
      </c>
      <c r="C449" s="832" t="s">
        <v>1754</v>
      </c>
      <c r="D449" s="833" t="s">
        <v>2608</v>
      </c>
      <c r="E449" s="834" t="s">
        <v>1768</v>
      </c>
      <c r="F449" s="832" t="s">
        <v>1751</v>
      </c>
      <c r="G449" s="832" t="s">
        <v>1789</v>
      </c>
      <c r="H449" s="832" t="s">
        <v>579</v>
      </c>
      <c r="I449" s="832" t="s">
        <v>1968</v>
      </c>
      <c r="J449" s="832" t="s">
        <v>1969</v>
      </c>
      <c r="K449" s="832" t="s">
        <v>1970</v>
      </c>
      <c r="L449" s="835">
        <v>2260</v>
      </c>
      <c r="M449" s="835">
        <v>9040</v>
      </c>
      <c r="N449" s="832">
        <v>4</v>
      </c>
      <c r="O449" s="836">
        <v>4</v>
      </c>
      <c r="P449" s="835">
        <v>9040</v>
      </c>
      <c r="Q449" s="837">
        <v>1</v>
      </c>
      <c r="R449" s="832">
        <v>4</v>
      </c>
      <c r="S449" s="837">
        <v>1</v>
      </c>
      <c r="T449" s="836">
        <v>4</v>
      </c>
      <c r="U449" s="838">
        <v>1</v>
      </c>
    </row>
    <row r="450" spans="1:21" ht="14.45" customHeight="1" x14ac:dyDescent="0.2">
      <c r="A450" s="831">
        <v>31</v>
      </c>
      <c r="B450" s="832" t="s">
        <v>1749</v>
      </c>
      <c r="C450" s="832" t="s">
        <v>1754</v>
      </c>
      <c r="D450" s="833" t="s">
        <v>2608</v>
      </c>
      <c r="E450" s="834" t="s">
        <v>1768</v>
      </c>
      <c r="F450" s="832" t="s">
        <v>1751</v>
      </c>
      <c r="G450" s="832" t="s">
        <v>1789</v>
      </c>
      <c r="H450" s="832" t="s">
        <v>579</v>
      </c>
      <c r="I450" s="832" t="s">
        <v>1848</v>
      </c>
      <c r="J450" s="832" t="s">
        <v>2270</v>
      </c>
      <c r="K450" s="832" t="s">
        <v>2271</v>
      </c>
      <c r="L450" s="835">
        <v>3200</v>
      </c>
      <c r="M450" s="835">
        <v>3200</v>
      </c>
      <c r="N450" s="832">
        <v>1</v>
      </c>
      <c r="O450" s="836">
        <v>1</v>
      </c>
      <c r="P450" s="835">
        <v>3200</v>
      </c>
      <c r="Q450" s="837">
        <v>1</v>
      </c>
      <c r="R450" s="832">
        <v>1</v>
      </c>
      <c r="S450" s="837">
        <v>1</v>
      </c>
      <c r="T450" s="836">
        <v>1</v>
      </c>
      <c r="U450" s="838">
        <v>1</v>
      </c>
    </row>
    <row r="451" spans="1:21" ht="14.45" customHeight="1" x14ac:dyDescent="0.2">
      <c r="A451" s="831">
        <v>31</v>
      </c>
      <c r="B451" s="832" t="s">
        <v>1749</v>
      </c>
      <c r="C451" s="832" t="s">
        <v>1754</v>
      </c>
      <c r="D451" s="833" t="s">
        <v>2608</v>
      </c>
      <c r="E451" s="834" t="s">
        <v>1768</v>
      </c>
      <c r="F451" s="832" t="s">
        <v>1751</v>
      </c>
      <c r="G451" s="832" t="s">
        <v>1789</v>
      </c>
      <c r="H451" s="832" t="s">
        <v>579</v>
      </c>
      <c r="I451" s="832" t="s">
        <v>2317</v>
      </c>
      <c r="J451" s="832" t="s">
        <v>2318</v>
      </c>
      <c r="K451" s="832" t="s">
        <v>2319</v>
      </c>
      <c r="L451" s="835">
        <v>180</v>
      </c>
      <c r="M451" s="835">
        <v>180</v>
      </c>
      <c r="N451" s="832">
        <v>1</v>
      </c>
      <c r="O451" s="836">
        <v>1</v>
      </c>
      <c r="P451" s="835">
        <v>180</v>
      </c>
      <c r="Q451" s="837">
        <v>1</v>
      </c>
      <c r="R451" s="832">
        <v>1</v>
      </c>
      <c r="S451" s="837">
        <v>1</v>
      </c>
      <c r="T451" s="836">
        <v>1</v>
      </c>
      <c r="U451" s="838">
        <v>1</v>
      </c>
    </row>
    <row r="452" spans="1:21" ht="14.45" customHeight="1" x14ac:dyDescent="0.2">
      <c r="A452" s="831">
        <v>31</v>
      </c>
      <c r="B452" s="832" t="s">
        <v>1749</v>
      </c>
      <c r="C452" s="832" t="s">
        <v>1754</v>
      </c>
      <c r="D452" s="833" t="s">
        <v>2608</v>
      </c>
      <c r="E452" s="834" t="s">
        <v>1768</v>
      </c>
      <c r="F452" s="832" t="s">
        <v>1751</v>
      </c>
      <c r="G452" s="832" t="s">
        <v>1785</v>
      </c>
      <c r="H452" s="832" t="s">
        <v>579</v>
      </c>
      <c r="I452" s="832" t="s">
        <v>1980</v>
      </c>
      <c r="J452" s="832" t="s">
        <v>1981</v>
      </c>
      <c r="K452" s="832" t="s">
        <v>1982</v>
      </c>
      <c r="L452" s="835">
        <v>260</v>
      </c>
      <c r="M452" s="835">
        <v>1820</v>
      </c>
      <c r="N452" s="832">
        <v>7</v>
      </c>
      <c r="O452" s="836">
        <v>4</v>
      </c>
      <c r="P452" s="835">
        <v>1300</v>
      </c>
      <c r="Q452" s="837">
        <v>0.7142857142857143</v>
      </c>
      <c r="R452" s="832">
        <v>5</v>
      </c>
      <c r="S452" s="837">
        <v>0.7142857142857143</v>
      </c>
      <c r="T452" s="836">
        <v>3</v>
      </c>
      <c r="U452" s="838">
        <v>0.75</v>
      </c>
    </row>
    <row r="453" spans="1:21" ht="14.45" customHeight="1" x14ac:dyDescent="0.2">
      <c r="A453" s="831">
        <v>31</v>
      </c>
      <c r="B453" s="832" t="s">
        <v>1749</v>
      </c>
      <c r="C453" s="832" t="s">
        <v>1754</v>
      </c>
      <c r="D453" s="833" t="s">
        <v>2608</v>
      </c>
      <c r="E453" s="834" t="s">
        <v>1768</v>
      </c>
      <c r="F453" s="832" t="s">
        <v>1751</v>
      </c>
      <c r="G453" s="832" t="s">
        <v>1785</v>
      </c>
      <c r="H453" s="832" t="s">
        <v>579</v>
      </c>
      <c r="I453" s="832" t="s">
        <v>1786</v>
      </c>
      <c r="J453" s="832" t="s">
        <v>1787</v>
      </c>
      <c r="K453" s="832" t="s">
        <v>1788</v>
      </c>
      <c r="L453" s="835">
        <v>200</v>
      </c>
      <c r="M453" s="835">
        <v>12400</v>
      </c>
      <c r="N453" s="832">
        <v>62</v>
      </c>
      <c r="O453" s="836">
        <v>31</v>
      </c>
      <c r="P453" s="835">
        <v>12000</v>
      </c>
      <c r="Q453" s="837">
        <v>0.967741935483871</v>
      </c>
      <c r="R453" s="832">
        <v>60</v>
      </c>
      <c r="S453" s="837">
        <v>0.967741935483871</v>
      </c>
      <c r="T453" s="836">
        <v>30</v>
      </c>
      <c r="U453" s="838">
        <v>0.967741935483871</v>
      </c>
    </row>
    <row r="454" spans="1:21" ht="14.45" customHeight="1" x14ac:dyDescent="0.2">
      <c r="A454" s="831">
        <v>31</v>
      </c>
      <c r="B454" s="832" t="s">
        <v>1749</v>
      </c>
      <c r="C454" s="832" t="s">
        <v>1754</v>
      </c>
      <c r="D454" s="833" t="s">
        <v>2608</v>
      </c>
      <c r="E454" s="834" t="s">
        <v>1768</v>
      </c>
      <c r="F454" s="832" t="s">
        <v>1751</v>
      </c>
      <c r="G454" s="832" t="s">
        <v>1785</v>
      </c>
      <c r="H454" s="832" t="s">
        <v>579</v>
      </c>
      <c r="I454" s="832" t="s">
        <v>2320</v>
      </c>
      <c r="J454" s="832" t="s">
        <v>2321</v>
      </c>
      <c r="K454" s="832" t="s">
        <v>1979</v>
      </c>
      <c r="L454" s="835">
        <v>1200</v>
      </c>
      <c r="M454" s="835">
        <v>2400</v>
      </c>
      <c r="N454" s="832">
        <v>2</v>
      </c>
      <c r="O454" s="836">
        <v>2</v>
      </c>
      <c r="P454" s="835">
        <v>2400</v>
      </c>
      <c r="Q454" s="837">
        <v>1</v>
      </c>
      <c r="R454" s="832">
        <v>2</v>
      </c>
      <c r="S454" s="837">
        <v>1</v>
      </c>
      <c r="T454" s="836">
        <v>2</v>
      </c>
      <c r="U454" s="838">
        <v>1</v>
      </c>
    </row>
    <row r="455" spans="1:21" ht="14.45" customHeight="1" x14ac:dyDescent="0.2">
      <c r="A455" s="831">
        <v>31</v>
      </c>
      <c r="B455" s="832" t="s">
        <v>1749</v>
      </c>
      <c r="C455" s="832" t="s">
        <v>1754</v>
      </c>
      <c r="D455" s="833" t="s">
        <v>2608</v>
      </c>
      <c r="E455" s="834" t="s">
        <v>1768</v>
      </c>
      <c r="F455" s="832" t="s">
        <v>1751</v>
      </c>
      <c r="G455" s="832" t="s">
        <v>1785</v>
      </c>
      <c r="H455" s="832" t="s">
        <v>579</v>
      </c>
      <c r="I455" s="832" t="s">
        <v>1983</v>
      </c>
      <c r="J455" s="832" t="s">
        <v>1984</v>
      </c>
      <c r="K455" s="832" t="s">
        <v>1985</v>
      </c>
      <c r="L455" s="835">
        <v>278.75</v>
      </c>
      <c r="M455" s="835">
        <v>1115</v>
      </c>
      <c r="N455" s="832">
        <v>4</v>
      </c>
      <c r="O455" s="836">
        <v>2</v>
      </c>
      <c r="P455" s="835">
        <v>1115</v>
      </c>
      <c r="Q455" s="837">
        <v>1</v>
      </c>
      <c r="R455" s="832">
        <v>4</v>
      </c>
      <c r="S455" s="837">
        <v>1</v>
      </c>
      <c r="T455" s="836">
        <v>2</v>
      </c>
      <c r="U455" s="838">
        <v>1</v>
      </c>
    </row>
    <row r="456" spans="1:21" ht="14.45" customHeight="1" x14ac:dyDescent="0.2">
      <c r="A456" s="831">
        <v>31</v>
      </c>
      <c r="B456" s="832" t="s">
        <v>1749</v>
      </c>
      <c r="C456" s="832" t="s">
        <v>1754</v>
      </c>
      <c r="D456" s="833" t="s">
        <v>2608</v>
      </c>
      <c r="E456" s="834" t="s">
        <v>1768</v>
      </c>
      <c r="F456" s="832" t="s">
        <v>1751</v>
      </c>
      <c r="G456" s="832" t="s">
        <v>2075</v>
      </c>
      <c r="H456" s="832" t="s">
        <v>579</v>
      </c>
      <c r="I456" s="832" t="s">
        <v>2076</v>
      </c>
      <c r="J456" s="832" t="s">
        <v>2077</v>
      </c>
      <c r="K456" s="832" t="s">
        <v>2078</v>
      </c>
      <c r="L456" s="835">
        <v>553.15</v>
      </c>
      <c r="M456" s="835">
        <v>1659.4499999999998</v>
      </c>
      <c r="N456" s="832">
        <v>3</v>
      </c>
      <c r="O456" s="836">
        <v>2</v>
      </c>
      <c r="P456" s="835">
        <v>1659.4499999999998</v>
      </c>
      <c r="Q456" s="837">
        <v>1</v>
      </c>
      <c r="R456" s="832">
        <v>3</v>
      </c>
      <c r="S456" s="837">
        <v>1</v>
      </c>
      <c r="T456" s="836">
        <v>2</v>
      </c>
      <c r="U456" s="838">
        <v>1</v>
      </c>
    </row>
    <row r="457" spans="1:21" ht="14.45" customHeight="1" x14ac:dyDescent="0.2">
      <c r="A457" s="831">
        <v>31</v>
      </c>
      <c r="B457" s="832" t="s">
        <v>1749</v>
      </c>
      <c r="C457" s="832" t="s">
        <v>1754</v>
      </c>
      <c r="D457" s="833" t="s">
        <v>2608</v>
      </c>
      <c r="E457" s="834" t="s">
        <v>1769</v>
      </c>
      <c r="F457" s="832" t="s">
        <v>1750</v>
      </c>
      <c r="G457" s="832" t="s">
        <v>1849</v>
      </c>
      <c r="H457" s="832" t="s">
        <v>615</v>
      </c>
      <c r="I457" s="832" t="s">
        <v>1625</v>
      </c>
      <c r="J457" s="832" t="s">
        <v>1626</v>
      </c>
      <c r="K457" s="832" t="s">
        <v>1627</v>
      </c>
      <c r="L457" s="835">
        <v>4.7</v>
      </c>
      <c r="M457" s="835">
        <v>9.4</v>
      </c>
      <c r="N457" s="832">
        <v>2</v>
      </c>
      <c r="O457" s="836">
        <v>2</v>
      </c>
      <c r="P457" s="835">
        <v>9.4</v>
      </c>
      <c r="Q457" s="837">
        <v>1</v>
      </c>
      <c r="R457" s="832">
        <v>2</v>
      </c>
      <c r="S457" s="837">
        <v>1</v>
      </c>
      <c r="T457" s="836">
        <v>2</v>
      </c>
      <c r="U457" s="838">
        <v>1</v>
      </c>
    </row>
    <row r="458" spans="1:21" ht="14.45" customHeight="1" x14ac:dyDescent="0.2">
      <c r="A458" s="831">
        <v>31</v>
      </c>
      <c r="B458" s="832" t="s">
        <v>1749</v>
      </c>
      <c r="C458" s="832" t="s">
        <v>1754</v>
      </c>
      <c r="D458" s="833" t="s">
        <v>2608</v>
      </c>
      <c r="E458" s="834" t="s">
        <v>1769</v>
      </c>
      <c r="F458" s="832" t="s">
        <v>1750</v>
      </c>
      <c r="G458" s="832" t="s">
        <v>1850</v>
      </c>
      <c r="H458" s="832" t="s">
        <v>579</v>
      </c>
      <c r="I458" s="832" t="s">
        <v>2322</v>
      </c>
      <c r="J458" s="832" t="s">
        <v>622</v>
      </c>
      <c r="K458" s="832" t="s">
        <v>1645</v>
      </c>
      <c r="L458" s="835">
        <v>0</v>
      </c>
      <c r="M458" s="835">
        <v>0</v>
      </c>
      <c r="N458" s="832">
        <v>1</v>
      </c>
      <c r="O458" s="836">
        <v>0.5</v>
      </c>
      <c r="P458" s="835"/>
      <c r="Q458" s="837"/>
      <c r="R458" s="832"/>
      <c r="S458" s="837">
        <v>0</v>
      </c>
      <c r="T458" s="836"/>
      <c r="U458" s="838">
        <v>0</v>
      </c>
    </row>
    <row r="459" spans="1:21" ht="14.45" customHeight="1" x14ac:dyDescent="0.2">
      <c r="A459" s="831">
        <v>31</v>
      </c>
      <c r="B459" s="832" t="s">
        <v>1749</v>
      </c>
      <c r="C459" s="832" t="s">
        <v>1754</v>
      </c>
      <c r="D459" s="833" t="s">
        <v>2608</v>
      </c>
      <c r="E459" s="834" t="s">
        <v>1769</v>
      </c>
      <c r="F459" s="832" t="s">
        <v>1750</v>
      </c>
      <c r="G459" s="832" t="s">
        <v>1850</v>
      </c>
      <c r="H459" s="832" t="s">
        <v>615</v>
      </c>
      <c r="I459" s="832" t="s">
        <v>1644</v>
      </c>
      <c r="J459" s="832" t="s">
        <v>626</v>
      </c>
      <c r="K459" s="832" t="s">
        <v>1645</v>
      </c>
      <c r="L459" s="835">
        <v>0</v>
      </c>
      <c r="M459" s="835">
        <v>0</v>
      </c>
      <c r="N459" s="832">
        <v>1</v>
      </c>
      <c r="O459" s="836">
        <v>0.5</v>
      </c>
      <c r="P459" s="835">
        <v>0</v>
      </c>
      <c r="Q459" s="837"/>
      <c r="R459" s="832">
        <v>1</v>
      </c>
      <c r="S459" s="837">
        <v>1</v>
      </c>
      <c r="T459" s="836">
        <v>0.5</v>
      </c>
      <c r="U459" s="838">
        <v>1</v>
      </c>
    </row>
    <row r="460" spans="1:21" ht="14.45" customHeight="1" x14ac:dyDescent="0.2">
      <c r="A460" s="831">
        <v>31</v>
      </c>
      <c r="B460" s="832" t="s">
        <v>1749</v>
      </c>
      <c r="C460" s="832" t="s">
        <v>1754</v>
      </c>
      <c r="D460" s="833" t="s">
        <v>2608</v>
      </c>
      <c r="E460" s="834" t="s">
        <v>1769</v>
      </c>
      <c r="F460" s="832" t="s">
        <v>1750</v>
      </c>
      <c r="G460" s="832" t="s">
        <v>2323</v>
      </c>
      <c r="H460" s="832" t="s">
        <v>615</v>
      </c>
      <c r="I460" s="832" t="s">
        <v>1675</v>
      </c>
      <c r="J460" s="832" t="s">
        <v>1676</v>
      </c>
      <c r="K460" s="832" t="s">
        <v>1502</v>
      </c>
      <c r="L460" s="835">
        <v>31.09</v>
      </c>
      <c r="M460" s="835">
        <v>31.09</v>
      </c>
      <c r="N460" s="832">
        <v>1</v>
      </c>
      <c r="O460" s="836">
        <v>0.5</v>
      </c>
      <c r="P460" s="835">
        <v>31.09</v>
      </c>
      <c r="Q460" s="837">
        <v>1</v>
      </c>
      <c r="R460" s="832">
        <v>1</v>
      </c>
      <c r="S460" s="837">
        <v>1</v>
      </c>
      <c r="T460" s="836">
        <v>0.5</v>
      </c>
      <c r="U460" s="838">
        <v>1</v>
      </c>
    </row>
    <row r="461" spans="1:21" ht="14.45" customHeight="1" x14ac:dyDescent="0.2">
      <c r="A461" s="831">
        <v>31</v>
      </c>
      <c r="B461" s="832" t="s">
        <v>1749</v>
      </c>
      <c r="C461" s="832" t="s">
        <v>1754</v>
      </c>
      <c r="D461" s="833" t="s">
        <v>2608</v>
      </c>
      <c r="E461" s="834" t="s">
        <v>1769</v>
      </c>
      <c r="F461" s="832" t="s">
        <v>1750</v>
      </c>
      <c r="G461" s="832" t="s">
        <v>2324</v>
      </c>
      <c r="H461" s="832" t="s">
        <v>579</v>
      </c>
      <c r="I461" s="832" t="s">
        <v>2325</v>
      </c>
      <c r="J461" s="832" t="s">
        <v>2326</v>
      </c>
      <c r="K461" s="832" t="s">
        <v>2327</v>
      </c>
      <c r="L461" s="835">
        <v>25.06</v>
      </c>
      <c r="M461" s="835">
        <v>25.06</v>
      </c>
      <c r="N461" s="832">
        <v>1</v>
      </c>
      <c r="O461" s="836">
        <v>1</v>
      </c>
      <c r="P461" s="835"/>
      <c r="Q461" s="837">
        <v>0</v>
      </c>
      <c r="R461" s="832"/>
      <c r="S461" s="837">
        <v>0</v>
      </c>
      <c r="T461" s="836"/>
      <c r="U461" s="838">
        <v>0</v>
      </c>
    </row>
    <row r="462" spans="1:21" ht="14.45" customHeight="1" x14ac:dyDescent="0.2">
      <c r="A462" s="831">
        <v>31</v>
      </c>
      <c r="B462" s="832" t="s">
        <v>1749</v>
      </c>
      <c r="C462" s="832" t="s">
        <v>1754</v>
      </c>
      <c r="D462" s="833" t="s">
        <v>2608</v>
      </c>
      <c r="E462" s="834" t="s">
        <v>1769</v>
      </c>
      <c r="F462" s="832" t="s">
        <v>1750</v>
      </c>
      <c r="G462" s="832" t="s">
        <v>2114</v>
      </c>
      <c r="H462" s="832" t="s">
        <v>579</v>
      </c>
      <c r="I462" s="832" t="s">
        <v>2328</v>
      </c>
      <c r="J462" s="832" t="s">
        <v>2116</v>
      </c>
      <c r="K462" s="832" t="s">
        <v>2329</v>
      </c>
      <c r="L462" s="835">
        <v>0</v>
      </c>
      <c r="M462" s="835">
        <v>0</v>
      </c>
      <c r="N462" s="832">
        <v>1</v>
      </c>
      <c r="O462" s="836">
        <v>0.5</v>
      </c>
      <c r="P462" s="835"/>
      <c r="Q462" s="837"/>
      <c r="R462" s="832"/>
      <c r="S462" s="837">
        <v>0</v>
      </c>
      <c r="T462" s="836"/>
      <c r="U462" s="838">
        <v>0</v>
      </c>
    </row>
    <row r="463" spans="1:21" ht="14.45" customHeight="1" x14ac:dyDescent="0.2">
      <c r="A463" s="831">
        <v>31</v>
      </c>
      <c r="B463" s="832" t="s">
        <v>1749</v>
      </c>
      <c r="C463" s="832" t="s">
        <v>1754</v>
      </c>
      <c r="D463" s="833" t="s">
        <v>2608</v>
      </c>
      <c r="E463" s="834" t="s">
        <v>1769</v>
      </c>
      <c r="F463" s="832" t="s">
        <v>1750</v>
      </c>
      <c r="G463" s="832" t="s">
        <v>2220</v>
      </c>
      <c r="H463" s="832" t="s">
        <v>579</v>
      </c>
      <c r="I463" s="832" t="s">
        <v>2330</v>
      </c>
      <c r="J463" s="832" t="s">
        <v>2331</v>
      </c>
      <c r="K463" s="832" t="s">
        <v>1572</v>
      </c>
      <c r="L463" s="835">
        <v>170.52</v>
      </c>
      <c r="M463" s="835">
        <v>170.52</v>
      </c>
      <c r="N463" s="832">
        <v>1</v>
      </c>
      <c r="O463" s="836">
        <v>0.5</v>
      </c>
      <c r="P463" s="835">
        <v>170.52</v>
      </c>
      <c r="Q463" s="837">
        <v>1</v>
      </c>
      <c r="R463" s="832">
        <v>1</v>
      </c>
      <c r="S463" s="837">
        <v>1</v>
      </c>
      <c r="T463" s="836">
        <v>0.5</v>
      </c>
      <c r="U463" s="838">
        <v>1</v>
      </c>
    </row>
    <row r="464" spans="1:21" ht="14.45" customHeight="1" x14ac:dyDescent="0.2">
      <c r="A464" s="831">
        <v>31</v>
      </c>
      <c r="B464" s="832" t="s">
        <v>1749</v>
      </c>
      <c r="C464" s="832" t="s">
        <v>1754</v>
      </c>
      <c r="D464" s="833" t="s">
        <v>2608</v>
      </c>
      <c r="E464" s="834" t="s">
        <v>1769</v>
      </c>
      <c r="F464" s="832" t="s">
        <v>1750</v>
      </c>
      <c r="G464" s="832" t="s">
        <v>1851</v>
      </c>
      <c r="H464" s="832" t="s">
        <v>579</v>
      </c>
      <c r="I464" s="832" t="s">
        <v>1852</v>
      </c>
      <c r="J464" s="832" t="s">
        <v>1853</v>
      </c>
      <c r="K464" s="832" t="s">
        <v>1572</v>
      </c>
      <c r="L464" s="835">
        <v>78.33</v>
      </c>
      <c r="M464" s="835">
        <v>156.66</v>
      </c>
      <c r="N464" s="832">
        <v>2</v>
      </c>
      <c r="O464" s="836">
        <v>1</v>
      </c>
      <c r="P464" s="835">
        <v>156.66</v>
      </c>
      <c r="Q464" s="837">
        <v>1</v>
      </c>
      <c r="R464" s="832">
        <v>2</v>
      </c>
      <c r="S464" s="837">
        <v>1</v>
      </c>
      <c r="T464" s="836">
        <v>1</v>
      </c>
      <c r="U464" s="838">
        <v>1</v>
      </c>
    </row>
    <row r="465" spans="1:21" ht="14.45" customHeight="1" x14ac:dyDescent="0.2">
      <c r="A465" s="831">
        <v>31</v>
      </c>
      <c r="B465" s="832" t="s">
        <v>1749</v>
      </c>
      <c r="C465" s="832" t="s">
        <v>1754</v>
      </c>
      <c r="D465" s="833" t="s">
        <v>2608</v>
      </c>
      <c r="E465" s="834" t="s">
        <v>1769</v>
      </c>
      <c r="F465" s="832" t="s">
        <v>1750</v>
      </c>
      <c r="G465" s="832" t="s">
        <v>1851</v>
      </c>
      <c r="H465" s="832" t="s">
        <v>579</v>
      </c>
      <c r="I465" s="832" t="s">
        <v>2332</v>
      </c>
      <c r="J465" s="832" t="s">
        <v>2333</v>
      </c>
      <c r="K465" s="832" t="s">
        <v>1572</v>
      </c>
      <c r="L465" s="835">
        <v>78.33</v>
      </c>
      <c r="M465" s="835">
        <v>234.99</v>
      </c>
      <c r="N465" s="832">
        <v>3</v>
      </c>
      <c r="O465" s="836">
        <v>1</v>
      </c>
      <c r="P465" s="835">
        <v>234.99</v>
      </c>
      <c r="Q465" s="837">
        <v>1</v>
      </c>
      <c r="R465" s="832">
        <v>3</v>
      </c>
      <c r="S465" s="837">
        <v>1</v>
      </c>
      <c r="T465" s="836">
        <v>1</v>
      </c>
      <c r="U465" s="838">
        <v>1</v>
      </c>
    </row>
    <row r="466" spans="1:21" ht="14.45" customHeight="1" x14ac:dyDescent="0.2">
      <c r="A466" s="831">
        <v>31</v>
      </c>
      <c r="B466" s="832" t="s">
        <v>1749</v>
      </c>
      <c r="C466" s="832" t="s">
        <v>1754</v>
      </c>
      <c r="D466" s="833" t="s">
        <v>2608</v>
      </c>
      <c r="E466" s="834" t="s">
        <v>1769</v>
      </c>
      <c r="F466" s="832" t="s">
        <v>1750</v>
      </c>
      <c r="G466" s="832" t="s">
        <v>2334</v>
      </c>
      <c r="H466" s="832" t="s">
        <v>579</v>
      </c>
      <c r="I466" s="832" t="s">
        <v>2335</v>
      </c>
      <c r="J466" s="832" t="s">
        <v>2336</v>
      </c>
      <c r="K466" s="832" t="s">
        <v>2337</v>
      </c>
      <c r="L466" s="835">
        <v>58.77</v>
      </c>
      <c r="M466" s="835">
        <v>58.77</v>
      </c>
      <c r="N466" s="832">
        <v>1</v>
      </c>
      <c r="O466" s="836">
        <v>1</v>
      </c>
      <c r="P466" s="835"/>
      <c r="Q466" s="837">
        <v>0</v>
      </c>
      <c r="R466" s="832"/>
      <c r="S466" s="837">
        <v>0</v>
      </c>
      <c r="T466" s="836"/>
      <c r="U466" s="838">
        <v>0</v>
      </c>
    </row>
    <row r="467" spans="1:21" ht="14.45" customHeight="1" x14ac:dyDescent="0.2">
      <c r="A467" s="831">
        <v>31</v>
      </c>
      <c r="B467" s="832" t="s">
        <v>1749</v>
      </c>
      <c r="C467" s="832" t="s">
        <v>1754</v>
      </c>
      <c r="D467" s="833" t="s">
        <v>2608</v>
      </c>
      <c r="E467" s="834" t="s">
        <v>1769</v>
      </c>
      <c r="F467" s="832" t="s">
        <v>1750</v>
      </c>
      <c r="G467" s="832" t="s">
        <v>1998</v>
      </c>
      <c r="H467" s="832" t="s">
        <v>615</v>
      </c>
      <c r="I467" s="832" t="s">
        <v>1618</v>
      </c>
      <c r="J467" s="832" t="s">
        <v>1616</v>
      </c>
      <c r="K467" s="832" t="s">
        <v>1619</v>
      </c>
      <c r="L467" s="835">
        <v>169.73</v>
      </c>
      <c r="M467" s="835">
        <v>1018.3799999999999</v>
      </c>
      <c r="N467" s="832">
        <v>6</v>
      </c>
      <c r="O467" s="836">
        <v>4</v>
      </c>
      <c r="P467" s="835">
        <v>509.18999999999994</v>
      </c>
      <c r="Q467" s="837">
        <v>0.5</v>
      </c>
      <c r="R467" s="832">
        <v>3</v>
      </c>
      <c r="S467" s="837">
        <v>0.5</v>
      </c>
      <c r="T467" s="836">
        <v>1.5</v>
      </c>
      <c r="U467" s="838">
        <v>0.375</v>
      </c>
    </row>
    <row r="468" spans="1:21" ht="14.45" customHeight="1" x14ac:dyDescent="0.2">
      <c r="A468" s="831">
        <v>31</v>
      </c>
      <c r="B468" s="832" t="s">
        <v>1749</v>
      </c>
      <c r="C468" s="832" t="s">
        <v>1754</v>
      </c>
      <c r="D468" s="833" t="s">
        <v>2608</v>
      </c>
      <c r="E468" s="834" t="s">
        <v>1769</v>
      </c>
      <c r="F468" s="832" t="s">
        <v>1750</v>
      </c>
      <c r="G468" s="832" t="s">
        <v>2338</v>
      </c>
      <c r="H468" s="832" t="s">
        <v>579</v>
      </c>
      <c r="I468" s="832" t="s">
        <v>2339</v>
      </c>
      <c r="J468" s="832" t="s">
        <v>2340</v>
      </c>
      <c r="K468" s="832" t="s">
        <v>2341</v>
      </c>
      <c r="L468" s="835">
        <v>0</v>
      </c>
      <c r="M468" s="835">
        <v>0</v>
      </c>
      <c r="N468" s="832">
        <v>1</v>
      </c>
      <c r="O468" s="836">
        <v>0.5</v>
      </c>
      <c r="P468" s="835"/>
      <c r="Q468" s="837"/>
      <c r="R468" s="832"/>
      <c r="S468" s="837">
        <v>0</v>
      </c>
      <c r="T468" s="836"/>
      <c r="U468" s="838">
        <v>0</v>
      </c>
    </row>
    <row r="469" spans="1:21" ht="14.45" customHeight="1" x14ac:dyDescent="0.2">
      <c r="A469" s="831">
        <v>31</v>
      </c>
      <c r="B469" s="832" t="s">
        <v>1749</v>
      </c>
      <c r="C469" s="832" t="s">
        <v>1754</v>
      </c>
      <c r="D469" s="833" t="s">
        <v>2608</v>
      </c>
      <c r="E469" s="834" t="s">
        <v>1769</v>
      </c>
      <c r="F469" s="832" t="s">
        <v>1750</v>
      </c>
      <c r="G469" s="832" t="s">
        <v>2006</v>
      </c>
      <c r="H469" s="832" t="s">
        <v>579</v>
      </c>
      <c r="I469" s="832" t="s">
        <v>2007</v>
      </c>
      <c r="J469" s="832" t="s">
        <v>2008</v>
      </c>
      <c r="K469" s="832" t="s">
        <v>2009</v>
      </c>
      <c r="L469" s="835">
        <v>0</v>
      </c>
      <c r="M469" s="835">
        <v>0</v>
      </c>
      <c r="N469" s="832">
        <v>6</v>
      </c>
      <c r="O469" s="836">
        <v>3</v>
      </c>
      <c r="P469" s="835">
        <v>0</v>
      </c>
      <c r="Q469" s="837"/>
      <c r="R469" s="832">
        <v>4</v>
      </c>
      <c r="S469" s="837">
        <v>0.66666666666666663</v>
      </c>
      <c r="T469" s="836">
        <v>2</v>
      </c>
      <c r="U469" s="838">
        <v>0.66666666666666663</v>
      </c>
    </row>
    <row r="470" spans="1:21" ht="14.45" customHeight="1" x14ac:dyDescent="0.2">
      <c r="A470" s="831">
        <v>31</v>
      </c>
      <c r="B470" s="832" t="s">
        <v>1749</v>
      </c>
      <c r="C470" s="832" t="s">
        <v>1754</v>
      </c>
      <c r="D470" s="833" t="s">
        <v>2608</v>
      </c>
      <c r="E470" s="834" t="s">
        <v>1769</v>
      </c>
      <c r="F470" s="832" t="s">
        <v>1750</v>
      </c>
      <c r="G470" s="832" t="s">
        <v>2015</v>
      </c>
      <c r="H470" s="832" t="s">
        <v>579</v>
      </c>
      <c r="I470" s="832" t="s">
        <v>2016</v>
      </c>
      <c r="J470" s="832" t="s">
        <v>2017</v>
      </c>
      <c r="K470" s="832" t="s">
        <v>2018</v>
      </c>
      <c r="L470" s="835">
        <v>111.72</v>
      </c>
      <c r="M470" s="835">
        <v>111.72</v>
      </c>
      <c r="N470" s="832">
        <v>1</v>
      </c>
      <c r="O470" s="836">
        <v>0.5</v>
      </c>
      <c r="P470" s="835"/>
      <c r="Q470" s="837">
        <v>0</v>
      </c>
      <c r="R470" s="832"/>
      <c r="S470" s="837">
        <v>0</v>
      </c>
      <c r="T470" s="836"/>
      <c r="U470" s="838">
        <v>0</v>
      </c>
    </row>
    <row r="471" spans="1:21" ht="14.45" customHeight="1" x14ac:dyDescent="0.2">
      <c r="A471" s="831">
        <v>31</v>
      </c>
      <c r="B471" s="832" t="s">
        <v>1749</v>
      </c>
      <c r="C471" s="832" t="s">
        <v>1754</v>
      </c>
      <c r="D471" s="833" t="s">
        <v>2608</v>
      </c>
      <c r="E471" s="834" t="s">
        <v>1769</v>
      </c>
      <c r="F471" s="832" t="s">
        <v>1750</v>
      </c>
      <c r="G471" s="832" t="s">
        <v>1878</v>
      </c>
      <c r="H471" s="832" t="s">
        <v>579</v>
      </c>
      <c r="I471" s="832" t="s">
        <v>1879</v>
      </c>
      <c r="J471" s="832" t="s">
        <v>1880</v>
      </c>
      <c r="K471" s="832" t="s">
        <v>1881</v>
      </c>
      <c r="L471" s="835">
        <v>132.97999999999999</v>
      </c>
      <c r="M471" s="835">
        <v>664.89999999999986</v>
      </c>
      <c r="N471" s="832">
        <v>5</v>
      </c>
      <c r="O471" s="836">
        <v>2</v>
      </c>
      <c r="P471" s="835"/>
      <c r="Q471" s="837">
        <v>0</v>
      </c>
      <c r="R471" s="832"/>
      <c r="S471" s="837">
        <v>0</v>
      </c>
      <c r="T471" s="836"/>
      <c r="U471" s="838">
        <v>0</v>
      </c>
    </row>
    <row r="472" spans="1:21" ht="14.45" customHeight="1" x14ac:dyDescent="0.2">
      <c r="A472" s="831">
        <v>31</v>
      </c>
      <c r="B472" s="832" t="s">
        <v>1749</v>
      </c>
      <c r="C472" s="832" t="s">
        <v>1754</v>
      </c>
      <c r="D472" s="833" t="s">
        <v>2608</v>
      </c>
      <c r="E472" s="834" t="s">
        <v>1769</v>
      </c>
      <c r="F472" s="832" t="s">
        <v>1750</v>
      </c>
      <c r="G472" s="832" t="s">
        <v>2342</v>
      </c>
      <c r="H472" s="832" t="s">
        <v>579</v>
      </c>
      <c r="I472" s="832" t="s">
        <v>2343</v>
      </c>
      <c r="J472" s="832" t="s">
        <v>1118</v>
      </c>
      <c r="K472" s="832" t="s">
        <v>2344</v>
      </c>
      <c r="L472" s="835">
        <v>61.97</v>
      </c>
      <c r="M472" s="835">
        <v>61.97</v>
      </c>
      <c r="N472" s="832">
        <v>1</v>
      </c>
      <c r="O472" s="836">
        <v>1</v>
      </c>
      <c r="P472" s="835">
        <v>61.97</v>
      </c>
      <c r="Q472" s="837">
        <v>1</v>
      </c>
      <c r="R472" s="832">
        <v>1</v>
      </c>
      <c r="S472" s="837">
        <v>1</v>
      </c>
      <c r="T472" s="836">
        <v>1</v>
      </c>
      <c r="U472" s="838">
        <v>1</v>
      </c>
    </row>
    <row r="473" spans="1:21" ht="14.45" customHeight="1" x14ac:dyDescent="0.2">
      <c r="A473" s="831">
        <v>31</v>
      </c>
      <c r="B473" s="832" t="s">
        <v>1749</v>
      </c>
      <c r="C473" s="832" t="s">
        <v>1754</v>
      </c>
      <c r="D473" s="833" t="s">
        <v>2608</v>
      </c>
      <c r="E473" s="834" t="s">
        <v>1769</v>
      </c>
      <c r="F473" s="832" t="s">
        <v>1750</v>
      </c>
      <c r="G473" s="832" t="s">
        <v>2246</v>
      </c>
      <c r="H473" s="832" t="s">
        <v>579</v>
      </c>
      <c r="I473" s="832" t="s">
        <v>2247</v>
      </c>
      <c r="J473" s="832" t="s">
        <v>2248</v>
      </c>
      <c r="K473" s="832" t="s">
        <v>1672</v>
      </c>
      <c r="L473" s="835">
        <v>38.56</v>
      </c>
      <c r="M473" s="835">
        <v>38.56</v>
      </c>
      <c r="N473" s="832">
        <v>1</v>
      </c>
      <c r="O473" s="836">
        <v>1</v>
      </c>
      <c r="P473" s="835"/>
      <c r="Q473" s="837">
        <v>0</v>
      </c>
      <c r="R473" s="832"/>
      <c r="S473" s="837">
        <v>0</v>
      </c>
      <c r="T473" s="836"/>
      <c r="U473" s="838">
        <v>0</v>
      </c>
    </row>
    <row r="474" spans="1:21" ht="14.45" customHeight="1" x14ac:dyDescent="0.2">
      <c r="A474" s="831">
        <v>31</v>
      </c>
      <c r="B474" s="832" t="s">
        <v>1749</v>
      </c>
      <c r="C474" s="832" t="s">
        <v>1754</v>
      </c>
      <c r="D474" s="833" t="s">
        <v>2608</v>
      </c>
      <c r="E474" s="834" t="s">
        <v>1769</v>
      </c>
      <c r="F474" s="832" t="s">
        <v>1750</v>
      </c>
      <c r="G474" s="832" t="s">
        <v>1779</v>
      </c>
      <c r="H474" s="832" t="s">
        <v>615</v>
      </c>
      <c r="I474" s="832" t="s">
        <v>1780</v>
      </c>
      <c r="J474" s="832" t="s">
        <v>1781</v>
      </c>
      <c r="K474" s="832" t="s">
        <v>1782</v>
      </c>
      <c r="L474" s="835">
        <v>1385.62</v>
      </c>
      <c r="M474" s="835">
        <v>5542.48</v>
      </c>
      <c r="N474" s="832">
        <v>4</v>
      </c>
      <c r="O474" s="836">
        <v>2</v>
      </c>
      <c r="P474" s="835">
        <v>5542.48</v>
      </c>
      <c r="Q474" s="837">
        <v>1</v>
      </c>
      <c r="R474" s="832">
        <v>4</v>
      </c>
      <c r="S474" s="837">
        <v>1</v>
      </c>
      <c r="T474" s="836">
        <v>2</v>
      </c>
      <c r="U474" s="838">
        <v>1</v>
      </c>
    </row>
    <row r="475" spans="1:21" ht="14.45" customHeight="1" x14ac:dyDescent="0.2">
      <c r="A475" s="831">
        <v>31</v>
      </c>
      <c r="B475" s="832" t="s">
        <v>1749</v>
      </c>
      <c r="C475" s="832" t="s">
        <v>1754</v>
      </c>
      <c r="D475" s="833" t="s">
        <v>2608</v>
      </c>
      <c r="E475" s="834" t="s">
        <v>1769</v>
      </c>
      <c r="F475" s="832" t="s">
        <v>1750</v>
      </c>
      <c r="G475" s="832" t="s">
        <v>1779</v>
      </c>
      <c r="H475" s="832" t="s">
        <v>615</v>
      </c>
      <c r="I475" s="832" t="s">
        <v>1455</v>
      </c>
      <c r="J475" s="832" t="s">
        <v>771</v>
      </c>
      <c r="K475" s="832" t="s">
        <v>1456</v>
      </c>
      <c r="L475" s="835">
        <v>736.33</v>
      </c>
      <c r="M475" s="835">
        <v>82468.960000000021</v>
      </c>
      <c r="N475" s="832">
        <v>112</v>
      </c>
      <c r="O475" s="836">
        <v>25</v>
      </c>
      <c r="P475" s="835">
        <v>56697.410000000018</v>
      </c>
      <c r="Q475" s="837">
        <v>0.6875</v>
      </c>
      <c r="R475" s="832">
        <v>77</v>
      </c>
      <c r="S475" s="837">
        <v>0.6875</v>
      </c>
      <c r="T475" s="836">
        <v>18.5</v>
      </c>
      <c r="U475" s="838">
        <v>0.74</v>
      </c>
    </row>
    <row r="476" spans="1:21" ht="14.45" customHeight="1" x14ac:dyDescent="0.2">
      <c r="A476" s="831">
        <v>31</v>
      </c>
      <c r="B476" s="832" t="s">
        <v>1749</v>
      </c>
      <c r="C476" s="832" t="s">
        <v>1754</v>
      </c>
      <c r="D476" s="833" t="s">
        <v>2608</v>
      </c>
      <c r="E476" s="834" t="s">
        <v>1769</v>
      </c>
      <c r="F476" s="832" t="s">
        <v>1750</v>
      </c>
      <c r="G476" s="832" t="s">
        <v>1779</v>
      </c>
      <c r="H476" s="832" t="s">
        <v>615</v>
      </c>
      <c r="I476" s="832" t="s">
        <v>1457</v>
      </c>
      <c r="J476" s="832" t="s">
        <v>771</v>
      </c>
      <c r="K476" s="832" t="s">
        <v>1458</v>
      </c>
      <c r="L476" s="835">
        <v>490.89</v>
      </c>
      <c r="M476" s="835">
        <v>8836.02</v>
      </c>
      <c r="N476" s="832">
        <v>18</v>
      </c>
      <c r="O476" s="836">
        <v>6.5</v>
      </c>
      <c r="P476" s="835">
        <v>8345.130000000001</v>
      </c>
      <c r="Q476" s="837">
        <v>0.94444444444444453</v>
      </c>
      <c r="R476" s="832">
        <v>17</v>
      </c>
      <c r="S476" s="837">
        <v>0.94444444444444442</v>
      </c>
      <c r="T476" s="836">
        <v>5.5</v>
      </c>
      <c r="U476" s="838">
        <v>0.84615384615384615</v>
      </c>
    </row>
    <row r="477" spans="1:21" ht="14.45" customHeight="1" x14ac:dyDescent="0.2">
      <c r="A477" s="831">
        <v>31</v>
      </c>
      <c r="B477" s="832" t="s">
        <v>1749</v>
      </c>
      <c r="C477" s="832" t="s">
        <v>1754</v>
      </c>
      <c r="D477" s="833" t="s">
        <v>2608</v>
      </c>
      <c r="E477" s="834" t="s">
        <v>1769</v>
      </c>
      <c r="F477" s="832" t="s">
        <v>1750</v>
      </c>
      <c r="G477" s="832" t="s">
        <v>1779</v>
      </c>
      <c r="H477" s="832" t="s">
        <v>615</v>
      </c>
      <c r="I477" s="832" t="s">
        <v>1882</v>
      </c>
      <c r="J477" s="832" t="s">
        <v>1781</v>
      </c>
      <c r="K477" s="832" t="s">
        <v>1883</v>
      </c>
      <c r="L477" s="835">
        <v>1847.49</v>
      </c>
      <c r="M477" s="835">
        <v>3694.98</v>
      </c>
      <c r="N477" s="832">
        <v>2</v>
      </c>
      <c r="O477" s="836">
        <v>2</v>
      </c>
      <c r="P477" s="835">
        <v>1847.49</v>
      </c>
      <c r="Q477" s="837">
        <v>0.5</v>
      </c>
      <c r="R477" s="832">
        <v>1</v>
      </c>
      <c r="S477" s="837">
        <v>0.5</v>
      </c>
      <c r="T477" s="836">
        <v>1</v>
      </c>
      <c r="U477" s="838">
        <v>0.5</v>
      </c>
    </row>
    <row r="478" spans="1:21" ht="14.45" customHeight="1" x14ac:dyDescent="0.2">
      <c r="A478" s="831">
        <v>31</v>
      </c>
      <c r="B478" s="832" t="s">
        <v>1749</v>
      </c>
      <c r="C478" s="832" t="s">
        <v>1754</v>
      </c>
      <c r="D478" s="833" t="s">
        <v>2608</v>
      </c>
      <c r="E478" s="834" t="s">
        <v>1769</v>
      </c>
      <c r="F478" s="832" t="s">
        <v>1750</v>
      </c>
      <c r="G478" s="832" t="s">
        <v>1779</v>
      </c>
      <c r="H478" s="832" t="s">
        <v>615</v>
      </c>
      <c r="I478" s="832" t="s">
        <v>1884</v>
      </c>
      <c r="J478" s="832" t="s">
        <v>771</v>
      </c>
      <c r="K478" s="832" t="s">
        <v>1885</v>
      </c>
      <c r="L478" s="835">
        <v>1154.68</v>
      </c>
      <c r="M478" s="835">
        <v>4618.72</v>
      </c>
      <c r="N478" s="832">
        <v>4</v>
      </c>
      <c r="O478" s="836">
        <v>2</v>
      </c>
      <c r="P478" s="835">
        <v>4618.72</v>
      </c>
      <c r="Q478" s="837">
        <v>1</v>
      </c>
      <c r="R478" s="832">
        <v>4</v>
      </c>
      <c r="S478" s="837">
        <v>1</v>
      </c>
      <c r="T478" s="836">
        <v>2</v>
      </c>
      <c r="U478" s="838">
        <v>1</v>
      </c>
    </row>
    <row r="479" spans="1:21" ht="14.45" customHeight="1" x14ac:dyDescent="0.2">
      <c r="A479" s="831">
        <v>31</v>
      </c>
      <c r="B479" s="832" t="s">
        <v>1749</v>
      </c>
      <c r="C479" s="832" t="s">
        <v>1754</v>
      </c>
      <c r="D479" s="833" t="s">
        <v>2608</v>
      </c>
      <c r="E479" s="834" t="s">
        <v>1769</v>
      </c>
      <c r="F479" s="832" t="s">
        <v>1750</v>
      </c>
      <c r="G479" s="832" t="s">
        <v>1779</v>
      </c>
      <c r="H479" s="832" t="s">
        <v>615</v>
      </c>
      <c r="I479" s="832" t="s">
        <v>1451</v>
      </c>
      <c r="J479" s="832" t="s">
        <v>771</v>
      </c>
      <c r="K479" s="832" t="s">
        <v>1452</v>
      </c>
      <c r="L479" s="835">
        <v>923.74</v>
      </c>
      <c r="M479" s="835">
        <v>12932.36</v>
      </c>
      <c r="N479" s="832">
        <v>14</v>
      </c>
      <c r="O479" s="836">
        <v>3</v>
      </c>
      <c r="P479" s="835">
        <v>12932.36</v>
      </c>
      <c r="Q479" s="837">
        <v>1</v>
      </c>
      <c r="R479" s="832">
        <v>14</v>
      </c>
      <c r="S479" s="837">
        <v>1</v>
      </c>
      <c r="T479" s="836">
        <v>3</v>
      </c>
      <c r="U479" s="838">
        <v>1</v>
      </c>
    </row>
    <row r="480" spans="1:21" ht="14.45" customHeight="1" x14ac:dyDescent="0.2">
      <c r="A480" s="831">
        <v>31</v>
      </c>
      <c r="B480" s="832" t="s">
        <v>1749</v>
      </c>
      <c r="C480" s="832" t="s">
        <v>1754</v>
      </c>
      <c r="D480" s="833" t="s">
        <v>2608</v>
      </c>
      <c r="E480" s="834" t="s">
        <v>1769</v>
      </c>
      <c r="F480" s="832" t="s">
        <v>1750</v>
      </c>
      <c r="G480" s="832" t="s">
        <v>1821</v>
      </c>
      <c r="H480" s="832" t="s">
        <v>579</v>
      </c>
      <c r="I480" s="832" t="s">
        <v>1886</v>
      </c>
      <c r="J480" s="832" t="s">
        <v>641</v>
      </c>
      <c r="K480" s="832" t="s">
        <v>1887</v>
      </c>
      <c r="L480" s="835">
        <v>17.62</v>
      </c>
      <c r="M480" s="835">
        <v>17.62</v>
      </c>
      <c r="N480" s="832">
        <v>1</v>
      </c>
      <c r="O480" s="836">
        <v>0.5</v>
      </c>
      <c r="P480" s="835"/>
      <c r="Q480" s="837">
        <v>0</v>
      </c>
      <c r="R480" s="832"/>
      <c r="S480" s="837">
        <v>0</v>
      </c>
      <c r="T480" s="836"/>
      <c r="U480" s="838">
        <v>0</v>
      </c>
    </row>
    <row r="481" spans="1:21" ht="14.45" customHeight="1" x14ac:dyDescent="0.2">
      <c r="A481" s="831">
        <v>31</v>
      </c>
      <c r="B481" s="832" t="s">
        <v>1749</v>
      </c>
      <c r="C481" s="832" t="s">
        <v>1754</v>
      </c>
      <c r="D481" s="833" t="s">
        <v>2608</v>
      </c>
      <c r="E481" s="834" t="s">
        <v>1769</v>
      </c>
      <c r="F481" s="832" t="s">
        <v>1750</v>
      </c>
      <c r="G481" s="832" t="s">
        <v>1821</v>
      </c>
      <c r="H481" s="832" t="s">
        <v>579</v>
      </c>
      <c r="I481" s="832" t="s">
        <v>1822</v>
      </c>
      <c r="J481" s="832" t="s">
        <v>641</v>
      </c>
      <c r="K481" s="832" t="s">
        <v>617</v>
      </c>
      <c r="L481" s="835">
        <v>35.25</v>
      </c>
      <c r="M481" s="835">
        <v>2432.25</v>
      </c>
      <c r="N481" s="832">
        <v>69</v>
      </c>
      <c r="O481" s="836">
        <v>49</v>
      </c>
      <c r="P481" s="835">
        <v>1692</v>
      </c>
      <c r="Q481" s="837">
        <v>0.69565217391304346</v>
      </c>
      <c r="R481" s="832">
        <v>48</v>
      </c>
      <c r="S481" s="837">
        <v>0.69565217391304346</v>
      </c>
      <c r="T481" s="836">
        <v>34</v>
      </c>
      <c r="U481" s="838">
        <v>0.69387755102040816</v>
      </c>
    </row>
    <row r="482" spans="1:21" ht="14.45" customHeight="1" x14ac:dyDescent="0.2">
      <c r="A482" s="831">
        <v>31</v>
      </c>
      <c r="B482" s="832" t="s">
        <v>1749</v>
      </c>
      <c r="C482" s="832" t="s">
        <v>1754</v>
      </c>
      <c r="D482" s="833" t="s">
        <v>2608</v>
      </c>
      <c r="E482" s="834" t="s">
        <v>1769</v>
      </c>
      <c r="F482" s="832" t="s">
        <v>1750</v>
      </c>
      <c r="G482" s="832" t="s">
        <v>2022</v>
      </c>
      <c r="H482" s="832" t="s">
        <v>579</v>
      </c>
      <c r="I482" s="832" t="s">
        <v>2288</v>
      </c>
      <c r="J482" s="832" t="s">
        <v>791</v>
      </c>
      <c r="K482" s="832" t="s">
        <v>2289</v>
      </c>
      <c r="L482" s="835">
        <v>103.67</v>
      </c>
      <c r="M482" s="835">
        <v>103.67</v>
      </c>
      <c r="N482" s="832">
        <v>1</v>
      </c>
      <c r="O482" s="836">
        <v>1</v>
      </c>
      <c r="P482" s="835">
        <v>103.67</v>
      </c>
      <c r="Q482" s="837">
        <v>1</v>
      </c>
      <c r="R482" s="832">
        <v>1</v>
      </c>
      <c r="S482" s="837">
        <v>1</v>
      </c>
      <c r="T482" s="836">
        <v>1</v>
      </c>
      <c r="U482" s="838">
        <v>1</v>
      </c>
    </row>
    <row r="483" spans="1:21" ht="14.45" customHeight="1" x14ac:dyDescent="0.2">
      <c r="A483" s="831">
        <v>31</v>
      </c>
      <c r="B483" s="832" t="s">
        <v>1749</v>
      </c>
      <c r="C483" s="832" t="s">
        <v>1754</v>
      </c>
      <c r="D483" s="833" t="s">
        <v>2608</v>
      </c>
      <c r="E483" s="834" t="s">
        <v>1769</v>
      </c>
      <c r="F483" s="832" t="s">
        <v>1750</v>
      </c>
      <c r="G483" s="832" t="s">
        <v>2290</v>
      </c>
      <c r="H483" s="832" t="s">
        <v>615</v>
      </c>
      <c r="I483" s="832" t="s">
        <v>1494</v>
      </c>
      <c r="J483" s="832" t="s">
        <v>959</v>
      </c>
      <c r="K483" s="832" t="s">
        <v>1484</v>
      </c>
      <c r="L483" s="835">
        <v>47.7</v>
      </c>
      <c r="M483" s="835">
        <v>47.7</v>
      </c>
      <c r="N483" s="832">
        <v>1</v>
      </c>
      <c r="O483" s="836">
        <v>0.5</v>
      </c>
      <c r="P483" s="835">
        <v>47.7</v>
      </c>
      <c r="Q483" s="837">
        <v>1</v>
      </c>
      <c r="R483" s="832">
        <v>1</v>
      </c>
      <c r="S483" s="837">
        <v>1</v>
      </c>
      <c r="T483" s="836">
        <v>0.5</v>
      </c>
      <c r="U483" s="838">
        <v>1</v>
      </c>
    </row>
    <row r="484" spans="1:21" ht="14.45" customHeight="1" x14ac:dyDescent="0.2">
      <c r="A484" s="831">
        <v>31</v>
      </c>
      <c r="B484" s="832" t="s">
        <v>1749</v>
      </c>
      <c r="C484" s="832" t="s">
        <v>1754</v>
      </c>
      <c r="D484" s="833" t="s">
        <v>2608</v>
      </c>
      <c r="E484" s="834" t="s">
        <v>1769</v>
      </c>
      <c r="F484" s="832" t="s">
        <v>1750</v>
      </c>
      <c r="G484" s="832" t="s">
        <v>2252</v>
      </c>
      <c r="H484" s="832" t="s">
        <v>579</v>
      </c>
      <c r="I484" s="832" t="s">
        <v>2253</v>
      </c>
      <c r="J484" s="832" t="s">
        <v>960</v>
      </c>
      <c r="K484" s="832" t="s">
        <v>2254</v>
      </c>
      <c r="L484" s="835">
        <v>54.55</v>
      </c>
      <c r="M484" s="835">
        <v>54.55</v>
      </c>
      <c r="N484" s="832">
        <v>1</v>
      </c>
      <c r="O484" s="836">
        <v>0.5</v>
      </c>
      <c r="P484" s="835">
        <v>54.55</v>
      </c>
      <c r="Q484" s="837">
        <v>1</v>
      </c>
      <c r="R484" s="832">
        <v>1</v>
      </c>
      <c r="S484" s="837">
        <v>1</v>
      </c>
      <c r="T484" s="836">
        <v>0.5</v>
      </c>
      <c r="U484" s="838">
        <v>1</v>
      </c>
    </row>
    <row r="485" spans="1:21" ht="14.45" customHeight="1" x14ac:dyDescent="0.2">
      <c r="A485" s="831">
        <v>31</v>
      </c>
      <c r="B485" s="832" t="s">
        <v>1749</v>
      </c>
      <c r="C485" s="832" t="s">
        <v>1754</v>
      </c>
      <c r="D485" s="833" t="s">
        <v>2608</v>
      </c>
      <c r="E485" s="834" t="s">
        <v>1769</v>
      </c>
      <c r="F485" s="832" t="s">
        <v>1750</v>
      </c>
      <c r="G485" s="832" t="s">
        <v>2310</v>
      </c>
      <c r="H485" s="832" t="s">
        <v>579</v>
      </c>
      <c r="I485" s="832" t="s">
        <v>2311</v>
      </c>
      <c r="J485" s="832" t="s">
        <v>985</v>
      </c>
      <c r="K485" s="832" t="s">
        <v>2312</v>
      </c>
      <c r="L485" s="835">
        <v>128.69999999999999</v>
      </c>
      <c r="M485" s="835">
        <v>128.69999999999999</v>
      </c>
      <c r="N485" s="832">
        <v>1</v>
      </c>
      <c r="O485" s="836">
        <v>0.5</v>
      </c>
      <c r="P485" s="835">
        <v>128.69999999999999</v>
      </c>
      <c r="Q485" s="837">
        <v>1</v>
      </c>
      <c r="R485" s="832">
        <v>1</v>
      </c>
      <c r="S485" s="837">
        <v>1</v>
      </c>
      <c r="T485" s="836">
        <v>0.5</v>
      </c>
      <c r="U485" s="838">
        <v>1</v>
      </c>
    </row>
    <row r="486" spans="1:21" ht="14.45" customHeight="1" x14ac:dyDescent="0.2">
      <c r="A486" s="831">
        <v>31</v>
      </c>
      <c r="B486" s="832" t="s">
        <v>1749</v>
      </c>
      <c r="C486" s="832" t="s">
        <v>1754</v>
      </c>
      <c r="D486" s="833" t="s">
        <v>2608</v>
      </c>
      <c r="E486" s="834" t="s">
        <v>1769</v>
      </c>
      <c r="F486" s="832" t="s">
        <v>1750</v>
      </c>
      <c r="G486" s="832" t="s">
        <v>1778</v>
      </c>
      <c r="H486" s="832" t="s">
        <v>615</v>
      </c>
      <c r="I486" s="832" t="s">
        <v>1605</v>
      </c>
      <c r="J486" s="832" t="s">
        <v>927</v>
      </c>
      <c r="K486" s="832" t="s">
        <v>931</v>
      </c>
      <c r="L486" s="835">
        <v>0</v>
      </c>
      <c r="M486" s="835">
        <v>0</v>
      </c>
      <c r="N486" s="832">
        <v>30</v>
      </c>
      <c r="O486" s="836">
        <v>19.5</v>
      </c>
      <c r="P486" s="835">
        <v>0</v>
      </c>
      <c r="Q486" s="837"/>
      <c r="R486" s="832">
        <v>18</v>
      </c>
      <c r="S486" s="837">
        <v>0.6</v>
      </c>
      <c r="T486" s="836">
        <v>12</v>
      </c>
      <c r="U486" s="838">
        <v>0.61538461538461542</v>
      </c>
    </row>
    <row r="487" spans="1:21" ht="14.45" customHeight="1" x14ac:dyDescent="0.2">
      <c r="A487" s="831">
        <v>31</v>
      </c>
      <c r="B487" s="832" t="s">
        <v>1749</v>
      </c>
      <c r="C487" s="832" t="s">
        <v>1754</v>
      </c>
      <c r="D487" s="833" t="s">
        <v>2608</v>
      </c>
      <c r="E487" s="834" t="s">
        <v>1769</v>
      </c>
      <c r="F487" s="832" t="s">
        <v>1750</v>
      </c>
      <c r="G487" s="832" t="s">
        <v>1888</v>
      </c>
      <c r="H487" s="832" t="s">
        <v>579</v>
      </c>
      <c r="I487" s="832" t="s">
        <v>1891</v>
      </c>
      <c r="J487" s="832" t="s">
        <v>1892</v>
      </c>
      <c r="K487" s="832" t="s">
        <v>1893</v>
      </c>
      <c r="L487" s="835">
        <v>59.56</v>
      </c>
      <c r="M487" s="835">
        <v>178.68</v>
      </c>
      <c r="N487" s="832">
        <v>3</v>
      </c>
      <c r="O487" s="836">
        <v>0.5</v>
      </c>
      <c r="P487" s="835">
        <v>178.68</v>
      </c>
      <c r="Q487" s="837">
        <v>1</v>
      </c>
      <c r="R487" s="832">
        <v>3</v>
      </c>
      <c r="S487" s="837">
        <v>1</v>
      </c>
      <c r="T487" s="836">
        <v>0.5</v>
      </c>
      <c r="U487" s="838">
        <v>1</v>
      </c>
    </row>
    <row r="488" spans="1:21" ht="14.45" customHeight="1" x14ac:dyDescent="0.2">
      <c r="A488" s="831">
        <v>31</v>
      </c>
      <c r="B488" s="832" t="s">
        <v>1749</v>
      </c>
      <c r="C488" s="832" t="s">
        <v>1754</v>
      </c>
      <c r="D488" s="833" t="s">
        <v>2608</v>
      </c>
      <c r="E488" s="834" t="s">
        <v>1769</v>
      </c>
      <c r="F488" s="832" t="s">
        <v>1750</v>
      </c>
      <c r="G488" s="832" t="s">
        <v>1793</v>
      </c>
      <c r="H488" s="832" t="s">
        <v>579</v>
      </c>
      <c r="I488" s="832" t="s">
        <v>1794</v>
      </c>
      <c r="J488" s="832" t="s">
        <v>1129</v>
      </c>
      <c r="K488" s="832" t="s">
        <v>1795</v>
      </c>
      <c r="L488" s="835">
        <v>219.37</v>
      </c>
      <c r="M488" s="835">
        <v>1096.8499999999999</v>
      </c>
      <c r="N488" s="832">
        <v>5</v>
      </c>
      <c r="O488" s="836">
        <v>3</v>
      </c>
      <c r="P488" s="835">
        <v>1096.8499999999999</v>
      </c>
      <c r="Q488" s="837">
        <v>1</v>
      </c>
      <c r="R488" s="832">
        <v>5</v>
      </c>
      <c r="S488" s="837">
        <v>1</v>
      </c>
      <c r="T488" s="836">
        <v>3</v>
      </c>
      <c r="U488" s="838">
        <v>1</v>
      </c>
    </row>
    <row r="489" spans="1:21" ht="14.45" customHeight="1" x14ac:dyDescent="0.2">
      <c r="A489" s="831">
        <v>31</v>
      </c>
      <c r="B489" s="832" t="s">
        <v>1749</v>
      </c>
      <c r="C489" s="832" t="s">
        <v>1754</v>
      </c>
      <c r="D489" s="833" t="s">
        <v>2608</v>
      </c>
      <c r="E489" s="834" t="s">
        <v>1769</v>
      </c>
      <c r="F489" s="832" t="s">
        <v>1750</v>
      </c>
      <c r="G489" s="832" t="s">
        <v>1906</v>
      </c>
      <c r="H489" s="832" t="s">
        <v>579</v>
      </c>
      <c r="I489" s="832" t="s">
        <v>2296</v>
      </c>
      <c r="J489" s="832" t="s">
        <v>1908</v>
      </c>
      <c r="K489" s="832" t="s">
        <v>2297</v>
      </c>
      <c r="L489" s="835">
        <v>33.549999999999997</v>
      </c>
      <c r="M489" s="835">
        <v>100.64999999999999</v>
      </c>
      <c r="N489" s="832">
        <v>3</v>
      </c>
      <c r="O489" s="836">
        <v>2</v>
      </c>
      <c r="P489" s="835">
        <v>33.549999999999997</v>
      </c>
      <c r="Q489" s="837">
        <v>0.33333333333333331</v>
      </c>
      <c r="R489" s="832">
        <v>1</v>
      </c>
      <c r="S489" s="837">
        <v>0.33333333333333331</v>
      </c>
      <c r="T489" s="836">
        <v>0.5</v>
      </c>
      <c r="U489" s="838">
        <v>0.25</v>
      </c>
    </row>
    <row r="490" spans="1:21" ht="14.45" customHeight="1" x14ac:dyDescent="0.2">
      <c r="A490" s="831">
        <v>31</v>
      </c>
      <c r="B490" s="832" t="s">
        <v>1749</v>
      </c>
      <c r="C490" s="832" t="s">
        <v>1754</v>
      </c>
      <c r="D490" s="833" t="s">
        <v>2608</v>
      </c>
      <c r="E490" s="834" t="s">
        <v>1769</v>
      </c>
      <c r="F490" s="832" t="s">
        <v>1750</v>
      </c>
      <c r="G490" s="832" t="s">
        <v>1906</v>
      </c>
      <c r="H490" s="832" t="s">
        <v>579</v>
      </c>
      <c r="I490" s="832" t="s">
        <v>1907</v>
      </c>
      <c r="J490" s="832" t="s">
        <v>1908</v>
      </c>
      <c r="K490" s="832" t="s">
        <v>1909</v>
      </c>
      <c r="L490" s="835">
        <v>33.31</v>
      </c>
      <c r="M490" s="835">
        <v>333.1</v>
      </c>
      <c r="N490" s="832">
        <v>10</v>
      </c>
      <c r="O490" s="836">
        <v>6</v>
      </c>
      <c r="P490" s="835">
        <v>233.17000000000002</v>
      </c>
      <c r="Q490" s="837">
        <v>0.7</v>
      </c>
      <c r="R490" s="832">
        <v>7</v>
      </c>
      <c r="S490" s="837">
        <v>0.7</v>
      </c>
      <c r="T490" s="836">
        <v>4.5</v>
      </c>
      <c r="U490" s="838">
        <v>0.75</v>
      </c>
    </row>
    <row r="491" spans="1:21" ht="14.45" customHeight="1" x14ac:dyDescent="0.2">
      <c r="A491" s="831">
        <v>31</v>
      </c>
      <c r="B491" s="832" t="s">
        <v>1749</v>
      </c>
      <c r="C491" s="832" t="s">
        <v>1754</v>
      </c>
      <c r="D491" s="833" t="s">
        <v>2608</v>
      </c>
      <c r="E491" s="834" t="s">
        <v>1769</v>
      </c>
      <c r="F491" s="832" t="s">
        <v>1750</v>
      </c>
      <c r="G491" s="832" t="s">
        <v>1906</v>
      </c>
      <c r="H491" s="832" t="s">
        <v>579</v>
      </c>
      <c r="I491" s="832" t="s">
        <v>1910</v>
      </c>
      <c r="J491" s="832" t="s">
        <v>1908</v>
      </c>
      <c r="K491" s="832" t="s">
        <v>1911</v>
      </c>
      <c r="L491" s="835">
        <v>99.94</v>
      </c>
      <c r="M491" s="835">
        <v>299.82</v>
      </c>
      <c r="N491" s="832">
        <v>3</v>
      </c>
      <c r="O491" s="836">
        <v>1.5</v>
      </c>
      <c r="P491" s="835">
        <v>199.88</v>
      </c>
      <c r="Q491" s="837">
        <v>0.66666666666666663</v>
      </c>
      <c r="R491" s="832">
        <v>2</v>
      </c>
      <c r="S491" s="837">
        <v>0.66666666666666663</v>
      </c>
      <c r="T491" s="836">
        <v>1</v>
      </c>
      <c r="U491" s="838">
        <v>0.66666666666666663</v>
      </c>
    </row>
    <row r="492" spans="1:21" ht="14.45" customHeight="1" x14ac:dyDescent="0.2">
      <c r="A492" s="831">
        <v>31</v>
      </c>
      <c r="B492" s="832" t="s">
        <v>1749</v>
      </c>
      <c r="C492" s="832" t="s">
        <v>1754</v>
      </c>
      <c r="D492" s="833" t="s">
        <v>2608</v>
      </c>
      <c r="E492" s="834" t="s">
        <v>1769</v>
      </c>
      <c r="F492" s="832" t="s">
        <v>1750</v>
      </c>
      <c r="G492" s="832" t="s">
        <v>1906</v>
      </c>
      <c r="H492" s="832" t="s">
        <v>579</v>
      </c>
      <c r="I492" s="832" t="s">
        <v>1912</v>
      </c>
      <c r="J492" s="832" t="s">
        <v>1908</v>
      </c>
      <c r="K492" s="832" t="s">
        <v>1913</v>
      </c>
      <c r="L492" s="835">
        <v>66.63</v>
      </c>
      <c r="M492" s="835">
        <v>1265.9699999999998</v>
      </c>
      <c r="N492" s="832">
        <v>19</v>
      </c>
      <c r="O492" s="836">
        <v>12.5</v>
      </c>
      <c r="P492" s="835">
        <v>866.18999999999994</v>
      </c>
      <c r="Q492" s="837">
        <v>0.68421052631578949</v>
      </c>
      <c r="R492" s="832">
        <v>13</v>
      </c>
      <c r="S492" s="837">
        <v>0.68421052631578949</v>
      </c>
      <c r="T492" s="836">
        <v>8.5</v>
      </c>
      <c r="U492" s="838">
        <v>0.68</v>
      </c>
    </row>
    <row r="493" spans="1:21" ht="14.45" customHeight="1" x14ac:dyDescent="0.2">
      <c r="A493" s="831">
        <v>31</v>
      </c>
      <c r="B493" s="832" t="s">
        <v>1749</v>
      </c>
      <c r="C493" s="832" t="s">
        <v>1754</v>
      </c>
      <c r="D493" s="833" t="s">
        <v>2608</v>
      </c>
      <c r="E493" s="834" t="s">
        <v>1769</v>
      </c>
      <c r="F493" s="832" t="s">
        <v>1750</v>
      </c>
      <c r="G493" s="832" t="s">
        <v>1906</v>
      </c>
      <c r="H493" s="832" t="s">
        <v>579</v>
      </c>
      <c r="I493" s="832" t="s">
        <v>2042</v>
      </c>
      <c r="J493" s="832" t="s">
        <v>1048</v>
      </c>
      <c r="K493" s="832" t="s">
        <v>2043</v>
      </c>
      <c r="L493" s="835">
        <v>50.32</v>
      </c>
      <c r="M493" s="835">
        <v>100.64</v>
      </c>
      <c r="N493" s="832">
        <v>2</v>
      </c>
      <c r="O493" s="836">
        <v>2</v>
      </c>
      <c r="P493" s="835">
        <v>100.64</v>
      </c>
      <c r="Q493" s="837">
        <v>1</v>
      </c>
      <c r="R493" s="832">
        <v>2</v>
      </c>
      <c r="S493" s="837">
        <v>1</v>
      </c>
      <c r="T493" s="836">
        <v>2</v>
      </c>
      <c r="U493" s="838">
        <v>1</v>
      </c>
    </row>
    <row r="494" spans="1:21" ht="14.45" customHeight="1" x14ac:dyDescent="0.2">
      <c r="A494" s="831">
        <v>31</v>
      </c>
      <c r="B494" s="832" t="s">
        <v>1749</v>
      </c>
      <c r="C494" s="832" t="s">
        <v>1754</v>
      </c>
      <c r="D494" s="833" t="s">
        <v>2608</v>
      </c>
      <c r="E494" s="834" t="s">
        <v>1769</v>
      </c>
      <c r="F494" s="832" t="s">
        <v>1750</v>
      </c>
      <c r="G494" s="832" t="s">
        <v>1906</v>
      </c>
      <c r="H494" s="832" t="s">
        <v>579</v>
      </c>
      <c r="I494" s="832" t="s">
        <v>2345</v>
      </c>
      <c r="J494" s="832" t="s">
        <v>1048</v>
      </c>
      <c r="K494" s="832" t="s">
        <v>2346</v>
      </c>
      <c r="L494" s="835">
        <v>16.77</v>
      </c>
      <c r="M494" s="835">
        <v>33.54</v>
      </c>
      <c r="N494" s="832">
        <v>2</v>
      </c>
      <c r="O494" s="836">
        <v>1</v>
      </c>
      <c r="P494" s="835">
        <v>16.77</v>
      </c>
      <c r="Q494" s="837">
        <v>0.5</v>
      </c>
      <c r="R494" s="832">
        <v>1</v>
      </c>
      <c r="S494" s="837">
        <v>0.5</v>
      </c>
      <c r="T494" s="836">
        <v>0.5</v>
      </c>
      <c r="U494" s="838">
        <v>0.5</v>
      </c>
    </row>
    <row r="495" spans="1:21" ht="14.45" customHeight="1" x14ac:dyDescent="0.2">
      <c r="A495" s="831">
        <v>31</v>
      </c>
      <c r="B495" s="832" t="s">
        <v>1749</v>
      </c>
      <c r="C495" s="832" t="s">
        <v>1754</v>
      </c>
      <c r="D495" s="833" t="s">
        <v>2608</v>
      </c>
      <c r="E495" s="834" t="s">
        <v>1769</v>
      </c>
      <c r="F495" s="832" t="s">
        <v>1750</v>
      </c>
      <c r="G495" s="832" t="s">
        <v>1906</v>
      </c>
      <c r="H495" s="832" t="s">
        <v>579</v>
      </c>
      <c r="I495" s="832" t="s">
        <v>2264</v>
      </c>
      <c r="J495" s="832" t="s">
        <v>1908</v>
      </c>
      <c r="K495" s="832" t="s">
        <v>2265</v>
      </c>
      <c r="L495" s="835">
        <v>16.77</v>
      </c>
      <c r="M495" s="835">
        <v>33.54</v>
      </c>
      <c r="N495" s="832">
        <v>2</v>
      </c>
      <c r="O495" s="836">
        <v>1</v>
      </c>
      <c r="P495" s="835">
        <v>16.77</v>
      </c>
      <c r="Q495" s="837">
        <v>0.5</v>
      </c>
      <c r="R495" s="832">
        <v>1</v>
      </c>
      <c r="S495" s="837">
        <v>0.5</v>
      </c>
      <c r="T495" s="836">
        <v>0.5</v>
      </c>
      <c r="U495" s="838">
        <v>0.5</v>
      </c>
    </row>
    <row r="496" spans="1:21" ht="14.45" customHeight="1" x14ac:dyDescent="0.2">
      <c r="A496" s="831">
        <v>31</v>
      </c>
      <c r="B496" s="832" t="s">
        <v>1749</v>
      </c>
      <c r="C496" s="832" t="s">
        <v>1754</v>
      </c>
      <c r="D496" s="833" t="s">
        <v>2608</v>
      </c>
      <c r="E496" s="834" t="s">
        <v>1769</v>
      </c>
      <c r="F496" s="832" t="s">
        <v>1750</v>
      </c>
      <c r="G496" s="832" t="s">
        <v>1783</v>
      </c>
      <c r="H496" s="832" t="s">
        <v>615</v>
      </c>
      <c r="I496" s="832" t="s">
        <v>1558</v>
      </c>
      <c r="J496" s="832" t="s">
        <v>1074</v>
      </c>
      <c r="K496" s="832" t="s">
        <v>1559</v>
      </c>
      <c r="L496" s="835">
        <v>154.36000000000001</v>
      </c>
      <c r="M496" s="835">
        <v>926.16000000000008</v>
      </c>
      <c r="N496" s="832">
        <v>6</v>
      </c>
      <c r="O496" s="836">
        <v>5.5</v>
      </c>
      <c r="P496" s="835">
        <v>771.80000000000007</v>
      </c>
      <c r="Q496" s="837">
        <v>0.83333333333333337</v>
      </c>
      <c r="R496" s="832">
        <v>5</v>
      </c>
      <c r="S496" s="837">
        <v>0.83333333333333337</v>
      </c>
      <c r="T496" s="836">
        <v>4.5</v>
      </c>
      <c r="U496" s="838">
        <v>0.81818181818181823</v>
      </c>
    </row>
    <row r="497" spans="1:21" ht="14.45" customHeight="1" x14ac:dyDescent="0.2">
      <c r="A497" s="831">
        <v>31</v>
      </c>
      <c r="B497" s="832" t="s">
        <v>1749</v>
      </c>
      <c r="C497" s="832" t="s">
        <v>1754</v>
      </c>
      <c r="D497" s="833" t="s">
        <v>2608</v>
      </c>
      <c r="E497" s="834" t="s">
        <v>1769</v>
      </c>
      <c r="F497" s="832" t="s">
        <v>1750</v>
      </c>
      <c r="G497" s="832" t="s">
        <v>1915</v>
      </c>
      <c r="H497" s="832" t="s">
        <v>579</v>
      </c>
      <c r="I497" s="832" t="s">
        <v>1916</v>
      </c>
      <c r="J497" s="832" t="s">
        <v>609</v>
      </c>
      <c r="K497" s="832" t="s">
        <v>1917</v>
      </c>
      <c r="L497" s="835">
        <v>0</v>
      </c>
      <c r="M497" s="835">
        <v>0</v>
      </c>
      <c r="N497" s="832">
        <v>4</v>
      </c>
      <c r="O497" s="836">
        <v>4</v>
      </c>
      <c r="P497" s="835">
        <v>0</v>
      </c>
      <c r="Q497" s="837"/>
      <c r="R497" s="832">
        <v>3</v>
      </c>
      <c r="S497" s="837">
        <v>0.75</v>
      </c>
      <c r="T497" s="836">
        <v>3</v>
      </c>
      <c r="U497" s="838">
        <v>0.75</v>
      </c>
    </row>
    <row r="498" spans="1:21" ht="14.45" customHeight="1" x14ac:dyDescent="0.2">
      <c r="A498" s="831">
        <v>31</v>
      </c>
      <c r="B498" s="832" t="s">
        <v>1749</v>
      </c>
      <c r="C498" s="832" t="s">
        <v>1754</v>
      </c>
      <c r="D498" s="833" t="s">
        <v>2608</v>
      </c>
      <c r="E498" s="834" t="s">
        <v>1769</v>
      </c>
      <c r="F498" s="832" t="s">
        <v>1750</v>
      </c>
      <c r="G498" s="832" t="s">
        <v>1915</v>
      </c>
      <c r="H498" s="832" t="s">
        <v>579</v>
      </c>
      <c r="I498" s="832" t="s">
        <v>1918</v>
      </c>
      <c r="J498" s="832" t="s">
        <v>609</v>
      </c>
      <c r="K498" s="832" t="s">
        <v>1919</v>
      </c>
      <c r="L498" s="835">
        <v>0</v>
      </c>
      <c r="M498" s="835">
        <v>0</v>
      </c>
      <c r="N498" s="832">
        <v>6</v>
      </c>
      <c r="O498" s="836">
        <v>4.5</v>
      </c>
      <c r="P498" s="835">
        <v>0</v>
      </c>
      <c r="Q498" s="837"/>
      <c r="R498" s="832">
        <v>2</v>
      </c>
      <c r="S498" s="837">
        <v>0.33333333333333331</v>
      </c>
      <c r="T498" s="836">
        <v>1</v>
      </c>
      <c r="U498" s="838">
        <v>0.22222222222222221</v>
      </c>
    </row>
    <row r="499" spans="1:21" ht="14.45" customHeight="1" x14ac:dyDescent="0.2">
      <c r="A499" s="831">
        <v>31</v>
      </c>
      <c r="B499" s="832" t="s">
        <v>1749</v>
      </c>
      <c r="C499" s="832" t="s">
        <v>1754</v>
      </c>
      <c r="D499" s="833" t="s">
        <v>2608</v>
      </c>
      <c r="E499" s="834" t="s">
        <v>1769</v>
      </c>
      <c r="F499" s="832" t="s">
        <v>1751</v>
      </c>
      <c r="G499" s="832" t="s">
        <v>1799</v>
      </c>
      <c r="H499" s="832" t="s">
        <v>579</v>
      </c>
      <c r="I499" s="832" t="s">
        <v>1962</v>
      </c>
      <c r="J499" s="832" t="s">
        <v>1801</v>
      </c>
      <c r="K499" s="832"/>
      <c r="L499" s="835">
        <v>350</v>
      </c>
      <c r="M499" s="835">
        <v>350</v>
      </c>
      <c r="N499" s="832">
        <v>1</v>
      </c>
      <c r="O499" s="836">
        <v>1</v>
      </c>
      <c r="P499" s="835">
        <v>350</v>
      </c>
      <c r="Q499" s="837">
        <v>1</v>
      </c>
      <c r="R499" s="832">
        <v>1</v>
      </c>
      <c r="S499" s="837">
        <v>1</v>
      </c>
      <c r="T499" s="836">
        <v>1</v>
      </c>
      <c r="U499" s="838">
        <v>1</v>
      </c>
    </row>
    <row r="500" spans="1:21" ht="14.45" customHeight="1" x14ac:dyDescent="0.2">
      <c r="A500" s="831">
        <v>31</v>
      </c>
      <c r="B500" s="832" t="s">
        <v>1749</v>
      </c>
      <c r="C500" s="832" t="s">
        <v>1754</v>
      </c>
      <c r="D500" s="833" t="s">
        <v>2608</v>
      </c>
      <c r="E500" s="834" t="s">
        <v>1769</v>
      </c>
      <c r="F500" s="832" t="s">
        <v>1751</v>
      </c>
      <c r="G500" s="832" t="s">
        <v>1920</v>
      </c>
      <c r="H500" s="832" t="s">
        <v>579</v>
      </c>
      <c r="I500" s="832" t="s">
        <v>1921</v>
      </c>
      <c r="J500" s="832" t="s">
        <v>1922</v>
      </c>
      <c r="K500" s="832" t="s">
        <v>1923</v>
      </c>
      <c r="L500" s="835">
        <v>35.130000000000003</v>
      </c>
      <c r="M500" s="835">
        <v>8993.2800000000188</v>
      </c>
      <c r="N500" s="832">
        <v>256</v>
      </c>
      <c r="O500" s="836">
        <v>127</v>
      </c>
      <c r="P500" s="835">
        <v>8782.5000000000182</v>
      </c>
      <c r="Q500" s="837">
        <v>0.9765625</v>
      </c>
      <c r="R500" s="832">
        <v>250</v>
      </c>
      <c r="S500" s="837">
        <v>0.9765625</v>
      </c>
      <c r="T500" s="836">
        <v>125</v>
      </c>
      <c r="U500" s="838">
        <v>0.98425196850393704</v>
      </c>
    </row>
    <row r="501" spans="1:21" ht="14.45" customHeight="1" x14ac:dyDescent="0.2">
      <c r="A501" s="831">
        <v>31</v>
      </c>
      <c r="B501" s="832" t="s">
        <v>1749</v>
      </c>
      <c r="C501" s="832" t="s">
        <v>1754</v>
      </c>
      <c r="D501" s="833" t="s">
        <v>2608</v>
      </c>
      <c r="E501" s="834" t="s">
        <v>1769</v>
      </c>
      <c r="F501" s="832" t="s">
        <v>1751</v>
      </c>
      <c r="G501" s="832" t="s">
        <v>1920</v>
      </c>
      <c r="H501" s="832" t="s">
        <v>579</v>
      </c>
      <c r="I501" s="832" t="s">
        <v>2046</v>
      </c>
      <c r="J501" s="832" t="s">
        <v>1922</v>
      </c>
      <c r="K501" s="832" t="s">
        <v>2047</v>
      </c>
      <c r="L501" s="835">
        <v>30.99</v>
      </c>
      <c r="M501" s="835">
        <v>61.98</v>
      </c>
      <c r="N501" s="832">
        <v>2</v>
      </c>
      <c r="O501" s="836">
        <v>2</v>
      </c>
      <c r="P501" s="835">
        <v>61.98</v>
      </c>
      <c r="Q501" s="837">
        <v>1</v>
      </c>
      <c r="R501" s="832">
        <v>2</v>
      </c>
      <c r="S501" s="837">
        <v>1</v>
      </c>
      <c r="T501" s="836">
        <v>2</v>
      </c>
      <c r="U501" s="838">
        <v>1</v>
      </c>
    </row>
    <row r="502" spans="1:21" ht="14.45" customHeight="1" x14ac:dyDescent="0.2">
      <c r="A502" s="831">
        <v>31</v>
      </c>
      <c r="B502" s="832" t="s">
        <v>1749</v>
      </c>
      <c r="C502" s="832" t="s">
        <v>1754</v>
      </c>
      <c r="D502" s="833" t="s">
        <v>2608</v>
      </c>
      <c r="E502" s="834" t="s">
        <v>1769</v>
      </c>
      <c r="F502" s="832" t="s">
        <v>1751</v>
      </c>
      <c r="G502" s="832" t="s">
        <v>1920</v>
      </c>
      <c r="H502" s="832" t="s">
        <v>579</v>
      </c>
      <c r="I502" s="832" t="s">
        <v>2048</v>
      </c>
      <c r="J502" s="832" t="s">
        <v>1922</v>
      </c>
      <c r="K502" s="832" t="s">
        <v>2049</v>
      </c>
      <c r="L502" s="835">
        <v>24.77</v>
      </c>
      <c r="M502" s="835">
        <v>123.85</v>
      </c>
      <c r="N502" s="832">
        <v>5</v>
      </c>
      <c r="O502" s="836">
        <v>5</v>
      </c>
      <c r="P502" s="835">
        <v>123.85</v>
      </c>
      <c r="Q502" s="837">
        <v>1</v>
      </c>
      <c r="R502" s="832">
        <v>5</v>
      </c>
      <c r="S502" s="837">
        <v>1</v>
      </c>
      <c r="T502" s="836">
        <v>5</v>
      </c>
      <c r="U502" s="838">
        <v>1</v>
      </c>
    </row>
    <row r="503" spans="1:21" ht="14.45" customHeight="1" x14ac:dyDescent="0.2">
      <c r="A503" s="831">
        <v>31</v>
      </c>
      <c r="B503" s="832" t="s">
        <v>1749</v>
      </c>
      <c r="C503" s="832" t="s">
        <v>1754</v>
      </c>
      <c r="D503" s="833" t="s">
        <v>2608</v>
      </c>
      <c r="E503" s="834" t="s">
        <v>1769</v>
      </c>
      <c r="F503" s="832" t="s">
        <v>1751</v>
      </c>
      <c r="G503" s="832" t="s">
        <v>1920</v>
      </c>
      <c r="H503" s="832" t="s">
        <v>579</v>
      </c>
      <c r="I503" s="832" t="s">
        <v>1927</v>
      </c>
      <c r="J503" s="832" t="s">
        <v>1922</v>
      </c>
      <c r="K503" s="832" t="s">
        <v>1928</v>
      </c>
      <c r="L503" s="835">
        <v>38.24</v>
      </c>
      <c r="M503" s="835">
        <v>38.24</v>
      </c>
      <c r="N503" s="832">
        <v>1</v>
      </c>
      <c r="O503" s="836">
        <v>1</v>
      </c>
      <c r="P503" s="835">
        <v>38.24</v>
      </c>
      <c r="Q503" s="837">
        <v>1</v>
      </c>
      <c r="R503" s="832">
        <v>1</v>
      </c>
      <c r="S503" s="837">
        <v>1</v>
      </c>
      <c r="T503" s="836">
        <v>1</v>
      </c>
      <c r="U503" s="838">
        <v>1</v>
      </c>
    </row>
    <row r="504" spans="1:21" ht="14.45" customHeight="1" x14ac:dyDescent="0.2">
      <c r="A504" s="831">
        <v>31</v>
      </c>
      <c r="B504" s="832" t="s">
        <v>1749</v>
      </c>
      <c r="C504" s="832" t="s">
        <v>1754</v>
      </c>
      <c r="D504" s="833" t="s">
        <v>2608</v>
      </c>
      <c r="E504" s="834" t="s">
        <v>1769</v>
      </c>
      <c r="F504" s="832" t="s">
        <v>1751</v>
      </c>
      <c r="G504" s="832" t="s">
        <v>1789</v>
      </c>
      <c r="H504" s="832" t="s">
        <v>579</v>
      </c>
      <c r="I504" s="832" t="s">
        <v>1836</v>
      </c>
      <c r="J504" s="832" t="s">
        <v>1837</v>
      </c>
      <c r="K504" s="832" t="s">
        <v>1838</v>
      </c>
      <c r="L504" s="835">
        <v>3000</v>
      </c>
      <c r="M504" s="835">
        <v>3000</v>
      </c>
      <c r="N504" s="832">
        <v>1</v>
      </c>
      <c r="O504" s="836">
        <v>1</v>
      </c>
      <c r="P504" s="835">
        <v>3000</v>
      </c>
      <c r="Q504" s="837">
        <v>1</v>
      </c>
      <c r="R504" s="832">
        <v>1</v>
      </c>
      <c r="S504" s="837">
        <v>1</v>
      </c>
      <c r="T504" s="836">
        <v>1</v>
      </c>
      <c r="U504" s="838">
        <v>1</v>
      </c>
    </row>
    <row r="505" spans="1:21" ht="14.45" customHeight="1" x14ac:dyDescent="0.2">
      <c r="A505" s="831">
        <v>31</v>
      </c>
      <c r="B505" s="832" t="s">
        <v>1749</v>
      </c>
      <c r="C505" s="832" t="s">
        <v>1754</v>
      </c>
      <c r="D505" s="833" t="s">
        <v>2608</v>
      </c>
      <c r="E505" s="834" t="s">
        <v>1769</v>
      </c>
      <c r="F505" s="832" t="s">
        <v>1751</v>
      </c>
      <c r="G505" s="832" t="s">
        <v>1789</v>
      </c>
      <c r="H505" s="832" t="s">
        <v>579</v>
      </c>
      <c r="I505" s="832" t="s">
        <v>1942</v>
      </c>
      <c r="J505" s="832" t="s">
        <v>1943</v>
      </c>
      <c r="K505" s="832" t="s">
        <v>1944</v>
      </c>
      <c r="L505" s="835">
        <v>199.5</v>
      </c>
      <c r="M505" s="835">
        <v>798</v>
      </c>
      <c r="N505" s="832">
        <v>4</v>
      </c>
      <c r="O505" s="836">
        <v>4</v>
      </c>
      <c r="P505" s="835">
        <v>798</v>
      </c>
      <c r="Q505" s="837">
        <v>1</v>
      </c>
      <c r="R505" s="832">
        <v>4</v>
      </c>
      <c r="S505" s="837">
        <v>1</v>
      </c>
      <c r="T505" s="836">
        <v>4</v>
      </c>
      <c r="U505" s="838">
        <v>1</v>
      </c>
    </row>
    <row r="506" spans="1:21" ht="14.45" customHeight="1" x14ac:dyDescent="0.2">
      <c r="A506" s="831">
        <v>31</v>
      </c>
      <c r="B506" s="832" t="s">
        <v>1749</v>
      </c>
      <c r="C506" s="832" t="s">
        <v>1754</v>
      </c>
      <c r="D506" s="833" t="s">
        <v>2608</v>
      </c>
      <c r="E506" s="834" t="s">
        <v>1769</v>
      </c>
      <c r="F506" s="832" t="s">
        <v>1751</v>
      </c>
      <c r="G506" s="832" t="s">
        <v>1789</v>
      </c>
      <c r="H506" s="832" t="s">
        <v>579</v>
      </c>
      <c r="I506" s="832" t="s">
        <v>1945</v>
      </c>
      <c r="J506" s="832" t="s">
        <v>1946</v>
      </c>
      <c r="K506" s="832" t="s">
        <v>1947</v>
      </c>
      <c r="L506" s="835">
        <v>492.18</v>
      </c>
      <c r="M506" s="835">
        <v>2953.08</v>
      </c>
      <c r="N506" s="832">
        <v>6</v>
      </c>
      <c r="O506" s="836">
        <v>5</v>
      </c>
      <c r="P506" s="835">
        <v>2953.08</v>
      </c>
      <c r="Q506" s="837">
        <v>1</v>
      </c>
      <c r="R506" s="832">
        <v>6</v>
      </c>
      <c r="S506" s="837">
        <v>1</v>
      </c>
      <c r="T506" s="836">
        <v>5</v>
      </c>
      <c r="U506" s="838">
        <v>1</v>
      </c>
    </row>
    <row r="507" spans="1:21" ht="14.45" customHeight="1" x14ac:dyDescent="0.2">
      <c r="A507" s="831">
        <v>31</v>
      </c>
      <c r="B507" s="832" t="s">
        <v>1749</v>
      </c>
      <c r="C507" s="832" t="s">
        <v>1754</v>
      </c>
      <c r="D507" s="833" t="s">
        <v>2608</v>
      </c>
      <c r="E507" s="834" t="s">
        <v>1769</v>
      </c>
      <c r="F507" s="832" t="s">
        <v>1751</v>
      </c>
      <c r="G507" s="832" t="s">
        <v>1789</v>
      </c>
      <c r="H507" s="832" t="s">
        <v>579</v>
      </c>
      <c r="I507" s="832" t="s">
        <v>2195</v>
      </c>
      <c r="J507" s="832" t="s">
        <v>2196</v>
      </c>
      <c r="K507" s="832" t="s">
        <v>2197</v>
      </c>
      <c r="L507" s="835">
        <v>320.25</v>
      </c>
      <c r="M507" s="835">
        <v>320.25</v>
      </c>
      <c r="N507" s="832">
        <v>1</v>
      </c>
      <c r="O507" s="836">
        <v>1</v>
      </c>
      <c r="P507" s="835">
        <v>320.25</v>
      </c>
      <c r="Q507" s="837">
        <v>1</v>
      </c>
      <c r="R507" s="832">
        <v>1</v>
      </c>
      <c r="S507" s="837">
        <v>1</v>
      </c>
      <c r="T507" s="836">
        <v>1</v>
      </c>
      <c r="U507" s="838">
        <v>1</v>
      </c>
    </row>
    <row r="508" spans="1:21" ht="14.45" customHeight="1" x14ac:dyDescent="0.2">
      <c r="A508" s="831">
        <v>31</v>
      </c>
      <c r="B508" s="832" t="s">
        <v>1749</v>
      </c>
      <c r="C508" s="832" t="s">
        <v>1754</v>
      </c>
      <c r="D508" s="833" t="s">
        <v>2608</v>
      </c>
      <c r="E508" s="834" t="s">
        <v>1769</v>
      </c>
      <c r="F508" s="832" t="s">
        <v>1751</v>
      </c>
      <c r="G508" s="832" t="s">
        <v>1789</v>
      </c>
      <c r="H508" s="832" t="s">
        <v>579</v>
      </c>
      <c r="I508" s="832" t="s">
        <v>2053</v>
      </c>
      <c r="J508" s="832" t="s">
        <v>2054</v>
      </c>
      <c r="K508" s="832" t="s">
        <v>2055</v>
      </c>
      <c r="L508" s="835">
        <v>1575</v>
      </c>
      <c r="M508" s="835">
        <v>1575</v>
      </c>
      <c r="N508" s="832">
        <v>1</v>
      </c>
      <c r="O508" s="836">
        <v>1</v>
      </c>
      <c r="P508" s="835">
        <v>1575</v>
      </c>
      <c r="Q508" s="837">
        <v>1</v>
      </c>
      <c r="R508" s="832">
        <v>1</v>
      </c>
      <c r="S508" s="837">
        <v>1</v>
      </c>
      <c r="T508" s="836">
        <v>1</v>
      </c>
      <c r="U508" s="838">
        <v>1</v>
      </c>
    </row>
    <row r="509" spans="1:21" ht="14.45" customHeight="1" x14ac:dyDescent="0.2">
      <c r="A509" s="831">
        <v>31</v>
      </c>
      <c r="B509" s="832" t="s">
        <v>1749</v>
      </c>
      <c r="C509" s="832" t="s">
        <v>1754</v>
      </c>
      <c r="D509" s="833" t="s">
        <v>2608</v>
      </c>
      <c r="E509" s="834" t="s">
        <v>1769</v>
      </c>
      <c r="F509" s="832" t="s">
        <v>1751</v>
      </c>
      <c r="G509" s="832" t="s">
        <v>1789</v>
      </c>
      <c r="H509" s="832" t="s">
        <v>579</v>
      </c>
      <c r="I509" s="832" t="s">
        <v>2059</v>
      </c>
      <c r="J509" s="832" t="s">
        <v>1843</v>
      </c>
      <c r="K509" s="832" t="s">
        <v>2060</v>
      </c>
      <c r="L509" s="835">
        <v>50.5</v>
      </c>
      <c r="M509" s="835">
        <v>202</v>
      </c>
      <c r="N509" s="832">
        <v>4</v>
      </c>
      <c r="O509" s="836">
        <v>4</v>
      </c>
      <c r="P509" s="835">
        <v>202</v>
      </c>
      <c r="Q509" s="837">
        <v>1</v>
      </c>
      <c r="R509" s="832">
        <v>4</v>
      </c>
      <c r="S509" s="837">
        <v>1</v>
      </c>
      <c r="T509" s="836">
        <v>4</v>
      </c>
      <c r="U509" s="838">
        <v>1</v>
      </c>
    </row>
    <row r="510" spans="1:21" ht="14.45" customHeight="1" x14ac:dyDescent="0.2">
      <c r="A510" s="831">
        <v>31</v>
      </c>
      <c r="B510" s="832" t="s">
        <v>1749</v>
      </c>
      <c r="C510" s="832" t="s">
        <v>1754</v>
      </c>
      <c r="D510" s="833" t="s">
        <v>2608</v>
      </c>
      <c r="E510" s="834" t="s">
        <v>1769</v>
      </c>
      <c r="F510" s="832" t="s">
        <v>1751</v>
      </c>
      <c r="G510" s="832" t="s">
        <v>1789</v>
      </c>
      <c r="H510" s="832" t="s">
        <v>579</v>
      </c>
      <c r="I510" s="832" t="s">
        <v>1953</v>
      </c>
      <c r="J510" s="832" t="s">
        <v>1954</v>
      </c>
      <c r="K510" s="832" t="s">
        <v>1955</v>
      </c>
      <c r="L510" s="835">
        <v>971.25</v>
      </c>
      <c r="M510" s="835">
        <v>5827.5</v>
      </c>
      <c r="N510" s="832">
        <v>6</v>
      </c>
      <c r="O510" s="836">
        <v>6</v>
      </c>
      <c r="P510" s="835">
        <v>5827.5</v>
      </c>
      <c r="Q510" s="837">
        <v>1</v>
      </c>
      <c r="R510" s="832">
        <v>6</v>
      </c>
      <c r="S510" s="837">
        <v>1</v>
      </c>
      <c r="T510" s="836">
        <v>6</v>
      </c>
      <c r="U510" s="838">
        <v>1</v>
      </c>
    </row>
    <row r="511" spans="1:21" ht="14.45" customHeight="1" x14ac:dyDescent="0.2">
      <c r="A511" s="831">
        <v>31</v>
      </c>
      <c r="B511" s="832" t="s">
        <v>1749</v>
      </c>
      <c r="C511" s="832" t="s">
        <v>1754</v>
      </c>
      <c r="D511" s="833" t="s">
        <v>2608</v>
      </c>
      <c r="E511" s="834" t="s">
        <v>1769</v>
      </c>
      <c r="F511" s="832" t="s">
        <v>1751</v>
      </c>
      <c r="G511" s="832" t="s">
        <v>1789</v>
      </c>
      <c r="H511" s="832" t="s">
        <v>579</v>
      </c>
      <c r="I511" s="832" t="s">
        <v>2061</v>
      </c>
      <c r="J511" s="832" t="s">
        <v>2062</v>
      </c>
      <c r="K511" s="832" t="s">
        <v>2063</v>
      </c>
      <c r="L511" s="835">
        <v>250</v>
      </c>
      <c r="M511" s="835">
        <v>250</v>
      </c>
      <c r="N511" s="832">
        <v>1</v>
      </c>
      <c r="O511" s="836">
        <v>1</v>
      </c>
      <c r="P511" s="835">
        <v>250</v>
      </c>
      <c r="Q511" s="837">
        <v>1</v>
      </c>
      <c r="R511" s="832">
        <v>1</v>
      </c>
      <c r="S511" s="837">
        <v>1</v>
      </c>
      <c r="T511" s="836">
        <v>1</v>
      </c>
      <c r="U511" s="838">
        <v>1</v>
      </c>
    </row>
    <row r="512" spans="1:21" ht="14.45" customHeight="1" x14ac:dyDescent="0.2">
      <c r="A512" s="831">
        <v>31</v>
      </c>
      <c r="B512" s="832" t="s">
        <v>1749</v>
      </c>
      <c r="C512" s="832" t="s">
        <v>1754</v>
      </c>
      <c r="D512" s="833" t="s">
        <v>2608</v>
      </c>
      <c r="E512" s="834" t="s">
        <v>1769</v>
      </c>
      <c r="F512" s="832" t="s">
        <v>1751</v>
      </c>
      <c r="G512" s="832" t="s">
        <v>1789</v>
      </c>
      <c r="H512" s="832" t="s">
        <v>579</v>
      </c>
      <c r="I512" s="832" t="s">
        <v>2064</v>
      </c>
      <c r="J512" s="832" t="s">
        <v>2065</v>
      </c>
      <c r="K512" s="832"/>
      <c r="L512" s="835">
        <v>80.349999999999994</v>
      </c>
      <c r="M512" s="835">
        <v>321.39999999999998</v>
      </c>
      <c r="N512" s="832">
        <v>4</v>
      </c>
      <c r="O512" s="836">
        <v>4</v>
      </c>
      <c r="P512" s="835">
        <v>241.04999999999998</v>
      </c>
      <c r="Q512" s="837">
        <v>0.75</v>
      </c>
      <c r="R512" s="832">
        <v>3</v>
      </c>
      <c r="S512" s="837">
        <v>0.75</v>
      </c>
      <c r="T512" s="836">
        <v>3</v>
      </c>
      <c r="U512" s="838">
        <v>0.75</v>
      </c>
    </row>
    <row r="513" spans="1:21" ht="14.45" customHeight="1" x14ac:dyDescent="0.2">
      <c r="A513" s="831">
        <v>31</v>
      </c>
      <c r="B513" s="832" t="s">
        <v>1749</v>
      </c>
      <c r="C513" s="832" t="s">
        <v>1754</v>
      </c>
      <c r="D513" s="833" t="s">
        <v>2608</v>
      </c>
      <c r="E513" s="834" t="s">
        <v>1769</v>
      </c>
      <c r="F513" s="832" t="s">
        <v>1751</v>
      </c>
      <c r="G513" s="832" t="s">
        <v>1789</v>
      </c>
      <c r="H513" s="832" t="s">
        <v>579</v>
      </c>
      <c r="I513" s="832" t="s">
        <v>1959</v>
      </c>
      <c r="J513" s="832" t="s">
        <v>1960</v>
      </c>
      <c r="K513" s="832" t="s">
        <v>1961</v>
      </c>
      <c r="L513" s="835">
        <v>349.12</v>
      </c>
      <c r="M513" s="835">
        <v>1047.3600000000001</v>
      </c>
      <c r="N513" s="832">
        <v>3</v>
      </c>
      <c r="O513" s="836">
        <v>3</v>
      </c>
      <c r="P513" s="835">
        <v>1047.3600000000001</v>
      </c>
      <c r="Q513" s="837">
        <v>1</v>
      </c>
      <c r="R513" s="832">
        <v>3</v>
      </c>
      <c r="S513" s="837">
        <v>1</v>
      </c>
      <c r="T513" s="836">
        <v>3</v>
      </c>
      <c r="U513" s="838">
        <v>1</v>
      </c>
    </row>
    <row r="514" spans="1:21" ht="14.45" customHeight="1" x14ac:dyDescent="0.2">
      <c r="A514" s="831">
        <v>31</v>
      </c>
      <c r="B514" s="832" t="s">
        <v>1749</v>
      </c>
      <c r="C514" s="832" t="s">
        <v>1754</v>
      </c>
      <c r="D514" s="833" t="s">
        <v>2608</v>
      </c>
      <c r="E514" s="834" t="s">
        <v>1769</v>
      </c>
      <c r="F514" s="832" t="s">
        <v>1751</v>
      </c>
      <c r="G514" s="832" t="s">
        <v>1789</v>
      </c>
      <c r="H514" s="832" t="s">
        <v>579</v>
      </c>
      <c r="I514" s="832" t="s">
        <v>1962</v>
      </c>
      <c r="J514" s="832" t="s">
        <v>1801</v>
      </c>
      <c r="K514" s="832"/>
      <c r="L514" s="835">
        <v>350</v>
      </c>
      <c r="M514" s="835">
        <v>2800</v>
      </c>
      <c r="N514" s="832">
        <v>8</v>
      </c>
      <c r="O514" s="836">
        <v>8</v>
      </c>
      <c r="P514" s="835">
        <v>2800</v>
      </c>
      <c r="Q514" s="837">
        <v>1</v>
      </c>
      <c r="R514" s="832">
        <v>8</v>
      </c>
      <c r="S514" s="837">
        <v>1</v>
      </c>
      <c r="T514" s="836">
        <v>8</v>
      </c>
      <c r="U514" s="838">
        <v>1</v>
      </c>
    </row>
    <row r="515" spans="1:21" ht="14.45" customHeight="1" x14ac:dyDescent="0.2">
      <c r="A515" s="831">
        <v>31</v>
      </c>
      <c r="B515" s="832" t="s">
        <v>1749</v>
      </c>
      <c r="C515" s="832" t="s">
        <v>1754</v>
      </c>
      <c r="D515" s="833" t="s">
        <v>2608</v>
      </c>
      <c r="E515" s="834" t="s">
        <v>1769</v>
      </c>
      <c r="F515" s="832" t="s">
        <v>1751</v>
      </c>
      <c r="G515" s="832" t="s">
        <v>1789</v>
      </c>
      <c r="H515" s="832" t="s">
        <v>579</v>
      </c>
      <c r="I515" s="832" t="s">
        <v>1962</v>
      </c>
      <c r="J515" s="832" t="s">
        <v>1963</v>
      </c>
      <c r="K515" s="832" t="s">
        <v>1964</v>
      </c>
      <c r="L515" s="835">
        <v>350</v>
      </c>
      <c r="M515" s="835">
        <v>1750</v>
      </c>
      <c r="N515" s="832">
        <v>5</v>
      </c>
      <c r="O515" s="836">
        <v>5</v>
      </c>
      <c r="P515" s="835">
        <v>1750</v>
      </c>
      <c r="Q515" s="837">
        <v>1</v>
      </c>
      <c r="R515" s="832">
        <v>5</v>
      </c>
      <c r="S515" s="837">
        <v>1</v>
      </c>
      <c r="T515" s="836">
        <v>5</v>
      </c>
      <c r="U515" s="838">
        <v>1</v>
      </c>
    </row>
    <row r="516" spans="1:21" ht="14.45" customHeight="1" x14ac:dyDescent="0.2">
      <c r="A516" s="831">
        <v>31</v>
      </c>
      <c r="B516" s="832" t="s">
        <v>1749</v>
      </c>
      <c r="C516" s="832" t="s">
        <v>1754</v>
      </c>
      <c r="D516" s="833" t="s">
        <v>2608</v>
      </c>
      <c r="E516" s="834" t="s">
        <v>1769</v>
      </c>
      <c r="F516" s="832" t="s">
        <v>1751</v>
      </c>
      <c r="G516" s="832" t="s">
        <v>1789</v>
      </c>
      <c r="H516" s="832" t="s">
        <v>579</v>
      </c>
      <c r="I516" s="832" t="s">
        <v>1842</v>
      </c>
      <c r="J516" s="832" t="s">
        <v>1843</v>
      </c>
      <c r="K516" s="832" t="s">
        <v>1844</v>
      </c>
      <c r="L516" s="835">
        <v>58.5</v>
      </c>
      <c r="M516" s="835">
        <v>175.5</v>
      </c>
      <c r="N516" s="832">
        <v>3</v>
      </c>
      <c r="O516" s="836">
        <v>3</v>
      </c>
      <c r="P516" s="835">
        <v>175.5</v>
      </c>
      <c r="Q516" s="837">
        <v>1</v>
      </c>
      <c r="R516" s="832">
        <v>3</v>
      </c>
      <c r="S516" s="837">
        <v>1</v>
      </c>
      <c r="T516" s="836">
        <v>3</v>
      </c>
      <c r="U516" s="838">
        <v>1</v>
      </c>
    </row>
    <row r="517" spans="1:21" ht="14.45" customHeight="1" x14ac:dyDescent="0.2">
      <c r="A517" s="831">
        <v>31</v>
      </c>
      <c r="B517" s="832" t="s">
        <v>1749</v>
      </c>
      <c r="C517" s="832" t="s">
        <v>1754</v>
      </c>
      <c r="D517" s="833" t="s">
        <v>2608</v>
      </c>
      <c r="E517" s="834" t="s">
        <v>1769</v>
      </c>
      <c r="F517" s="832" t="s">
        <v>1751</v>
      </c>
      <c r="G517" s="832" t="s">
        <v>1789</v>
      </c>
      <c r="H517" s="832" t="s">
        <v>579</v>
      </c>
      <c r="I517" s="832" t="s">
        <v>2201</v>
      </c>
      <c r="J517" s="832" t="s">
        <v>1801</v>
      </c>
      <c r="K517" s="832"/>
      <c r="L517" s="835">
        <v>1000</v>
      </c>
      <c r="M517" s="835">
        <v>1000</v>
      </c>
      <c r="N517" s="832">
        <v>1</v>
      </c>
      <c r="O517" s="836">
        <v>1</v>
      </c>
      <c r="P517" s="835">
        <v>1000</v>
      </c>
      <c r="Q517" s="837">
        <v>1</v>
      </c>
      <c r="R517" s="832">
        <v>1</v>
      </c>
      <c r="S517" s="837">
        <v>1</v>
      </c>
      <c r="T517" s="836">
        <v>1</v>
      </c>
      <c r="U517" s="838">
        <v>1</v>
      </c>
    </row>
    <row r="518" spans="1:21" ht="14.45" customHeight="1" x14ac:dyDescent="0.2">
      <c r="A518" s="831">
        <v>31</v>
      </c>
      <c r="B518" s="832" t="s">
        <v>1749</v>
      </c>
      <c r="C518" s="832" t="s">
        <v>1754</v>
      </c>
      <c r="D518" s="833" t="s">
        <v>2608</v>
      </c>
      <c r="E518" s="834" t="s">
        <v>1769</v>
      </c>
      <c r="F518" s="832" t="s">
        <v>1751</v>
      </c>
      <c r="G518" s="832" t="s">
        <v>1789</v>
      </c>
      <c r="H518" s="832" t="s">
        <v>579</v>
      </c>
      <c r="I518" s="832" t="s">
        <v>2201</v>
      </c>
      <c r="J518" s="832" t="s">
        <v>2202</v>
      </c>
      <c r="K518" s="832" t="s">
        <v>2203</v>
      </c>
      <c r="L518" s="835">
        <v>1000</v>
      </c>
      <c r="M518" s="835">
        <v>3000</v>
      </c>
      <c r="N518" s="832">
        <v>3</v>
      </c>
      <c r="O518" s="836">
        <v>3</v>
      </c>
      <c r="P518" s="835">
        <v>3000</v>
      </c>
      <c r="Q518" s="837">
        <v>1</v>
      </c>
      <c r="R518" s="832">
        <v>3</v>
      </c>
      <c r="S518" s="837">
        <v>1</v>
      </c>
      <c r="T518" s="836">
        <v>3</v>
      </c>
      <c r="U518" s="838">
        <v>1</v>
      </c>
    </row>
    <row r="519" spans="1:21" ht="14.45" customHeight="1" x14ac:dyDescent="0.2">
      <c r="A519" s="831">
        <v>31</v>
      </c>
      <c r="B519" s="832" t="s">
        <v>1749</v>
      </c>
      <c r="C519" s="832" t="s">
        <v>1754</v>
      </c>
      <c r="D519" s="833" t="s">
        <v>2608</v>
      </c>
      <c r="E519" s="834" t="s">
        <v>1769</v>
      </c>
      <c r="F519" s="832" t="s">
        <v>1751</v>
      </c>
      <c r="G519" s="832" t="s">
        <v>1789</v>
      </c>
      <c r="H519" s="832" t="s">
        <v>579</v>
      </c>
      <c r="I519" s="832" t="s">
        <v>1806</v>
      </c>
      <c r="J519" s="832" t="s">
        <v>1807</v>
      </c>
      <c r="K519" s="832" t="s">
        <v>1808</v>
      </c>
      <c r="L519" s="835">
        <v>1000</v>
      </c>
      <c r="M519" s="835">
        <v>6000</v>
      </c>
      <c r="N519" s="832">
        <v>6</v>
      </c>
      <c r="O519" s="836">
        <v>6</v>
      </c>
      <c r="P519" s="835">
        <v>6000</v>
      </c>
      <c r="Q519" s="837">
        <v>1</v>
      </c>
      <c r="R519" s="832">
        <v>6</v>
      </c>
      <c r="S519" s="837">
        <v>1</v>
      </c>
      <c r="T519" s="836">
        <v>6</v>
      </c>
      <c r="U519" s="838">
        <v>1</v>
      </c>
    </row>
    <row r="520" spans="1:21" ht="14.45" customHeight="1" x14ac:dyDescent="0.2">
      <c r="A520" s="831">
        <v>31</v>
      </c>
      <c r="B520" s="832" t="s">
        <v>1749</v>
      </c>
      <c r="C520" s="832" t="s">
        <v>1754</v>
      </c>
      <c r="D520" s="833" t="s">
        <v>2608</v>
      </c>
      <c r="E520" s="834" t="s">
        <v>1769</v>
      </c>
      <c r="F520" s="832" t="s">
        <v>1751</v>
      </c>
      <c r="G520" s="832" t="s">
        <v>1789</v>
      </c>
      <c r="H520" s="832" t="s">
        <v>579</v>
      </c>
      <c r="I520" s="832" t="s">
        <v>2347</v>
      </c>
      <c r="J520" s="832" t="s">
        <v>2348</v>
      </c>
      <c r="K520" s="832" t="s">
        <v>2349</v>
      </c>
      <c r="L520" s="835">
        <v>750</v>
      </c>
      <c r="M520" s="835">
        <v>1500</v>
      </c>
      <c r="N520" s="832">
        <v>2</v>
      </c>
      <c r="O520" s="836">
        <v>2</v>
      </c>
      <c r="P520" s="835"/>
      <c r="Q520" s="837">
        <v>0</v>
      </c>
      <c r="R520" s="832"/>
      <c r="S520" s="837">
        <v>0</v>
      </c>
      <c r="T520" s="836"/>
      <c r="U520" s="838">
        <v>0</v>
      </c>
    </row>
    <row r="521" spans="1:21" ht="14.45" customHeight="1" x14ac:dyDescent="0.2">
      <c r="A521" s="831">
        <v>31</v>
      </c>
      <c r="B521" s="832" t="s">
        <v>1749</v>
      </c>
      <c r="C521" s="832" t="s">
        <v>1754</v>
      </c>
      <c r="D521" s="833" t="s">
        <v>2608</v>
      </c>
      <c r="E521" s="834" t="s">
        <v>1769</v>
      </c>
      <c r="F521" s="832" t="s">
        <v>1751</v>
      </c>
      <c r="G521" s="832" t="s">
        <v>1789</v>
      </c>
      <c r="H521" s="832" t="s">
        <v>579</v>
      </c>
      <c r="I521" s="832" t="s">
        <v>1968</v>
      </c>
      <c r="J521" s="832" t="s">
        <v>1969</v>
      </c>
      <c r="K521" s="832" t="s">
        <v>1970</v>
      </c>
      <c r="L521" s="835">
        <v>2260</v>
      </c>
      <c r="M521" s="835">
        <v>2260</v>
      </c>
      <c r="N521" s="832">
        <v>1</v>
      </c>
      <c r="O521" s="836">
        <v>1</v>
      </c>
      <c r="P521" s="835">
        <v>2260</v>
      </c>
      <c r="Q521" s="837">
        <v>1</v>
      </c>
      <c r="R521" s="832">
        <v>1</v>
      </c>
      <c r="S521" s="837">
        <v>1</v>
      </c>
      <c r="T521" s="836">
        <v>1</v>
      </c>
      <c r="U521" s="838">
        <v>1</v>
      </c>
    </row>
    <row r="522" spans="1:21" ht="14.45" customHeight="1" x14ac:dyDescent="0.2">
      <c r="A522" s="831">
        <v>31</v>
      </c>
      <c r="B522" s="832" t="s">
        <v>1749</v>
      </c>
      <c r="C522" s="832" t="s">
        <v>1754</v>
      </c>
      <c r="D522" s="833" t="s">
        <v>2608</v>
      </c>
      <c r="E522" s="834" t="s">
        <v>1769</v>
      </c>
      <c r="F522" s="832" t="s">
        <v>1751</v>
      </c>
      <c r="G522" s="832" t="s">
        <v>1789</v>
      </c>
      <c r="H522" s="832" t="s">
        <v>579</v>
      </c>
      <c r="I522" s="832" t="s">
        <v>2350</v>
      </c>
      <c r="J522" s="832" t="s">
        <v>2351</v>
      </c>
      <c r="K522" s="832" t="s">
        <v>2352</v>
      </c>
      <c r="L522" s="835">
        <v>180</v>
      </c>
      <c r="M522" s="835">
        <v>180</v>
      </c>
      <c r="N522" s="832">
        <v>1</v>
      </c>
      <c r="O522" s="836">
        <v>1</v>
      </c>
      <c r="P522" s="835"/>
      <c r="Q522" s="837">
        <v>0</v>
      </c>
      <c r="R522" s="832"/>
      <c r="S522" s="837">
        <v>0</v>
      </c>
      <c r="T522" s="836"/>
      <c r="U522" s="838">
        <v>0</v>
      </c>
    </row>
    <row r="523" spans="1:21" ht="14.45" customHeight="1" x14ac:dyDescent="0.2">
      <c r="A523" s="831">
        <v>31</v>
      </c>
      <c r="B523" s="832" t="s">
        <v>1749</v>
      </c>
      <c r="C523" s="832" t="s">
        <v>1754</v>
      </c>
      <c r="D523" s="833" t="s">
        <v>2608</v>
      </c>
      <c r="E523" s="834" t="s">
        <v>1769</v>
      </c>
      <c r="F523" s="832" t="s">
        <v>1751</v>
      </c>
      <c r="G523" s="832" t="s">
        <v>1789</v>
      </c>
      <c r="H523" s="832" t="s">
        <v>579</v>
      </c>
      <c r="I523" s="832" t="s">
        <v>2353</v>
      </c>
      <c r="J523" s="832" t="s">
        <v>2354</v>
      </c>
      <c r="K523" s="832" t="s">
        <v>2355</v>
      </c>
      <c r="L523" s="835">
        <v>250</v>
      </c>
      <c r="M523" s="835">
        <v>1000</v>
      </c>
      <c r="N523" s="832">
        <v>4</v>
      </c>
      <c r="O523" s="836">
        <v>4</v>
      </c>
      <c r="P523" s="835">
        <v>1000</v>
      </c>
      <c r="Q523" s="837">
        <v>1</v>
      </c>
      <c r="R523" s="832">
        <v>4</v>
      </c>
      <c r="S523" s="837">
        <v>1</v>
      </c>
      <c r="T523" s="836">
        <v>4</v>
      </c>
      <c r="U523" s="838">
        <v>1</v>
      </c>
    </row>
    <row r="524" spans="1:21" ht="14.45" customHeight="1" x14ac:dyDescent="0.2">
      <c r="A524" s="831">
        <v>31</v>
      </c>
      <c r="B524" s="832" t="s">
        <v>1749</v>
      </c>
      <c r="C524" s="832" t="s">
        <v>1754</v>
      </c>
      <c r="D524" s="833" t="s">
        <v>2608</v>
      </c>
      <c r="E524" s="834" t="s">
        <v>1769</v>
      </c>
      <c r="F524" s="832" t="s">
        <v>1751</v>
      </c>
      <c r="G524" s="832" t="s">
        <v>1789</v>
      </c>
      <c r="H524" s="832" t="s">
        <v>579</v>
      </c>
      <c r="I524" s="832" t="s">
        <v>2356</v>
      </c>
      <c r="J524" s="832" t="s">
        <v>1801</v>
      </c>
      <c r="K524" s="832"/>
      <c r="L524" s="835">
        <v>337.15</v>
      </c>
      <c r="M524" s="835">
        <v>337.15</v>
      </c>
      <c r="N524" s="832">
        <v>1</v>
      </c>
      <c r="O524" s="836">
        <v>1</v>
      </c>
      <c r="P524" s="835"/>
      <c r="Q524" s="837">
        <v>0</v>
      </c>
      <c r="R524" s="832"/>
      <c r="S524" s="837">
        <v>0</v>
      </c>
      <c r="T524" s="836"/>
      <c r="U524" s="838">
        <v>0</v>
      </c>
    </row>
    <row r="525" spans="1:21" ht="14.45" customHeight="1" x14ac:dyDescent="0.2">
      <c r="A525" s="831">
        <v>31</v>
      </c>
      <c r="B525" s="832" t="s">
        <v>1749</v>
      </c>
      <c r="C525" s="832" t="s">
        <v>1754</v>
      </c>
      <c r="D525" s="833" t="s">
        <v>2608</v>
      </c>
      <c r="E525" s="834" t="s">
        <v>1769</v>
      </c>
      <c r="F525" s="832" t="s">
        <v>1751</v>
      </c>
      <c r="G525" s="832" t="s">
        <v>1789</v>
      </c>
      <c r="H525" s="832" t="s">
        <v>579</v>
      </c>
      <c r="I525" s="832" t="s">
        <v>2357</v>
      </c>
      <c r="J525" s="832" t="s">
        <v>1975</v>
      </c>
      <c r="K525" s="832" t="s">
        <v>2358</v>
      </c>
      <c r="L525" s="835">
        <v>1000</v>
      </c>
      <c r="M525" s="835">
        <v>1000</v>
      </c>
      <c r="N525" s="832">
        <v>1</v>
      </c>
      <c r="O525" s="836">
        <v>1</v>
      </c>
      <c r="P525" s="835"/>
      <c r="Q525" s="837">
        <v>0</v>
      </c>
      <c r="R525" s="832"/>
      <c r="S525" s="837">
        <v>0</v>
      </c>
      <c r="T525" s="836"/>
      <c r="U525" s="838">
        <v>0</v>
      </c>
    </row>
    <row r="526" spans="1:21" ht="14.45" customHeight="1" x14ac:dyDescent="0.2">
      <c r="A526" s="831">
        <v>31</v>
      </c>
      <c r="B526" s="832" t="s">
        <v>1749</v>
      </c>
      <c r="C526" s="832" t="s">
        <v>1754</v>
      </c>
      <c r="D526" s="833" t="s">
        <v>2608</v>
      </c>
      <c r="E526" s="834" t="s">
        <v>1769</v>
      </c>
      <c r="F526" s="832" t="s">
        <v>1751</v>
      </c>
      <c r="G526" s="832" t="s">
        <v>1789</v>
      </c>
      <c r="H526" s="832" t="s">
        <v>579</v>
      </c>
      <c r="I526" s="832" t="s">
        <v>2317</v>
      </c>
      <c r="J526" s="832" t="s">
        <v>2318</v>
      </c>
      <c r="K526" s="832" t="s">
        <v>2319</v>
      </c>
      <c r="L526" s="835">
        <v>180</v>
      </c>
      <c r="M526" s="835">
        <v>180</v>
      </c>
      <c r="N526" s="832">
        <v>1</v>
      </c>
      <c r="O526" s="836">
        <v>1</v>
      </c>
      <c r="P526" s="835">
        <v>180</v>
      </c>
      <c r="Q526" s="837">
        <v>1</v>
      </c>
      <c r="R526" s="832">
        <v>1</v>
      </c>
      <c r="S526" s="837">
        <v>1</v>
      </c>
      <c r="T526" s="836">
        <v>1</v>
      </c>
      <c r="U526" s="838">
        <v>1</v>
      </c>
    </row>
    <row r="527" spans="1:21" ht="14.45" customHeight="1" x14ac:dyDescent="0.2">
      <c r="A527" s="831">
        <v>31</v>
      </c>
      <c r="B527" s="832" t="s">
        <v>1749</v>
      </c>
      <c r="C527" s="832" t="s">
        <v>1754</v>
      </c>
      <c r="D527" s="833" t="s">
        <v>2608</v>
      </c>
      <c r="E527" s="834" t="s">
        <v>1769</v>
      </c>
      <c r="F527" s="832" t="s">
        <v>1751</v>
      </c>
      <c r="G527" s="832" t="s">
        <v>1789</v>
      </c>
      <c r="H527" s="832" t="s">
        <v>579</v>
      </c>
      <c r="I527" s="832" t="s">
        <v>2359</v>
      </c>
      <c r="J527" s="832" t="s">
        <v>2360</v>
      </c>
      <c r="K527" s="832" t="s">
        <v>2361</v>
      </c>
      <c r="L527" s="835">
        <v>180</v>
      </c>
      <c r="M527" s="835">
        <v>180</v>
      </c>
      <c r="N527" s="832">
        <v>1</v>
      </c>
      <c r="O527" s="836">
        <v>1</v>
      </c>
      <c r="P527" s="835">
        <v>180</v>
      </c>
      <c r="Q527" s="837">
        <v>1</v>
      </c>
      <c r="R527" s="832">
        <v>1</v>
      </c>
      <c r="S527" s="837">
        <v>1</v>
      </c>
      <c r="T527" s="836">
        <v>1</v>
      </c>
      <c r="U527" s="838">
        <v>1</v>
      </c>
    </row>
    <row r="528" spans="1:21" ht="14.45" customHeight="1" x14ac:dyDescent="0.2">
      <c r="A528" s="831">
        <v>31</v>
      </c>
      <c r="B528" s="832" t="s">
        <v>1749</v>
      </c>
      <c r="C528" s="832" t="s">
        <v>1754</v>
      </c>
      <c r="D528" s="833" t="s">
        <v>2608</v>
      </c>
      <c r="E528" s="834" t="s">
        <v>1769</v>
      </c>
      <c r="F528" s="832" t="s">
        <v>1751</v>
      </c>
      <c r="G528" s="832" t="s">
        <v>1785</v>
      </c>
      <c r="H528" s="832" t="s">
        <v>579</v>
      </c>
      <c r="I528" s="832" t="s">
        <v>1977</v>
      </c>
      <c r="J528" s="832" t="s">
        <v>1978</v>
      </c>
      <c r="K528" s="832" t="s">
        <v>1979</v>
      </c>
      <c r="L528" s="835">
        <v>950</v>
      </c>
      <c r="M528" s="835">
        <v>1900</v>
      </c>
      <c r="N528" s="832">
        <v>2</v>
      </c>
      <c r="O528" s="836">
        <v>2</v>
      </c>
      <c r="P528" s="835">
        <v>1900</v>
      </c>
      <c r="Q528" s="837">
        <v>1</v>
      </c>
      <c r="R528" s="832">
        <v>2</v>
      </c>
      <c r="S528" s="837">
        <v>1</v>
      </c>
      <c r="T528" s="836">
        <v>2</v>
      </c>
      <c r="U528" s="838">
        <v>1</v>
      </c>
    </row>
    <row r="529" spans="1:21" ht="14.45" customHeight="1" x14ac:dyDescent="0.2">
      <c r="A529" s="831">
        <v>31</v>
      </c>
      <c r="B529" s="832" t="s">
        <v>1749</v>
      </c>
      <c r="C529" s="832" t="s">
        <v>1754</v>
      </c>
      <c r="D529" s="833" t="s">
        <v>2608</v>
      </c>
      <c r="E529" s="834" t="s">
        <v>1769</v>
      </c>
      <c r="F529" s="832" t="s">
        <v>1751</v>
      </c>
      <c r="G529" s="832" t="s">
        <v>1785</v>
      </c>
      <c r="H529" s="832" t="s">
        <v>579</v>
      </c>
      <c r="I529" s="832" t="s">
        <v>1980</v>
      </c>
      <c r="J529" s="832" t="s">
        <v>1981</v>
      </c>
      <c r="K529" s="832" t="s">
        <v>1982</v>
      </c>
      <c r="L529" s="835">
        <v>260</v>
      </c>
      <c r="M529" s="835">
        <v>2340</v>
      </c>
      <c r="N529" s="832">
        <v>9</v>
      </c>
      <c r="O529" s="836">
        <v>5</v>
      </c>
      <c r="P529" s="835">
        <v>2340</v>
      </c>
      <c r="Q529" s="837">
        <v>1</v>
      </c>
      <c r="R529" s="832">
        <v>9</v>
      </c>
      <c r="S529" s="837">
        <v>1</v>
      </c>
      <c r="T529" s="836">
        <v>5</v>
      </c>
      <c r="U529" s="838">
        <v>1</v>
      </c>
    </row>
    <row r="530" spans="1:21" ht="14.45" customHeight="1" x14ac:dyDescent="0.2">
      <c r="A530" s="831">
        <v>31</v>
      </c>
      <c r="B530" s="832" t="s">
        <v>1749</v>
      </c>
      <c r="C530" s="832" t="s">
        <v>1754</v>
      </c>
      <c r="D530" s="833" t="s">
        <v>2608</v>
      </c>
      <c r="E530" s="834" t="s">
        <v>1769</v>
      </c>
      <c r="F530" s="832" t="s">
        <v>1751</v>
      </c>
      <c r="G530" s="832" t="s">
        <v>1785</v>
      </c>
      <c r="H530" s="832" t="s">
        <v>579</v>
      </c>
      <c r="I530" s="832" t="s">
        <v>1786</v>
      </c>
      <c r="J530" s="832" t="s">
        <v>1787</v>
      </c>
      <c r="K530" s="832" t="s">
        <v>1788</v>
      </c>
      <c r="L530" s="835">
        <v>200</v>
      </c>
      <c r="M530" s="835">
        <v>12400</v>
      </c>
      <c r="N530" s="832">
        <v>62</v>
      </c>
      <c r="O530" s="836">
        <v>31</v>
      </c>
      <c r="P530" s="835">
        <v>12400</v>
      </c>
      <c r="Q530" s="837">
        <v>1</v>
      </c>
      <c r="R530" s="832">
        <v>62</v>
      </c>
      <c r="S530" s="837">
        <v>1</v>
      </c>
      <c r="T530" s="836">
        <v>31</v>
      </c>
      <c r="U530" s="838">
        <v>1</v>
      </c>
    </row>
    <row r="531" spans="1:21" ht="14.45" customHeight="1" x14ac:dyDescent="0.2">
      <c r="A531" s="831">
        <v>31</v>
      </c>
      <c r="B531" s="832" t="s">
        <v>1749</v>
      </c>
      <c r="C531" s="832" t="s">
        <v>1754</v>
      </c>
      <c r="D531" s="833" t="s">
        <v>2608</v>
      </c>
      <c r="E531" s="834" t="s">
        <v>1771</v>
      </c>
      <c r="F531" s="832" t="s">
        <v>1750</v>
      </c>
      <c r="G531" s="832" t="s">
        <v>2362</v>
      </c>
      <c r="H531" s="832" t="s">
        <v>579</v>
      </c>
      <c r="I531" s="832" t="s">
        <v>2363</v>
      </c>
      <c r="J531" s="832" t="s">
        <v>2364</v>
      </c>
      <c r="K531" s="832" t="s">
        <v>2365</v>
      </c>
      <c r="L531" s="835">
        <v>57.76</v>
      </c>
      <c r="M531" s="835">
        <v>57.76</v>
      </c>
      <c r="N531" s="832">
        <v>1</v>
      </c>
      <c r="O531" s="836">
        <v>0.5</v>
      </c>
      <c r="P531" s="835">
        <v>57.76</v>
      </c>
      <c r="Q531" s="837">
        <v>1</v>
      </c>
      <c r="R531" s="832">
        <v>1</v>
      </c>
      <c r="S531" s="837">
        <v>1</v>
      </c>
      <c r="T531" s="836">
        <v>0.5</v>
      </c>
      <c r="U531" s="838">
        <v>1</v>
      </c>
    </row>
    <row r="532" spans="1:21" ht="14.45" customHeight="1" x14ac:dyDescent="0.2">
      <c r="A532" s="831">
        <v>31</v>
      </c>
      <c r="B532" s="832" t="s">
        <v>1749</v>
      </c>
      <c r="C532" s="832" t="s">
        <v>1754</v>
      </c>
      <c r="D532" s="833" t="s">
        <v>2608</v>
      </c>
      <c r="E532" s="834" t="s">
        <v>1771</v>
      </c>
      <c r="F532" s="832" t="s">
        <v>1750</v>
      </c>
      <c r="G532" s="832" t="s">
        <v>2220</v>
      </c>
      <c r="H532" s="832" t="s">
        <v>579</v>
      </c>
      <c r="I532" s="832" t="s">
        <v>2366</v>
      </c>
      <c r="J532" s="832" t="s">
        <v>2331</v>
      </c>
      <c r="K532" s="832" t="s">
        <v>2367</v>
      </c>
      <c r="L532" s="835">
        <v>42.63</v>
      </c>
      <c r="M532" s="835">
        <v>42.63</v>
      </c>
      <c r="N532" s="832">
        <v>1</v>
      </c>
      <c r="O532" s="836">
        <v>0.5</v>
      </c>
      <c r="P532" s="835">
        <v>42.63</v>
      </c>
      <c r="Q532" s="837">
        <v>1</v>
      </c>
      <c r="R532" s="832">
        <v>1</v>
      </c>
      <c r="S532" s="837">
        <v>1</v>
      </c>
      <c r="T532" s="836">
        <v>0.5</v>
      </c>
      <c r="U532" s="838">
        <v>1</v>
      </c>
    </row>
    <row r="533" spans="1:21" ht="14.45" customHeight="1" x14ac:dyDescent="0.2">
      <c r="A533" s="831">
        <v>31</v>
      </c>
      <c r="B533" s="832" t="s">
        <v>1749</v>
      </c>
      <c r="C533" s="832" t="s">
        <v>1754</v>
      </c>
      <c r="D533" s="833" t="s">
        <v>2608</v>
      </c>
      <c r="E533" s="834" t="s">
        <v>1771</v>
      </c>
      <c r="F533" s="832" t="s">
        <v>1750</v>
      </c>
      <c r="G533" s="832" t="s">
        <v>2368</v>
      </c>
      <c r="H533" s="832" t="s">
        <v>579</v>
      </c>
      <c r="I533" s="832" t="s">
        <v>2369</v>
      </c>
      <c r="J533" s="832" t="s">
        <v>2370</v>
      </c>
      <c r="K533" s="832" t="s">
        <v>2371</v>
      </c>
      <c r="L533" s="835">
        <v>80.760000000000005</v>
      </c>
      <c r="M533" s="835">
        <v>80.760000000000005</v>
      </c>
      <c r="N533" s="832">
        <v>1</v>
      </c>
      <c r="O533" s="836">
        <v>0.5</v>
      </c>
      <c r="P533" s="835">
        <v>80.760000000000005</v>
      </c>
      <c r="Q533" s="837">
        <v>1</v>
      </c>
      <c r="R533" s="832">
        <v>1</v>
      </c>
      <c r="S533" s="837">
        <v>1</v>
      </c>
      <c r="T533" s="836">
        <v>0.5</v>
      </c>
      <c r="U533" s="838">
        <v>1</v>
      </c>
    </row>
    <row r="534" spans="1:21" ht="14.45" customHeight="1" x14ac:dyDescent="0.2">
      <c r="A534" s="831">
        <v>31</v>
      </c>
      <c r="B534" s="832" t="s">
        <v>1749</v>
      </c>
      <c r="C534" s="832" t="s">
        <v>1754</v>
      </c>
      <c r="D534" s="833" t="s">
        <v>2608</v>
      </c>
      <c r="E534" s="834" t="s">
        <v>1771</v>
      </c>
      <c r="F534" s="832" t="s">
        <v>1750</v>
      </c>
      <c r="G534" s="832" t="s">
        <v>1858</v>
      </c>
      <c r="H534" s="832" t="s">
        <v>579</v>
      </c>
      <c r="I534" s="832" t="s">
        <v>2372</v>
      </c>
      <c r="J534" s="832" t="s">
        <v>632</v>
      </c>
      <c r="K534" s="832" t="s">
        <v>2373</v>
      </c>
      <c r="L534" s="835">
        <v>70.48</v>
      </c>
      <c r="M534" s="835">
        <v>140.96</v>
      </c>
      <c r="N534" s="832">
        <v>2</v>
      </c>
      <c r="O534" s="836">
        <v>1.5</v>
      </c>
      <c r="P534" s="835">
        <v>140.96</v>
      </c>
      <c r="Q534" s="837">
        <v>1</v>
      </c>
      <c r="R534" s="832">
        <v>2</v>
      </c>
      <c r="S534" s="837">
        <v>1</v>
      </c>
      <c r="T534" s="836">
        <v>1.5</v>
      </c>
      <c r="U534" s="838">
        <v>1</v>
      </c>
    </row>
    <row r="535" spans="1:21" ht="14.45" customHeight="1" x14ac:dyDescent="0.2">
      <c r="A535" s="831">
        <v>31</v>
      </c>
      <c r="B535" s="832" t="s">
        <v>1749</v>
      </c>
      <c r="C535" s="832" t="s">
        <v>1754</v>
      </c>
      <c r="D535" s="833" t="s">
        <v>2608</v>
      </c>
      <c r="E535" s="834" t="s">
        <v>1771</v>
      </c>
      <c r="F535" s="832" t="s">
        <v>1750</v>
      </c>
      <c r="G535" s="832" t="s">
        <v>1875</v>
      </c>
      <c r="H535" s="832" t="s">
        <v>579</v>
      </c>
      <c r="I535" s="832" t="s">
        <v>1876</v>
      </c>
      <c r="J535" s="832" t="s">
        <v>1106</v>
      </c>
      <c r="K535" s="832" t="s">
        <v>1877</v>
      </c>
      <c r="L535" s="835">
        <v>48.09</v>
      </c>
      <c r="M535" s="835">
        <v>48.09</v>
      </c>
      <c r="N535" s="832">
        <v>1</v>
      </c>
      <c r="O535" s="836">
        <v>1</v>
      </c>
      <c r="P535" s="835">
        <v>48.09</v>
      </c>
      <c r="Q535" s="837">
        <v>1</v>
      </c>
      <c r="R535" s="832">
        <v>1</v>
      </c>
      <c r="S535" s="837">
        <v>1</v>
      </c>
      <c r="T535" s="836">
        <v>1</v>
      </c>
      <c r="U535" s="838">
        <v>1</v>
      </c>
    </row>
    <row r="536" spans="1:21" ht="14.45" customHeight="1" x14ac:dyDescent="0.2">
      <c r="A536" s="831">
        <v>31</v>
      </c>
      <c r="B536" s="832" t="s">
        <v>1749</v>
      </c>
      <c r="C536" s="832" t="s">
        <v>1754</v>
      </c>
      <c r="D536" s="833" t="s">
        <v>2608</v>
      </c>
      <c r="E536" s="834" t="s">
        <v>1771</v>
      </c>
      <c r="F536" s="832" t="s">
        <v>1750</v>
      </c>
      <c r="G536" s="832" t="s">
        <v>1875</v>
      </c>
      <c r="H536" s="832" t="s">
        <v>579</v>
      </c>
      <c r="I536" s="832" t="s">
        <v>2136</v>
      </c>
      <c r="J536" s="832" t="s">
        <v>1121</v>
      </c>
      <c r="K536" s="832" t="s">
        <v>2137</v>
      </c>
      <c r="L536" s="835">
        <v>89.91</v>
      </c>
      <c r="M536" s="835">
        <v>89.91</v>
      </c>
      <c r="N536" s="832">
        <v>1</v>
      </c>
      <c r="O536" s="836">
        <v>0.5</v>
      </c>
      <c r="P536" s="835">
        <v>89.91</v>
      </c>
      <c r="Q536" s="837">
        <v>1</v>
      </c>
      <c r="R536" s="832">
        <v>1</v>
      </c>
      <c r="S536" s="837">
        <v>1</v>
      </c>
      <c r="T536" s="836">
        <v>0.5</v>
      </c>
      <c r="U536" s="838">
        <v>1</v>
      </c>
    </row>
    <row r="537" spans="1:21" ht="14.45" customHeight="1" x14ac:dyDescent="0.2">
      <c r="A537" s="831">
        <v>31</v>
      </c>
      <c r="B537" s="832" t="s">
        <v>1749</v>
      </c>
      <c r="C537" s="832" t="s">
        <v>1754</v>
      </c>
      <c r="D537" s="833" t="s">
        <v>2608</v>
      </c>
      <c r="E537" s="834" t="s">
        <v>1771</v>
      </c>
      <c r="F537" s="832" t="s">
        <v>1750</v>
      </c>
      <c r="G537" s="832" t="s">
        <v>2374</v>
      </c>
      <c r="H537" s="832" t="s">
        <v>579</v>
      </c>
      <c r="I537" s="832" t="s">
        <v>2375</v>
      </c>
      <c r="J537" s="832" t="s">
        <v>934</v>
      </c>
      <c r="K537" s="832" t="s">
        <v>935</v>
      </c>
      <c r="L537" s="835">
        <v>0</v>
      </c>
      <c r="M537" s="835">
        <v>0</v>
      </c>
      <c r="N537" s="832">
        <v>1</v>
      </c>
      <c r="O537" s="836">
        <v>0.5</v>
      </c>
      <c r="P537" s="835">
        <v>0</v>
      </c>
      <c r="Q537" s="837"/>
      <c r="R537" s="832">
        <v>1</v>
      </c>
      <c r="S537" s="837">
        <v>1</v>
      </c>
      <c r="T537" s="836">
        <v>0.5</v>
      </c>
      <c r="U537" s="838">
        <v>1</v>
      </c>
    </row>
    <row r="538" spans="1:21" ht="14.45" customHeight="1" x14ac:dyDescent="0.2">
      <c r="A538" s="831">
        <v>31</v>
      </c>
      <c r="B538" s="832" t="s">
        <v>1749</v>
      </c>
      <c r="C538" s="832" t="s">
        <v>1754</v>
      </c>
      <c r="D538" s="833" t="s">
        <v>2608</v>
      </c>
      <c r="E538" s="834" t="s">
        <v>1771</v>
      </c>
      <c r="F538" s="832" t="s">
        <v>1750</v>
      </c>
      <c r="G538" s="832" t="s">
        <v>2376</v>
      </c>
      <c r="H538" s="832" t="s">
        <v>579</v>
      </c>
      <c r="I538" s="832" t="s">
        <v>2377</v>
      </c>
      <c r="J538" s="832" t="s">
        <v>978</v>
      </c>
      <c r="K538" s="832" t="s">
        <v>2378</v>
      </c>
      <c r="L538" s="835">
        <v>0</v>
      </c>
      <c r="M538" s="835">
        <v>0</v>
      </c>
      <c r="N538" s="832">
        <v>1</v>
      </c>
      <c r="O538" s="836">
        <v>0.5</v>
      </c>
      <c r="P538" s="835">
        <v>0</v>
      </c>
      <c r="Q538" s="837"/>
      <c r="R538" s="832">
        <v>1</v>
      </c>
      <c r="S538" s="837">
        <v>1</v>
      </c>
      <c r="T538" s="836">
        <v>0.5</v>
      </c>
      <c r="U538" s="838">
        <v>1</v>
      </c>
    </row>
    <row r="539" spans="1:21" ht="14.45" customHeight="1" x14ac:dyDescent="0.2">
      <c r="A539" s="831">
        <v>31</v>
      </c>
      <c r="B539" s="832" t="s">
        <v>1749</v>
      </c>
      <c r="C539" s="832" t="s">
        <v>1754</v>
      </c>
      <c r="D539" s="833" t="s">
        <v>2608</v>
      </c>
      <c r="E539" s="834" t="s">
        <v>1771</v>
      </c>
      <c r="F539" s="832" t="s">
        <v>1750</v>
      </c>
      <c r="G539" s="832" t="s">
        <v>2015</v>
      </c>
      <c r="H539" s="832" t="s">
        <v>579</v>
      </c>
      <c r="I539" s="832" t="s">
        <v>2142</v>
      </c>
      <c r="J539" s="832" t="s">
        <v>2017</v>
      </c>
      <c r="K539" s="832" t="s">
        <v>2018</v>
      </c>
      <c r="L539" s="835">
        <v>111.72</v>
      </c>
      <c r="M539" s="835">
        <v>111.72</v>
      </c>
      <c r="N539" s="832">
        <v>1</v>
      </c>
      <c r="O539" s="836">
        <v>1</v>
      </c>
      <c r="P539" s="835"/>
      <c r="Q539" s="837">
        <v>0</v>
      </c>
      <c r="R539" s="832"/>
      <c r="S539" s="837">
        <v>0</v>
      </c>
      <c r="T539" s="836"/>
      <c r="U539" s="838">
        <v>0</v>
      </c>
    </row>
    <row r="540" spans="1:21" ht="14.45" customHeight="1" x14ac:dyDescent="0.2">
      <c r="A540" s="831">
        <v>31</v>
      </c>
      <c r="B540" s="832" t="s">
        <v>1749</v>
      </c>
      <c r="C540" s="832" t="s">
        <v>1754</v>
      </c>
      <c r="D540" s="833" t="s">
        <v>2608</v>
      </c>
      <c r="E540" s="834" t="s">
        <v>1771</v>
      </c>
      <c r="F540" s="832" t="s">
        <v>1750</v>
      </c>
      <c r="G540" s="832" t="s">
        <v>2015</v>
      </c>
      <c r="H540" s="832" t="s">
        <v>579</v>
      </c>
      <c r="I540" s="832" t="s">
        <v>2379</v>
      </c>
      <c r="J540" s="832" t="s">
        <v>2017</v>
      </c>
      <c r="K540" s="832" t="s">
        <v>2380</v>
      </c>
      <c r="L540" s="835">
        <v>39.5</v>
      </c>
      <c r="M540" s="835">
        <v>39.5</v>
      </c>
      <c r="N540" s="832">
        <v>1</v>
      </c>
      <c r="O540" s="836">
        <v>0.5</v>
      </c>
      <c r="P540" s="835">
        <v>39.5</v>
      </c>
      <c r="Q540" s="837">
        <v>1</v>
      </c>
      <c r="R540" s="832">
        <v>1</v>
      </c>
      <c r="S540" s="837">
        <v>1</v>
      </c>
      <c r="T540" s="836">
        <v>0.5</v>
      </c>
      <c r="U540" s="838">
        <v>1</v>
      </c>
    </row>
    <row r="541" spans="1:21" ht="14.45" customHeight="1" x14ac:dyDescent="0.2">
      <c r="A541" s="831">
        <v>31</v>
      </c>
      <c r="B541" s="832" t="s">
        <v>1749</v>
      </c>
      <c r="C541" s="832" t="s">
        <v>1754</v>
      </c>
      <c r="D541" s="833" t="s">
        <v>2608</v>
      </c>
      <c r="E541" s="834" t="s">
        <v>1771</v>
      </c>
      <c r="F541" s="832" t="s">
        <v>1750</v>
      </c>
      <c r="G541" s="832" t="s">
        <v>2015</v>
      </c>
      <c r="H541" s="832" t="s">
        <v>579</v>
      </c>
      <c r="I541" s="832" t="s">
        <v>2016</v>
      </c>
      <c r="J541" s="832" t="s">
        <v>2017</v>
      </c>
      <c r="K541" s="832" t="s">
        <v>2018</v>
      </c>
      <c r="L541" s="835">
        <v>111.72</v>
      </c>
      <c r="M541" s="835">
        <v>111.72</v>
      </c>
      <c r="N541" s="832">
        <v>1</v>
      </c>
      <c r="O541" s="836">
        <v>1</v>
      </c>
      <c r="P541" s="835">
        <v>111.72</v>
      </c>
      <c r="Q541" s="837">
        <v>1</v>
      </c>
      <c r="R541" s="832">
        <v>1</v>
      </c>
      <c r="S541" s="837">
        <v>1</v>
      </c>
      <c r="T541" s="836">
        <v>1</v>
      </c>
      <c r="U541" s="838">
        <v>1</v>
      </c>
    </row>
    <row r="542" spans="1:21" ht="14.45" customHeight="1" x14ac:dyDescent="0.2">
      <c r="A542" s="831">
        <v>31</v>
      </c>
      <c r="B542" s="832" t="s">
        <v>1749</v>
      </c>
      <c r="C542" s="832" t="s">
        <v>1754</v>
      </c>
      <c r="D542" s="833" t="s">
        <v>2608</v>
      </c>
      <c r="E542" s="834" t="s">
        <v>1771</v>
      </c>
      <c r="F542" s="832" t="s">
        <v>1750</v>
      </c>
      <c r="G542" s="832" t="s">
        <v>2342</v>
      </c>
      <c r="H542" s="832" t="s">
        <v>579</v>
      </c>
      <c r="I542" s="832" t="s">
        <v>2343</v>
      </c>
      <c r="J542" s="832" t="s">
        <v>1118</v>
      </c>
      <c r="K542" s="832" t="s">
        <v>2344</v>
      </c>
      <c r="L542" s="835">
        <v>61.97</v>
      </c>
      <c r="M542" s="835">
        <v>61.97</v>
      </c>
      <c r="N542" s="832">
        <v>1</v>
      </c>
      <c r="O542" s="836">
        <v>0.5</v>
      </c>
      <c r="P542" s="835">
        <v>61.97</v>
      </c>
      <c r="Q542" s="837">
        <v>1</v>
      </c>
      <c r="R542" s="832">
        <v>1</v>
      </c>
      <c r="S542" s="837">
        <v>1</v>
      </c>
      <c r="T542" s="836">
        <v>0.5</v>
      </c>
      <c r="U542" s="838">
        <v>1</v>
      </c>
    </row>
    <row r="543" spans="1:21" ht="14.45" customHeight="1" x14ac:dyDescent="0.2">
      <c r="A543" s="831">
        <v>31</v>
      </c>
      <c r="B543" s="832" t="s">
        <v>1749</v>
      </c>
      <c r="C543" s="832" t="s">
        <v>1754</v>
      </c>
      <c r="D543" s="833" t="s">
        <v>2608</v>
      </c>
      <c r="E543" s="834" t="s">
        <v>1771</v>
      </c>
      <c r="F543" s="832" t="s">
        <v>1750</v>
      </c>
      <c r="G543" s="832" t="s">
        <v>1779</v>
      </c>
      <c r="H543" s="832" t="s">
        <v>615</v>
      </c>
      <c r="I543" s="832" t="s">
        <v>1780</v>
      </c>
      <c r="J543" s="832" t="s">
        <v>1781</v>
      </c>
      <c r="K543" s="832" t="s">
        <v>1782</v>
      </c>
      <c r="L543" s="835">
        <v>1385.62</v>
      </c>
      <c r="M543" s="835">
        <v>4156.8599999999997</v>
      </c>
      <c r="N543" s="832">
        <v>3</v>
      </c>
      <c r="O543" s="836">
        <v>2</v>
      </c>
      <c r="P543" s="835">
        <v>4156.8599999999997</v>
      </c>
      <c r="Q543" s="837">
        <v>1</v>
      </c>
      <c r="R543" s="832">
        <v>3</v>
      </c>
      <c r="S543" s="837">
        <v>1</v>
      </c>
      <c r="T543" s="836">
        <v>2</v>
      </c>
      <c r="U543" s="838">
        <v>1</v>
      </c>
    </row>
    <row r="544" spans="1:21" ht="14.45" customHeight="1" x14ac:dyDescent="0.2">
      <c r="A544" s="831">
        <v>31</v>
      </c>
      <c r="B544" s="832" t="s">
        <v>1749</v>
      </c>
      <c r="C544" s="832" t="s">
        <v>1754</v>
      </c>
      <c r="D544" s="833" t="s">
        <v>2608</v>
      </c>
      <c r="E544" s="834" t="s">
        <v>1771</v>
      </c>
      <c r="F544" s="832" t="s">
        <v>1750</v>
      </c>
      <c r="G544" s="832" t="s">
        <v>1779</v>
      </c>
      <c r="H544" s="832" t="s">
        <v>615</v>
      </c>
      <c r="I544" s="832" t="s">
        <v>1455</v>
      </c>
      <c r="J544" s="832" t="s">
        <v>771</v>
      </c>
      <c r="K544" s="832" t="s">
        <v>1456</v>
      </c>
      <c r="L544" s="835">
        <v>736.33</v>
      </c>
      <c r="M544" s="835">
        <v>30925.860000000008</v>
      </c>
      <c r="N544" s="832">
        <v>42</v>
      </c>
      <c r="O544" s="836">
        <v>14</v>
      </c>
      <c r="P544" s="835">
        <v>22089.900000000005</v>
      </c>
      <c r="Q544" s="837">
        <v>0.7142857142857143</v>
      </c>
      <c r="R544" s="832">
        <v>30</v>
      </c>
      <c r="S544" s="837">
        <v>0.7142857142857143</v>
      </c>
      <c r="T544" s="836">
        <v>10</v>
      </c>
      <c r="U544" s="838">
        <v>0.7142857142857143</v>
      </c>
    </row>
    <row r="545" spans="1:21" ht="14.45" customHeight="1" x14ac:dyDescent="0.2">
      <c r="A545" s="831">
        <v>31</v>
      </c>
      <c r="B545" s="832" t="s">
        <v>1749</v>
      </c>
      <c r="C545" s="832" t="s">
        <v>1754</v>
      </c>
      <c r="D545" s="833" t="s">
        <v>2608</v>
      </c>
      <c r="E545" s="834" t="s">
        <v>1771</v>
      </c>
      <c r="F545" s="832" t="s">
        <v>1750</v>
      </c>
      <c r="G545" s="832" t="s">
        <v>1779</v>
      </c>
      <c r="H545" s="832" t="s">
        <v>615</v>
      </c>
      <c r="I545" s="832" t="s">
        <v>1457</v>
      </c>
      <c r="J545" s="832" t="s">
        <v>771</v>
      </c>
      <c r="K545" s="832" t="s">
        <v>1458</v>
      </c>
      <c r="L545" s="835">
        <v>490.89</v>
      </c>
      <c r="M545" s="835">
        <v>7854.24</v>
      </c>
      <c r="N545" s="832">
        <v>16</v>
      </c>
      <c r="O545" s="836">
        <v>4</v>
      </c>
      <c r="P545" s="835">
        <v>4418.01</v>
      </c>
      <c r="Q545" s="837">
        <v>0.5625</v>
      </c>
      <c r="R545" s="832">
        <v>9</v>
      </c>
      <c r="S545" s="837">
        <v>0.5625</v>
      </c>
      <c r="T545" s="836">
        <v>1.5</v>
      </c>
      <c r="U545" s="838">
        <v>0.375</v>
      </c>
    </row>
    <row r="546" spans="1:21" ht="14.45" customHeight="1" x14ac:dyDescent="0.2">
      <c r="A546" s="831">
        <v>31</v>
      </c>
      <c r="B546" s="832" t="s">
        <v>1749</v>
      </c>
      <c r="C546" s="832" t="s">
        <v>1754</v>
      </c>
      <c r="D546" s="833" t="s">
        <v>2608</v>
      </c>
      <c r="E546" s="834" t="s">
        <v>1771</v>
      </c>
      <c r="F546" s="832" t="s">
        <v>1750</v>
      </c>
      <c r="G546" s="832" t="s">
        <v>1779</v>
      </c>
      <c r="H546" s="832" t="s">
        <v>615</v>
      </c>
      <c r="I546" s="832" t="s">
        <v>1884</v>
      </c>
      <c r="J546" s="832" t="s">
        <v>771</v>
      </c>
      <c r="K546" s="832" t="s">
        <v>1885</v>
      </c>
      <c r="L546" s="835">
        <v>1154.68</v>
      </c>
      <c r="M546" s="835">
        <v>4618.72</v>
      </c>
      <c r="N546" s="832">
        <v>4</v>
      </c>
      <c r="O546" s="836">
        <v>2</v>
      </c>
      <c r="P546" s="835">
        <v>4618.72</v>
      </c>
      <c r="Q546" s="837">
        <v>1</v>
      </c>
      <c r="R546" s="832">
        <v>4</v>
      </c>
      <c r="S546" s="837">
        <v>1</v>
      </c>
      <c r="T546" s="836">
        <v>2</v>
      </c>
      <c r="U546" s="838">
        <v>1</v>
      </c>
    </row>
    <row r="547" spans="1:21" ht="14.45" customHeight="1" x14ac:dyDescent="0.2">
      <c r="A547" s="831">
        <v>31</v>
      </c>
      <c r="B547" s="832" t="s">
        <v>1749</v>
      </c>
      <c r="C547" s="832" t="s">
        <v>1754</v>
      </c>
      <c r="D547" s="833" t="s">
        <v>2608</v>
      </c>
      <c r="E547" s="834" t="s">
        <v>1771</v>
      </c>
      <c r="F547" s="832" t="s">
        <v>1750</v>
      </c>
      <c r="G547" s="832" t="s">
        <v>1779</v>
      </c>
      <c r="H547" s="832" t="s">
        <v>615</v>
      </c>
      <c r="I547" s="832" t="s">
        <v>1451</v>
      </c>
      <c r="J547" s="832" t="s">
        <v>771</v>
      </c>
      <c r="K547" s="832" t="s">
        <v>1452</v>
      </c>
      <c r="L547" s="835">
        <v>923.74</v>
      </c>
      <c r="M547" s="835">
        <v>1847.48</v>
      </c>
      <c r="N547" s="832">
        <v>2</v>
      </c>
      <c r="O547" s="836">
        <v>1</v>
      </c>
      <c r="P547" s="835">
        <v>1847.48</v>
      </c>
      <c r="Q547" s="837">
        <v>1</v>
      </c>
      <c r="R547" s="832">
        <v>2</v>
      </c>
      <c r="S547" s="837">
        <v>1</v>
      </c>
      <c r="T547" s="836">
        <v>1</v>
      </c>
      <c r="U547" s="838">
        <v>1</v>
      </c>
    </row>
    <row r="548" spans="1:21" ht="14.45" customHeight="1" x14ac:dyDescent="0.2">
      <c r="A548" s="831">
        <v>31</v>
      </c>
      <c r="B548" s="832" t="s">
        <v>1749</v>
      </c>
      <c r="C548" s="832" t="s">
        <v>1754</v>
      </c>
      <c r="D548" s="833" t="s">
        <v>2608</v>
      </c>
      <c r="E548" s="834" t="s">
        <v>1771</v>
      </c>
      <c r="F548" s="832" t="s">
        <v>1750</v>
      </c>
      <c r="G548" s="832" t="s">
        <v>1821</v>
      </c>
      <c r="H548" s="832" t="s">
        <v>579</v>
      </c>
      <c r="I548" s="832" t="s">
        <v>1886</v>
      </c>
      <c r="J548" s="832" t="s">
        <v>641</v>
      </c>
      <c r="K548" s="832" t="s">
        <v>1887</v>
      </c>
      <c r="L548" s="835">
        <v>17.62</v>
      </c>
      <c r="M548" s="835">
        <v>17.62</v>
      </c>
      <c r="N548" s="832">
        <v>1</v>
      </c>
      <c r="O548" s="836">
        <v>0.5</v>
      </c>
      <c r="P548" s="835">
        <v>17.62</v>
      </c>
      <c r="Q548" s="837">
        <v>1</v>
      </c>
      <c r="R548" s="832">
        <v>1</v>
      </c>
      <c r="S548" s="837">
        <v>1</v>
      </c>
      <c r="T548" s="836">
        <v>0.5</v>
      </c>
      <c r="U548" s="838">
        <v>1</v>
      </c>
    </row>
    <row r="549" spans="1:21" ht="14.45" customHeight="1" x14ac:dyDescent="0.2">
      <c r="A549" s="831">
        <v>31</v>
      </c>
      <c r="B549" s="832" t="s">
        <v>1749</v>
      </c>
      <c r="C549" s="832" t="s">
        <v>1754</v>
      </c>
      <c r="D549" s="833" t="s">
        <v>2608</v>
      </c>
      <c r="E549" s="834" t="s">
        <v>1771</v>
      </c>
      <c r="F549" s="832" t="s">
        <v>1750</v>
      </c>
      <c r="G549" s="832" t="s">
        <v>1821</v>
      </c>
      <c r="H549" s="832" t="s">
        <v>579</v>
      </c>
      <c r="I549" s="832" t="s">
        <v>1822</v>
      </c>
      <c r="J549" s="832" t="s">
        <v>641</v>
      </c>
      <c r="K549" s="832" t="s">
        <v>617</v>
      </c>
      <c r="L549" s="835">
        <v>35.25</v>
      </c>
      <c r="M549" s="835">
        <v>352.5</v>
      </c>
      <c r="N549" s="832">
        <v>10</v>
      </c>
      <c r="O549" s="836">
        <v>7.5</v>
      </c>
      <c r="P549" s="835">
        <v>211.5</v>
      </c>
      <c r="Q549" s="837">
        <v>0.6</v>
      </c>
      <c r="R549" s="832">
        <v>6</v>
      </c>
      <c r="S549" s="837">
        <v>0.6</v>
      </c>
      <c r="T549" s="836">
        <v>4.5</v>
      </c>
      <c r="U549" s="838">
        <v>0.6</v>
      </c>
    </row>
    <row r="550" spans="1:21" ht="14.45" customHeight="1" x14ac:dyDescent="0.2">
      <c r="A550" s="831">
        <v>31</v>
      </c>
      <c r="B550" s="832" t="s">
        <v>1749</v>
      </c>
      <c r="C550" s="832" t="s">
        <v>1754</v>
      </c>
      <c r="D550" s="833" t="s">
        <v>2608</v>
      </c>
      <c r="E550" s="834" t="s">
        <v>1771</v>
      </c>
      <c r="F550" s="832" t="s">
        <v>1750</v>
      </c>
      <c r="G550" s="832" t="s">
        <v>2381</v>
      </c>
      <c r="H550" s="832" t="s">
        <v>579</v>
      </c>
      <c r="I550" s="832" t="s">
        <v>2382</v>
      </c>
      <c r="J550" s="832" t="s">
        <v>2383</v>
      </c>
      <c r="K550" s="832" t="s">
        <v>2384</v>
      </c>
      <c r="L550" s="835">
        <v>78.33</v>
      </c>
      <c r="M550" s="835">
        <v>234.99</v>
      </c>
      <c r="N550" s="832">
        <v>3</v>
      </c>
      <c r="O550" s="836">
        <v>1</v>
      </c>
      <c r="P550" s="835">
        <v>234.99</v>
      </c>
      <c r="Q550" s="837">
        <v>1</v>
      </c>
      <c r="R550" s="832">
        <v>3</v>
      </c>
      <c r="S550" s="837">
        <v>1</v>
      </c>
      <c r="T550" s="836">
        <v>1</v>
      </c>
      <c r="U550" s="838">
        <v>1</v>
      </c>
    </row>
    <row r="551" spans="1:21" ht="14.45" customHeight="1" x14ac:dyDescent="0.2">
      <c r="A551" s="831">
        <v>31</v>
      </c>
      <c r="B551" s="832" t="s">
        <v>1749</v>
      </c>
      <c r="C551" s="832" t="s">
        <v>1754</v>
      </c>
      <c r="D551" s="833" t="s">
        <v>2608</v>
      </c>
      <c r="E551" s="834" t="s">
        <v>1771</v>
      </c>
      <c r="F551" s="832" t="s">
        <v>1750</v>
      </c>
      <c r="G551" s="832" t="s">
        <v>2022</v>
      </c>
      <c r="H551" s="832" t="s">
        <v>579</v>
      </c>
      <c r="I551" s="832" t="s">
        <v>2288</v>
      </c>
      <c r="J551" s="832" t="s">
        <v>791</v>
      </c>
      <c r="K551" s="832" t="s">
        <v>2289</v>
      </c>
      <c r="L551" s="835">
        <v>103.67</v>
      </c>
      <c r="M551" s="835">
        <v>207.34</v>
      </c>
      <c r="N551" s="832">
        <v>2</v>
      </c>
      <c r="O551" s="836">
        <v>2</v>
      </c>
      <c r="P551" s="835">
        <v>207.34</v>
      </c>
      <c r="Q551" s="837">
        <v>1</v>
      </c>
      <c r="R551" s="832">
        <v>2</v>
      </c>
      <c r="S551" s="837">
        <v>1</v>
      </c>
      <c r="T551" s="836">
        <v>2</v>
      </c>
      <c r="U551" s="838">
        <v>1</v>
      </c>
    </row>
    <row r="552" spans="1:21" ht="14.45" customHeight="1" x14ac:dyDescent="0.2">
      <c r="A552" s="831">
        <v>31</v>
      </c>
      <c r="B552" s="832" t="s">
        <v>1749</v>
      </c>
      <c r="C552" s="832" t="s">
        <v>1754</v>
      </c>
      <c r="D552" s="833" t="s">
        <v>2608</v>
      </c>
      <c r="E552" s="834" t="s">
        <v>1771</v>
      </c>
      <c r="F552" s="832" t="s">
        <v>1750</v>
      </c>
      <c r="G552" s="832" t="s">
        <v>2029</v>
      </c>
      <c r="H552" s="832" t="s">
        <v>579</v>
      </c>
      <c r="I552" s="832" t="s">
        <v>2385</v>
      </c>
      <c r="J552" s="832" t="s">
        <v>2386</v>
      </c>
      <c r="K552" s="832" t="s">
        <v>2387</v>
      </c>
      <c r="L552" s="835">
        <v>0</v>
      </c>
      <c r="M552" s="835">
        <v>0</v>
      </c>
      <c r="N552" s="832">
        <v>2</v>
      </c>
      <c r="O552" s="836">
        <v>0.5</v>
      </c>
      <c r="P552" s="835">
        <v>0</v>
      </c>
      <c r="Q552" s="837"/>
      <c r="R552" s="832">
        <v>2</v>
      </c>
      <c r="S552" s="837">
        <v>1</v>
      </c>
      <c r="T552" s="836">
        <v>0.5</v>
      </c>
      <c r="U552" s="838">
        <v>1</v>
      </c>
    </row>
    <row r="553" spans="1:21" ht="14.45" customHeight="1" x14ac:dyDescent="0.2">
      <c r="A553" s="831">
        <v>31</v>
      </c>
      <c r="B553" s="832" t="s">
        <v>1749</v>
      </c>
      <c r="C553" s="832" t="s">
        <v>1754</v>
      </c>
      <c r="D553" s="833" t="s">
        <v>2608</v>
      </c>
      <c r="E553" s="834" t="s">
        <v>1771</v>
      </c>
      <c r="F553" s="832" t="s">
        <v>1750</v>
      </c>
      <c r="G553" s="832" t="s">
        <v>2388</v>
      </c>
      <c r="H553" s="832" t="s">
        <v>579</v>
      </c>
      <c r="I553" s="832" t="s">
        <v>2389</v>
      </c>
      <c r="J553" s="832" t="s">
        <v>2390</v>
      </c>
      <c r="K553" s="832" t="s">
        <v>2391</v>
      </c>
      <c r="L553" s="835">
        <v>218.41</v>
      </c>
      <c r="M553" s="835">
        <v>436.82</v>
      </c>
      <c r="N553" s="832">
        <v>2</v>
      </c>
      <c r="O553" s="836">
        <v>1.5</v>
      </c>
      <c r="P553" s="835">
        <v>436.82</v>
      </c>
      <c r="Q553" s="837">
        <v>1</v>
      </c>
      <c r="R553" s="832">
        <v>2</v>
      </c>
      <c r="S553" s="837">
        <v>1</v>
      </c>
      <c r="T553" s="836">
        <v>1.5</v>
      </c>
      <c r="U553" s="838">
        <v>1</v>
      </c>
    </row>
    <row r="554" spans="1:21" ht="14.45" customHeight="1" x14ac:dyDescent="0.2">
      <c r="A554" s="831">
        <v>31</v>
      </c>
      <c r="B554" s="832" t="s">
        <v>1749</v>
      </c>
      <c r="C554" s="832" t="s">
        <v>1754</v>
      </c>
      <c r="D554" s="833" t="s">
        <v>2608</v>
      </c>
      <c r="E554" s="834" t="s">
        <v>1771</v>
      </c>
      <c r="F554" s="832" t="s">
        <v>1750</v>
      </c>
      <c r="G554" s="832" t="s">
        <v>2310</v>
      </c>
      <c r="H554" s="832" t="s">
        <v>579</v>
      </c>
      <c r="I554" s="832" t="s">
        <v>2311</v>
      </c>
      <c r="J554" s="832" t="s">
        <v>985</v>
      </c>
      <c r="K554" s="832" t="s">
        <v>2312</v>
      </c>
      <c r="L554" s="835">
        <v>128.69999999999999</v>
      </c>
      <c r="M554" s="835">
        <v>257.39999999999998</v>
      </c>
      <c r="N554" s="832">
        <v>2</v>
      </c>
      <c r="O554" s="836">
        <v>1</v>
      </c>
      <c r="P554" s="835">
        <v>257.39999999999998</v>
      </c>
      <c r="Q554" s="837">
        <v>1</v>
      </c>
      <c r="R554" s="832">
        <v>2</v>
      </c>
      <c r="S554" s="837">
        <v>1</v>
      </c>
      <c r="T554" s="836">
        <v>1</v>
      </c>
      <c r="U554" s="838">
        <v>1</v>
      </c>
    </row>
    <row r="555" spans="1:21" ht="14.45" customHeight="1" x14ac:dyDescent="0.2">
      <c r="A555" s="831">
        <v>31</v>
      </c>
      <c r="B555" s="832" t="s">
        <v>1749</v>
      </c>
      <c r="C555" s="832" t="s">
        <v>1754</v>
      </c>
      <c r="D555" s="833" t="s">
        <v>2608</v>
      </c>
      <c r="E555" s="834" t="s">
        <v>1771</v>
      </c>
      <c r="F555" s="832" t="s">
        <v>1750</v>
      </c>
      <c r="G555" s="832" t="s">
        <v>1778</v>
      </c>
      <c r="H555" s="832" t="s">
        <v>615</v>
      </c>
      <c r="I555" s="832" t="s">
        <v>1605</v>
      </c>
      <c r="J555" s="832" t="s">
        <v>927</v>
      </c>
      <c r="K555" s="832" t="s">
        <v>931</v>
      </c>
      <c r="L555" s="835">
        <v>0</v>
      </c>
      <c r="M555" s="835">
        <v>0</v>
      </c>
      <c r="N555" s="832">
        <v>32</v>
      </c>
      <c r="O555" s="836">
        <v>25.5</v>
      </c>
      <c r="P555" s="835">
        <v>0</v>
      </c>
      <c r="Q555" s="837"/>
      <c r="R555" s="832">
        <v>23</v>
      </c>
      <c r="S555" s="837">
        <v>0.71875</v>
      </c>
      <c r="T555" s="836">
        <v>17</v>
      </c>
      <c r="U555" s="838">
        <v>0.66666666666666663</v>
      </c>
    </row>
    <row r="556" spans="1:21" ht="14.45" customHeight="1" x14ac:dyDescent="0.2">
      <c r="A556" s="831">
        <v>31</v>
      </c>
      <c r="B556" s="832" t="s">
        <v>1749</v>
      </c>
      <c r="C556" s="832" t="s">
        <v>1754</v>
      </c>
      <c r="D556" s="833" t="s">
        <v>2608</v>
      </c>
      <c r="E556" s="834" t="s">
        <v>1771</v>
      </c>
      <c r="F556" s="832" t="s">
        <v>1750</v>
      </c>
      <c r="G556" s="832" t="s">
        <v>1793</v>
      </c>
      <c r="H556" s="832" t="s">
        <v>579</v>
      </c>
      <c r="I556" s="832" t="s">
        <v>1794</v>
      </c>
      <c r="J556" s="832" t="s">
        <v>1129</v>
      </c>
      <c r="K556" s="832" t="s">
        <v>1795</v>
      </c>
      <c r="L556" s="835">
        <v>219.37</v>
      </c>
      <c r="M556" s="835">
        <v>438.74</v>
      </c>
      <c r="N556" s="832">
        <v>2</v>
      </c>
      <c r="O556" s="836">
        <v>1.5</v>
      </c>
      <c r="P556" s="835">
        <v>438.74</v>
      </c>
      <c r="Q556" s="837">
        <v>1</v>
      </c>
      <c r="R556" s="832">
        <v>2</v>
      </c>
      <c r="S556" s="837">
        <v>1</v>
      </c>
      <c r="T556" s="836">
        <v>1.5</v>
      </c>
      <c r="U556" s="838">
        <v>1</v>
      </c>
    </row>
    <row r="557" spans="1:21" ht="14.45" customHeight="1" x14ac:dyDescent="0.2">
      <c r="A557" s="831">
        <v>31</v>
      </c>
      <c r="B557" s="832" t="s">
        <v>1749</v>
      </c>
      <c r="C557" s="832" t="s">
        <v>1754</v>
      </c>
      <c r="D557" s="833" t="s">
        <v>2608</v>
      </c>
      <c r="E557" s="834" t="s">
        <v>1771</v>
      </c>
      <c r="F557" s="832" t="s">
        <v>1750</v>
      </c>
      <c r="G557" s="832" t="s">
        <v>2392</v>
      </c>
      <c r="H557" s="832" t="s">
        <v>615</v>
      </c>
      <c r="I557" s="832" t="s">
        <v>2393</v>
      </c>
      <c r="J557" s="832" t="s">
        <v>2394</v>
      </c>
      <c r="K557" s="832" t="s">
        <v>2395</v>
      </c>
      <c r="L557" s="835">
        <v>1179.5</v>
      </c>
      <c r="M557" s="835">
        <v>2359</v>
      </c>
      <c r="N557" s="832">
        <v>2</v>
      </c>
      <c r="O557" s="836">
        <v>1</v>
      </c>
      <c r="P557" s="835">
        <v>2359</v>
      </c>
      <c r="Q557" s="837">
        <v>1</v>
      </c>
      <c r="R557" s="832">
        <v>2</v>
      </c>
      <c r="S557" s="837">
        <v>1</v>
      </c>
      <c r="T557" s="836">
        <v>1</v>
      </c>
      <c r="U557" s="838">
        <v>1</v>
      </c>
    </row>
    <row r="558" spans="1:21" ht="14.45" customHeight="1" x14ac:dyDescent="0.2">
      <c r="A558" s="831">
        <v>31</v>
      </c>
      <c r="B558" s="832" t="s">
        <v>1749</v>
      </c>
      <c r="C558" s="832" t="s">
        <v>1754</v>
      </c>
      <c r="D558" s="833" t="s">
        <v>2608</v>
      </c>
      <c r="E558" s="834" t="s">
        <v>1771</v>
      </c>
      <c r="F558" s="832" t="s">
        <v>1750</v>
      </c>
      <c r="G558" s="832" t="s">
        <v>2396</v>
      </c>
      <c r="H558" s="832" t="s">
        <v>615</v>
      </c>
      <c r="I558" s="832" t="s">
        <v>1433</v>
      </c>
      <c r="J558" s="832" t="s">
        <v>839</v>
      </c>
      <c r="K558" s="832" t="s">
        <v>1434</v>
      </c>
      <c r="L558" s="835">
        <v>165.63</v>
      </c>
      <c r="M558" s="835">
        <v>165.63</v>
      </c>
      <c r="N558" s="832">
        <v>1</v>
      </c>
      <c r="O558" s="836">
        <v>1</v>
      </c>
      <c r="P558" s="835">
        <v>165.63</v>
      </c>
      <c r="Q558" s="837">
        <v>1</v>
      </c>
      <c r="R558" s="832">
        <v>1</v>
      </c>
      <c r="S558" s="837">
        <v>1</v>
      </c>
      <c r="T558" s="836">
        <v>1</v>
      </c>
      <c r="U558" s="838">
        <v>1</v>
      </c>
    </row>
    <row r="559" spans="1:21" ht="14.45" customHeight="1" x14ac:dyDescent="0.2">
      <c r="A559" s="831">
        <v>31</v>
      </c>
      <c r="B559" s="832" t="s">
        <v>1749</v>
      </c>
      <c r="C559" s="832" t="s">
        <v>1754</v>
      </c>
      <c r="D559" s="833" t="s">
        <v>2608</v>
      </c>
      <c r="E559" s="834" t="s">
        <v>1771</v>
      </c>
      <c r="F559" s="832" t="s">
        <v>1750</v>
      </c>
      <c r="G559" s="832" t="s">
        <v>1906</v>
      </c>
      <c r="H559" s="832" t="s">
        <v>579</v>
      </c>
      <c r="I559" s="832" t="s">
        <v>1907</v>
      </c>
      <c r="J559" s="832" t="s">
        <v>1908</v>
      </c>
      <c r="K559" s="832" t="s">
        <v>1909</v>
      </c>
      <c r="L559" s="835">
        <v>33.31</v>
      </c>
      <c r="M559" s="835">
        <v>33.31</v>
      </c>
      <c r="N559" s="832">
        <v>1</v>
      </c>
      <c r="O559" s="836">
        <v>0.5</v>
      </c>
      <c r="P559" s="835">
        <v>33.31</v>
      </c>
      <c r="Q559" s="837">
        <v>1</v>
      </c>
      <c r="R559" s="832">
        <v>1</v>
      </c>
      <c r="S559" s="837">
        <v>1</v>
      </c>
      <c r="T559" s="836">
        <v>0.5</v>
      </c>
      <c r="U559" s="838">
        <v>1</v>
      </c>
    </row>
    <row r="560" spans="1:21" ht="14.45" customHeight="1" x14ac:dyDescent="0.2">
      <c r="A560" s="831">
        <v>31</v>
      </c>
      <c r="B560" s="832" t="s">
        <v>1749</v>
      </c>
      <c r="C560" s="832" t="s">
        <v>1754</v>
      </c>
      <c r="D560" s="833" t="s">
        <v>2608</v>
      </c>
      <c r="E560" s="834" t="s">
        <v>1771</v>
      </c>
      <c r="F560" s="832" t="s">
        <v>1750</v>
      </c>
      <c r="G560" s="832" t="s">
        <v>1906</v>
      </c>
      <c r="H560" s="832" t="s">
        <v>579</v>
      </c>
      <c r="I560" s="832" t="s">
        <v>1910</v>
      </c>
      <c r="J560" s="832" t="s">
        <v>1908</v>
      </c>
      <c r="K560" s="832" t="s">
        <v>1911</v>
      </c>
      <c r="L560" s="835">
        <v>99.94</v>
      </c>
      <c r="M560" s="835">
        <v>499.7</v>
      </c>
      <c r="N560" s="832">
        <v>5</v>
      </c>
      <c r="O560" s="836">
        <v>4</v>
      </c>
      <c r="P560" s="835">
        <v>199.88</v>
      </c>
      <c r="Q560" s="837">
        <v>0.4</v>
      </c>
      <c r="R560" s="832">
        <v>2</v>
      </c>
      <c r="S560" s="837">
        <v>0.4</v>
      </c>
      <c r="T560" s="836">
        <v>2</v>
      </c>
      <c r="U560" s="838">
        <v>0.5</v>
      </c>
    </row>
    <row r="561" spans="1:21" ht="14.45" customHeight="1" x14ac:dyDescent="0.2">
      <c r="A561" s="831">
        <v>31</v>
      </c>
      <c r="B561" s="832" t="s">
        <v>1749</v>
      </c>
      <c r="C561" s="832" t="s">
        <v>1754</v>
      </c>
      <c r="D561" s="833" t="s">
        <v>2608</v>
      </c>
      <c r="E561" s="834" t="s">
        <v>1771</v>
      </c>
      <c r="F561" s="832" t="s">
        <v>1750</v>
      </c>
      <c r="G561" s="832" t="s">
        <v>1906</v>
      </c>
      <c r="H561" s="832" t="s">
        <v>579</v>
      </c>
      <c r="I561" s="832" t="s">
        <v>2041</v>
      </c>
      <c r="J561" s="832" t="s">
        <v>1048</v>
      </c>
      <c r="K561" s="832" t="s">
        <v>1050</v>
      </c>
      <c r="L561" s="835">
        <v>50.32</v>
      </c>
      <c r="M561" s="835">
        <v>100.64</v>
      </c>
      <c r="N561" s="832">
        <v>2</v>
      </c>
      <c r="O561" s="836">
        <v>1</v>
      </c>
      <c r="P561" s="835">
        <v>100.64</v>
      </c>
      <c r="Q561" s="837">
        <v>1</v>
      </c>
      <c r="R561" s="832">
        <v>2</v>
      </c>
      <c r="S561" s="837">
        <v>1</v>
      </c>
      <c r="T561" s="836">
        <v>1</v>
      </c>
      <c r="U561" s="838">
        <v>1</v>
      </c>
    </row>
    <row r="562" spans="1:21" ht="14.45" customHeight="1" x14ac:dyDescent="0.2">
      <c r="A562" s="831">
        <v>31</v>
      </c>
      <c r="B562" s="832" t="s">
        <v>1749</v>
      </c>
      <c r="C562" s="832" t="s">
        <v>1754</v>
      </c>
      <c r="D562" s="833" t="s">
        <v>2608</v>
      </c>
      <c r="E562" s="834" t="s">
        <v>1771</v>
      </c>
      <c r="F562" s="832" t="s">
        <v>1750</v>
      </c>
      <c r="G562" s="832" t="s">
        <v>1906</v>
      </c>
      <c r="H562" s="832" t="s">
        <v>579</v>
      </c>
      <c r="I562" s="832" t="s">
        <v>2042</v>
      </c>
      <c r="J562" s="832" t="s">
        <v>1048</v>
      </c>
      <c r="K562" s="832" t="s">
        <v>2043</v>
      </c>
      <c r="L562" s="835">
        <v>50.32</v>
      </c>
      <c r="M562" s="835">
        <v>251.6</v>
      </c>
      <c r="N562" s="832">
        <v>5</v>
      </c>
      <c r="O562" s="836">
        <v>4</v>
      </c>
      <c r="P562" s="835">
        <v>201.28</v>
      </c>
      <c r="Q562" s="837">
        <v>0.8</v>
      </c>
      <c r="R562" s="832">
        <v>4</v>
      </c>
      <c r="S562" s="837">
        <v>0.8</v>
      </c>
      <c r="T562" s="836">
        <v>3</v>
      </c>
      <c r="U562" s="838">
        <v>0.75</v>
      </c>
    </row>
    <row r="563" spans="1:21" ht="14.45" customHeight="1" x14ac:dyDescent="0.2">
      <c r="A563" s="831">
        <v>31</v>
      </c>
      <c r="B563" s="832" t="s">
        <v>1749</v>
      </c>
      <c r="C563" s="832" t="s">
        <v>1754</v>
      </c>
      <c r="D563" s="833" t="s">
        <v>2608</v>
      </c>
      <c r="E563" s="834" t="s">
        <v>1771</v>
      </c>
      <c r="F563" s="832" t="s">
        <v>1750</v>
      </c>
      <c r="G563" s="832" t="s">
        <v>1906</v>
      </c>
      <c r="H563" s="832" t="s">
        <v>579</v>
      </c>
      <c r="I563" s="832" t="s">
        <v>2345</v>
      </c>
      <c r="J563" s="832" t="s">
        <v>1048</v>
      </c>
      <c r="K563" s="832" t="s">
        <v>2346</v>
      </c>
      <c r="L563" s="835">
        <v>16.77</v>
      </c>
      <c r="M563" s="835">
        <v>117.38999999999999</v>
      </c>
      <c r="N563" s="832">
        <v>7</v>
      </c>
      <c r="O563" s="836">
        <v>5</v>
      </c>
      <c r="P563" s="835">
        <v>100.61999999999999</v>
      </c>
      <c r="Q563" s="837">
        <v>0.85714285714285721</v>
      </c>
      <c r="R563" s="832">
        <v>6</v>
      </c>
      <c r="S563" s="837">
        <v>0.8571428571428571</v>
      </c>
      <c r="T563" s="836">
        <v>4</v>
      </c>
      <c r="U563" s="838">
        <v>0.8</v>
      </c>
    </row>
    <row r="564" spans="1:21" ht="14.45" customHeight="1" x14ac:dyDescent="0.2">
      <c r="A564" s="831">
        <v>31</v>
      </c>
      <c r="B564" s="832" t="s">
        <v>1749</v>
      </c>
      <c r="C564" s="832" t="s">
        <v>1754</v>
      </c>
      <c r="D564" s="833" t="s">
        <v>2608</v>
      </c>
      <c r="E564" s="834" t="s">
        <v>1771</v>
      </c>
      <c r="F564" s="832" t="s">
        <v>1750</v>
      </c>
      <c r="G564" s="832" t="s">
        <v>1783</v>
      </c>
      <c r="H564" s="832" t="s">
        <v>615</v>
      </c>
      <c r="I564" s="832" t="s">
        <v>1558</v>
      </c>
      <c r="J564" s="832" t="s">
        <v>1074</v>
      </c>
      <c r="K564" s="832" t="s">
        <v>1559</v>
      </c>
      <c r="L564" s="835">
        <v>154.36000000000001</v>
      </c>
      <c r="M564" s="835">
        <v>154.36000000000001</v>
      </c>
      <c r="N564" s="832">
        <v>1</v>
      </c>
      <c r="O564" s="836">
        <v>0.5</v>
      </c>
      <c r="P564" s="835">
        <v>154.36000000000001</v>
      </c>
      <c r="Q564" s="837">
        <v>1</v>
      </c>
      <c r="R564" s="832">
        <v>1</v>
      </c>
      <c r="S564" s="837">
        <v>1</v>
      </c>
      <c r="T564" s="836">
        <v>0.5</v>
      </c>
      <c r="U564" s="838">
        <v>1</v>
      </c>
    </row>
    <row r="565" spans="1:21" ht="14.45" customHeight="1" x14ac:dyDescent="0.2">
      <c r="A565" s="831">
        <v>31</v>
      </c>
      <c r="B565" s="832" t="s">
        <v>1749</v>
      </c>
      <c r="C565" s="832" t="s">
        <v>1754</v>
      </c>
      <c r="D565" s="833" t="s">
        <v>2608</v>
      </c>
      <c r="E565" s="834" t="s">
        <v>1771</v>
      </c>
      <c r="F565" s="832" t="s">
        <v>1750</v>
      </c>
      <c r="G565" s="832" t="s">
        <v>1783</v>
      </c>
      <c r="H565" s="832" t="s">
        <v>615</v>
      </c>
      <c r="I565" s="832" t="s">
        <v>1563</v>
      </c>
      <c r="J565" s="832" t="s">
        <v>1080</v>
      </c>
      <c r="K565" s="832" t="s">
        <v>1564</v>
      </c>
      <c r="L565" s="835">
        <v>75.73</v>
      </c>
      <c r="M565" s="835">
        <v>75.73</v>
      </c>
      <c r="N565" s="832">
        <v>1</v>
      </c>
      <c r="O565" s="836">
        <v>1</v>
      </c>
      <c r="P565" s="835">
        <v>75.73</v>
      </c>
      <c r="Q565" s="837">
        <v>1</v>
      </c>
      <c r="R565" s="832">
        <v>1</v>
      </c>
      <c r="S565" s="837">
        <v>1</v>
      </c>
      <c r="T565" s="836">
        <v>1</v>
      </c>
      <c r="U565" s="838">
        <v>1</v>
      </c>
    </row>
    <row r="566" spans="1:21" ht="14.45" customHeight="1" x14ac:dyDescent="0.2">
      <c r="A566" s="831">
        <v>31</v>
      </c>
      <c r="B566" s="832" t="s">
        <v>1749</v>
      </c>
      <c r="C566" s="832" t="s">
        <v>1754</v>
      </c>
      <c r="D566" s="833" t="s">
        <v>2608</v>
      </c>
      <c r="E566" s="834" t="s">
        <v>1771</v>
      </c>
      <c r="F566" s="832" t="s">
        <v>1750</v>
      </c>
      <c r="G566" s="832" t="s">
        <v>1783</v>
      </c>
      <c r="H566" s="832" t="s">
        <v>615</v>
      </c>
      <c r="I566" s="832" t="s">
        <v>1556</v>
      </c>
      <c r="J566" s="832" t="s">
        <v>1074</v>
      </c>
      <c r="K566" s="832" t="s">
        <v>1557</v>
      </c>
      <c r="L566" s="835">
        <v>225.06</v>
      </c>
      <c r="M566" s="835">
        <v>675.18000000000006</v>
      </c>
      <c r="N566" s="832">
        <v>3</v>
      </c>
      <c r="O566" s="836">
        <v>2.5</v>
      </c>
      <c r="P566" s="835">
        <v>675.18000000000006</v>
      </c>
      <c r="Q566" s="837">
        <v>1</v>
      </c>
      <c r="R566" s="832">
        <v>3</v>
      </c>
      <c r="S566" s="837">
        <v>1</v>
      </c>
      <c r="T566" s="836">
        <v>2.5</v>
      </c>
      <c r="U566" s="838">
        <v>1</v>
      </c>
    </row>
    <row r="567" spans="1:21" ht="14.45" customHeight="1" x14ac:dyDescent="0.2">
      <c r="A567" s="831">
        <v>31</v>
      </c>
      <c r="B567" s="832" t="s">
        <v>1749</v>
      </c>
      <c r="C567" s="832" t="s">
        <v>1754</v>
      </c>
      <c r="D567" s="833" t="s">
        <v>2608</v>
      </c>
      <c r="E567" s="834" t="s">
        <v>1771</v>
      </c>
      <c r="F567" s="832" t="s">
        <v>1750</v>
      </c>
      <c r="G567" s="832" t="s">
        <v>1915</v>
      </c>
      <c r="H567" s="832" t="s">
        <v>579</v>
      </c>
      <c r="I567" s="832" t="s">
        <v>1916</v>
      </c>
      <c r="J567" s="832" t="s">
        <v>609</v>
      </c>
      <c r="K567" s="832" t="s">
        <v>1917</v>
      </c>
      <c r="L567" s="835">
        <v>0</v>
      </c>
      <c r="M567" s="835">
        <v>0</v>
      </c>
      <c r="N567" s="832">
        <v>1</v>
      </c>
      <c r="O567" s="836">
        <v>0.5</v>
      </c>
      <c r="P567" s="835">
        <v>0</v>
      </c>
      <c r="Q567" s="837"/>
      <c r="R567" s="832">
        <v>1</v>
      </c>
      <c r="S567" s="837">
        <v>1</v>
      </c>
      <c r="T567" s="836">
        <v>0.5</v>
      </c>
      <c r="U567" s="838">
        <v>1</v>
      </c>
    </row>
    <row r="568" spans="1:21" ht="14.45" customHeight="1" x14ac:dyDescent="0.2">
      <c r="A568" s="831">
        <v>31</v>
      </c>
      <c r="B568" s="832" t="s">
        <v>1749</v>
      </c>
      <c r="C568" s="832" t="s">
        <v>1754</v>
      </c>
      <c r="D568" s="833" t="s">
        <v>2608</v>
      </c>
      <c r="E568" s="834" t="s">
        <v>1771</v>
      </c>
      <c r="F568" s="832" t="s">
        <v>1750</v>
      </c>
      <c r="G568" s="832" t="s">
        <v>1915</v>
      </c>
      <c r="H568" s="832" t="s">
        <v>579</v>
      </c>
      <c r="I568" s="832" t="s">
        <v>1918</v>
      </c>
      <c r="J568" s="832" t="s">
        <v>609</v>
      </c>
      <c r="K568" s="832" t="s">
        <v>1919</v>
      </c>
      <c r="L568" s="835">
        <v>0</v>
      </c>
      <c r="M568" s="835">
        <v>0</v>
      </c>
      <c r="N568" s="832">
        <v>3</v>
      </c>
      <c r="O568" s="836">
        <v>2.5</v>
      </c>
      <c r="P568" s="835">
        <v>0</v>
      </c>
      <c r="Q568" s="837"/>
      <c r="R568" s="832">
        <v>2</v>
      </c>
      <c r="S568" s="837">
        <v>0.66666666666666663</v>
      </c>
      <c r="T568" s="836">
        <v>1.5</v>
      </c>
      <c r="U568" s="838">
        <v>0.6</v>
      </c>
    </row>
    <row r="569" spans="1:21" ht="14.45" customHeight="1" x14ac:dyDescent="0.2">
      <c r="A569" s="831">
        <v>31</v>
      </c>
      <c r="B569" s="832" t="s">
        <v>1749</v>
      </c>
      <c r="C569" s="832" t="s">
        <v>1754</v>
      </c>
      <c r="D569" s="833" t="s">
        <v>2608</v>
      </c>
      <c r="E569" s="834" t="s">
        <v>1771</v>
      </c>
      <c r="F569" s="832" t="s">
        <v>1751</v>
      </c>
      <c r="G569" s="832" t="s">
        <v>1799</v>
      </c>
      <c r="H569" s="832" t="s">
        <v>579</v>
      </c>
      <c r="I569" s="832" t="s">
        <v>2397</v>
      </c>
      <c r="J569" s="832" t="s">
        <v>1801</v>
      </c>
      <c r="K569" s="832"/>
      <c r="L569" s="835">
        <v>1000</v>
      </c>
      <c r="M569" s="835">
        <v>2000</v>
      </c>
      <c r="N569" s="832">
        <v>2</v>
      </c>
      <c r="O569" s="836">
        <v>2</v>
      </c>
      <c r="P569" s="835">
        <v>1000</v>
      </c>
      <c r="Q569" s="837">
        <v>0.5</v>
      </c>
      <c r="R569" s="832">
        <v>1</v>
      </c>
      <c r="S569" s="837">
        <v>0.5</v>
      </c>
      <c r="T569" s="836">
        <v>1</v>
      </c>
      <c r="U569" s="838">
        <v>0.5</v>
      </c>
    </row>
    <row r="570" spans="1:21" ht="14.45" customHeight="1" x14ac:dyDescent="0.2">
      <c r="A570" s="831">
        <v>31</v>
      </c>
      <c r="B570" s="832" t="s">
        <v>1749</v>
      </c>
      <c r="C570" s="832" t="s">
        <v>1754</v>
      </c>
      <c r="D570" s="833" t="s">
        <v>2608</v>
      </c>
      <c r="E570" s="834" t="s">
        <v>1771</v>
      </c>
      <c r="F570" s="832" t="s">
        <v>1751</v>
      </c>
      <c r="G570" s="832" t="s">
        <v>1920</v>
      </c>
      <c r="H570" s="832" t="s">
        <v>579</v>
      </c>
      <c r="I570" s="832" t="s">
        <v>1921</v>
      </c>
      <c r="J570" s="832" t="s">
        <v>1922</v>
      </c>
      <c r="K570" s="832" t="s">
        <v>1923</v>
      </c>
      <c r="L570" s="835">
        <v>35.130000000000003</v>
      </c>
      <c r="M570" s="835">
        <v>1967.28</v>
      </c>
      <c r="N570" s="832">
        <v>56</v>
      </c>
      <c r="O570" s="836">
        <v>28</v>
      </c>
      <c r="P570" s="835">
        <v>1897.02</v>
      </c>
      <c r="Q570" s="837">
        <v>0.9642857142857143</v>
      </c>
      <c r="R570" s="832">
        <v>54</v>
      </c>
      <c r="S570" s="837">
        <v>0.9642857142857143</v>
      </c>
      <c r="T570" s="836">
        <v>27</v>
      </c>
      <c r="U570" s="838">
        <v>0.9642857142857143</v>
      </c>
    </row>
    <row r="571" spans="1:21" ht="14.45" customHeight="1" x14ac:dyDescent="0.2">
      <c r="A571" s="831">
        <v>31</v>
      </c>
      <c r="B571" s="832" t="s">
        <v>1749</v>
      </c>
      <c r="C571" s="832" t="s">
        <v>1754</v>
      </c>
      <c r="D571" s="833" t="s">
        <v>2608</v>
      </c>
      <c r="E571" s="834" t="s">
        <v>1771</v>
      </c>
      <c r="F571" s="832" t="s">
        <v>1751</v>
      </c>
      <c r="G571" s="832" t="s">
        <v>1920</v>
      </c>
      <c r="H571" s="832" t="s">
        <v>579</v>
      </c>
      <c r="I571" s="832" t="s">
        <v>2048</v>
      </c>
      <c r="J571" s="832" t="s">
        <v>1922</v>
      </c>
      <c r="K571" s="832" t="s">
        <v>2049</v>
      </c>
      <c r="L571" s="835">
        <v>24.77</v>
      </c>
      <c r="M571" s="835">
        <v>24.77</v>
      </c>
      <c r="N571" s="832">
        <v>1</v>
      </c>
      <c r="O571" s="836">
        <v>1</v>
      </c>
      <c r="P571" s="835">
        <v>24.77</v>
      </c>
      <c r="Q571" s="837">
        <v>1</v>
      </c>
      <c r="R571" s="832">
        <v>1</v>
      </c>
      <c r="S571" s="837">
        <v>1</v>
      </c>
      <c r="T571" s="836">
        <v>1</v>
      </c>
      <c r="U571" s="838">
        <v>1</v>
      </c>
    </row>
    <row r="572" spans="1:21" ht="14.45" customHeight="1" x14ac:dyDescent="0.2">
      <c r="A572" s="831">
        <v>31</v>
      </c>
      <c r="B572" s="832" t="s">
        <v>1749</v>
      </c>
      <c r="C572" s="832" t="s">
        <v>1754</v>
      </c>
      <c r="D572" s="833" t="s">
        <v>2608</v>
      </c>
      <c r="E572" s="834" t="s">
        <v>1771</v>
      </c>
      <c r="F572" s="832" t="s">
        <v>1751</v>
      </c>
      <c r="G572" s="832" t="s">
        <v>1802</v>
      </c>
      <c r="H572" s="832" t="s">
        <v>579</v>
      </c>
      <c r="I572" s="832" t="s">
        <v>2398</v>
      </c>
      <c r="J572" s="832" t="s">
        <v>2268</v>
      </c>
      <c r="K572" s="832" t="s">
        <v>2399</v>
      </c>
      <c r="L572" s="835">
        <v>566</v>
      </c>
      <c r="M572" s="835">
        <v>1132</v>
      </c>
      <c r="N572" s="832">
        <v>2</v>
      </c>
      <c r="O572" s="836">
        <v>1</v>
      </c>
      <c r="P572" s="835"/>
      <c r="Q572" s="837">
        <v>0</v>
      </c>
      <c r="R572" s="832"/>
      <c r="S572" s="837">
        <v>0</v>
      </c>
      <c r="T572" s="836"/>
      <c r="U572" s="838">
        <v>0</v>
      </c>
    </row>
    <row r="573" spans="1:21" ht="14.45" customHeight="1" x14ac:dyDescent="0.2">
      <c r="A573" s="831">
        <v>31</v>
      </c>
      <c r="B573" s="832" t="s">
        <v>1749</v>
      </c>
      <c r="C573" s="832" t="s">
        <v>1754</v>
      </c>
      <c r="D573" s="833" t="s">
        <v>2608</v>
      </c>
      <c r="E573" s="834" t="s">
        <v>1771</v>
      </c>
      <c r="F573" s="832" t="s">
        <v>1751</v>
      </c>
      <c r="G573" s="832" t="s">
        <v>1789</v>
      </c>
      <c r="H573" s="832" t="s">
        <v>579</v>
      </c>
      <c r="I573" s="832" t="s">
        <v>1942</v>
      </c>
      <c r="J573" s="832" t="s">
        <v>1943</v>
      </c>
      <c r="K573" s="832" t="s">
        <v>1944</v>
      </c>
      <c r="L573" s="835">
        <v>199.5</v>
      </c>
      <c r="M573" s="835">
        <v>199.5</v>
      </c>
      <c r="N573" s="832">
        <v>1</v>
      </c>
      <c r="O573" s="836">
        <v>1</v>
      </c>
      <c r="P573" s="835">
        <v>199.5</v>
      </c>
      <c r="Q573" s="837">
        <v>1</v>
      </c>
      <c r="R573" s="832">
        <v>1</v>
      </c>
      <c r="S573" s="837">
        <v>1</v>
      </c>
      <c r="T573" s="836">
        <v>1</v>
      </c>
      <c r="U573" s="838">
        <v>1</v>
      </c>
    </row>
    <row r="574" spans="1:21" ht="14.45" customHeight="1" x14ac:dyDescent="0.2">
      <c r="A574" s="831">
        <v>31</v>
      </c>
      <c r="B574" s="832" t="s">
        <v>1749</v>
      </c>
      <c r="C574" s="832" t="s">
        <v>1754</v>
      </c>
      <c r="D574" s="833" t="s">
        <v>2608</v>
      </c>
      <c r="E574" s="834" t="s">
        <v>1771</v>
      </c>
      <c r="F574" s="832" t="s">
        <v>1751</v>
      </c>
      <c r="G574" s="832" t="s">
        <v>1789</v>
      </c>
      <c r="H574" s="832" t="s">
        <v>579</v>
      </c>
      <c r="I574" s="832" t="s">
        <v>1945</v>
      </c>
      <c r="J574" s="832" t="s">
        <v>1946</v>
      </c>
      <c r="K574" s="832" t="s">
        <v>1947</v>
      </c>
      <c r="L574" s="835">
        <v>492.18</v>
      </c>
      <c r="M574" s="835">
        <v>1968.72</v>
      </c>
      <c r="N574" s="832">
        <v>4</v>
      </c>
      <c r="O574" s="836">
        <v>4</v>
      </c>
      <c r="P574" s="835">
        <v>1968.72</v>
      </c>
      <c r="Q574" s="837">
        <v>1</v>
      </c>
      <c r="R574" s="832">
        <v>4</v>
      </c>
      <c r="S574" s="837">
        <v>1</v>
      </c>
      <c r="T574" s="836">
        <v>4</v>
      </c>
      <c r="U574" s="838">
        <v>1</v>
      </c>
    </row>
    <row r="575" spans="1:21" ht="14.45" customHeight="1" x14ac:dyDescent="0.2">
      <c r="A575" s="831">
        <v>31</v>
      </c>
      <c r="B575" s="832" t="s">
        <v>1749</v>
      </c>
      <c r="C575" s="832" t="s">
        <v>1754</v>
      </c>
      <c r="D575" s="833" t="s">
        <v>2608</v>
      </c>
      <c r="E575" s="834" t="s">
        <v>1771</v>
      </c>
      <c r="F575" s="832" t="s">
        <v>1751</v>
      </c>
      <c r="G575" s="832" t="s">
        <v>1789</v>
      </c>
      <c r="H575" s="832" t="s">
        <v>579</v>
      </c>
      <c r="I575" s="832" t="s">
        <v>1839</v>
      </c>
      <c r="J575" s="832" t="s">
        <v>1840</v>
      </c>
      <c r="K575" s="832" t="s">
        <v>1841</v>
      </c>
      <c r="L575" s="835">
        <v>2296.87</v>
      </c>
      <c r="M575" s="835">
        <v>2296.87</v>
      </c>
      <c r="N575" s="832">
        <v>1</v>
      </c>
      <c r="O575" s="836">
        <v>1</v>
      </c>
      <c r="P575" s="835">
        <v>2296.87</v>
      </c>
      <c r="Q575" s="837">
        <v>1</v>
      </c>
      <c r="R575" s="832">
        <v>1</v>
      </c>
      <c r="S575" s="837">
        <v>1</v>
      </c>
      <c r="T575" s="836">
        <v>1</v>
      </c>
      <c r="U575" s="838">
        <v>1</v>
      </c>
    </row>
    <row r="576" spans="1:21" ht="14.45" customHeight="1" x14ac:dyDescent="0.2">
      <c r="A576" s="831">
        <v>31</v>
      </c>
      <c r="B576" s="832" t="s">
        <v>1749</v>
      </c>
      <c r="C576" s="832" t="s">
        <v>1754</v>
      </c>
      <c r="D576" s="833" t="s">
        <v>2608</v>
      </c>
      <c r="E576" s="834" t="s">
        <v>1771</v>
      </c>
      <c r="F576" s="832" t="s">
        <v>1751</v>
      </c>
      <c r="G576" s="832" t="s">
        <v>1789</v>
      </c>
      <c r="H576" s="832" t="s">
        <v>579</v>
      </c>
      <c r="I576" s="832" t="s">
        <v>2195</v>
      </c>
      <c r="J576" s="832" t="s">
        <v>2196</v>
      </c>
      <c r="K576" s="832" t="s">
        <v>2197</v>
      </c>
      <c r="L576" s="835">
        <v>320.25</v>
      </c>
      <c r="M576" s="835">
        <v>320.25</v>
      </c>
      <c r="N576" s="832">
        <v>1</v>
      </c>
      <c r="O576" s="836">
        <v>1</v>
      </c>
      <c r="P576" s="835">
        <v>320.25</v>
      </c>
      <c r="Q576" s="837">
        <v>1</v>
      </c>
      <c r="R576" s="832">
        <v>1</v>
      </c>
      <c r="S576" s="837">
        <v>1</v>
      </c>
      <c r="T576" s="836">
        <v>1</v>
      </c>
      <c r="U576" s="838">
        <v>1</v>
      </c>
    </row>
    <row r="577" spans="1:21" ht="14.45" customHeight="1" x14ac:dyDescent="0.2">
      <c r="A577" s="831">
        <v>31</v>
      </c>
      <c r="B577" s="832" t="s">
        <v>1749</v>
      </c>
      <c r="C577" s="832" t="s">
        <v>1754</v>
      </c>
      <c r="D577" s="833" t="s">
        <v>2608</v>
      </c>
      <c r="E577" s="834" t="s">
        <v>1771</v>
      </c>
      <c r="F577" s="832" t="s">
        <v>1751</v>
      </c>
      <c r="G577" s="832" t="s">
        <v>1789</v>
      </c>
      <c r="H577" s="832" t="s">
        <v>579</v>
      </c>
      <c r="I577" s="832" t="s">
        <v>1796</v>
      </c>
      <c r="J577" s="832" t="s">
        <v>1797</v>
      </c>
      <c r="K577" s="832" t="s">
        <v>1798</v>
      </c>
      <c r="L577" s="835">
        <v>245.43</v>
      </c>
      <c r="M577" s="835">
        <v>490.86</v>
      </c>
      <c r="N577" s="832">
        <v>2</v>
      </c>
      <c r="O577" s="836">
        <v>2</v>
      </c>
      <c r="P577" s="835">
        <v>490.86</v>
      </c>
      <c r="Q577" s="837">
        <v>1</v>
      </c>
      <c r="R577" s="832">
        <v>2</v>
      </c>
      <c r="S577" s="837">
        <v>1</v>
      </c>
      <c r="T577" s="836">
        <v>2</v>
      </c>
      <c r="U577" s="838">
        <v>1</v>
      </c>
    </row>
    <row r="578" spans="1:21" ht="14.45" customHeight="1" x14ac:dyDescent="0.2">
      <c r="A578" s="831">
        <v>31</v>
      </c>
      <c r="B578" s="832" t="s">
        <v>1749</v>
      </c>
      <c r="C578" s="832" t="s">
        <v>1754</v>
      </c>
      <c r="D578" s="833" t="s">
        <v>2608</v>
      </c>
      <c r="E578" s="834" t="s">
        <v>1771</v>
      </c>
      <c r="F578" s="832" t="s">
        <v>1751</v>
      </c>
      <c r="G578" s="832" t="s">
        <v>1789</v>
      </c>
      <c r="H578" s="832" t="s">
        <v>579</v>
      </c>
      <c r="I578" s="832" t="s">
        <v>2400</v>
      </c>
      <c r="J578" s="832" t="s">
        <v>2401</v>
      </c>
      <c r="K578" s="832" t="s">
        <v>2402</v>
      </c>
      <c r="L578" s="835">
        <v>750</v>
      </c>
      <c r="M578" s="835">
        <v>750</v>
      </c>
      <c r="N578" s="832">
        <v>1</v>
      </c>
      <c r="O578" s="836">
        <v>1</v>
      </c>
      <c r="P578" s="835"/>
      <c r="Q578" s="837">
        <v>0</v>
      </c>
      <c r="R578" s="832"/>
      <c r="S578" s="837">
        <v>0</v>
      </c>
      <c r="T578" s="836"/>
      <c r="U578" s="838">
        <v>0</v>
      </c>
    </row>
    <row r="579" spans="1:21" ht="14.45" customHeight="1" x14ac:dyDescent="0.2">
      <c r="A579" s="831">
        <v>31</v>
      </c>
      <c r="B579" s="832" t="s">
        <v>1749</v>
      </c>
      <c r="C579" s="832" t="s">
        <v>1754</v>
      </c>
      <c r="D579" s="833" t="s">
        <v>2608</v>
      </c>
      <c r="E579" s="834" t="s">
        <v>1771</v>
      </c>
      <c r="F579" s="832" t="s">
        <v>1751</v>
      </c>
      <c r="G579" s="832" t="s">
        <v>1789</v>
      </c>
      <c r="H579" s="832" t="s">
        <v>579</v>
      </c>
      <c r="I579" s="832" t="s">
        <v>1953</v>
      </c>
      <c r="J579" s="832" t="s">
        <v>1954</v>
      </c>
      <c r="K579" s="832" t="s">
        <v>1955</v>
      </c>
      <c r="L579" s="835">
        <v>971.25</v>
      </c>
      <c r="M579" s="835">
        <v>7770</v>
      </c>
      <c r="N579" s="832">
        <v>8</v>
      </c>
      <c r="O579" s="836">
        <v>7</v>
      </c>
      <c r="P579" s="835">
        <v>7770</v>
      </c>
      <c r="Q579" s="837">
        <v>1</v>
      </c>
      <c r="R579" s="832">
        <v>8</v>
      </c>
      <c r="S579" s="837">
        <v>1</v>
      </c>
      <c r="T579" s="836">
        <v>7</v>
      </c>
      <c r="U579" s="838">
        <v>1</v>
      </c>
    </row>
    <row r="580" spans="1:21" ht="14.45" customHeight="1" x14ac:dyDescent="0.2">
      <c r="A580" s="831">
        <v>31</v>
      </c>
      <c r="B580" s="832" t="s">
        <v>1749</v>
      </c>
      <c r="C580" s="832" t="s">
        <v>1754</v>
      </c>
      <c r="D580" s="833" t="s">
        <v>2608</v>
      </c>
      <c r="E580" s="834" t="s">
        <v>1771</v>
      </c>
      <c r="F580" s="832" t="s">
        <v>1751</v>
      </c>
      <c r="G580" s="832" t="s">
        <v>1789</v>
      </c>
      <c r="H580" s="832" t="s">
        <v>579</v>
      </c>
      <c r="I580" s="832" t="s">
        <v>2061</v>
      </c>
      <c r="J580" s="832" t="s">
        <v>2062</v>
      </c>
      <c r="K580" s="832" t="s">
        <v>2063</v>
      </c>
      <c r="L580" s="835">
        <v>250</v>
      </c>
      <c r="M580" s="835">
        <v>250</v>
      </c>
      <c r="N580" s="832">
        <v>1</v>
      </c>
      <c r="O580" s="836">
        <v>1</v>
      </c>
      <c r="P580" s="835">
        <v>250</v>
      </c>
      <c r="Q580" s="837">
        <v>1</v>
      </c>
      <c r="R580" s="832">
        <v>1</v>
      </c>
      <c r="S580" s="837">
        <v>1</v>
      </c>
      <c r="T580" s="836">
        <v>1</v>
      </c>
      <c r="U580" s="838">
        <v>1</v>
      </c>
    </row>
    <row r="581" spans="1:21" ht="14.45" customHeight="1" x14ac:dyDescent="0.2">
      <c r="A581" s="831">
        <v>31</v>
      </c>
      <c r="B581" s="832" t="s">
        <v>1749</v>
      </c>
      <c r="C581" s="832" t="s">
        <v>1754</v>
      </c>
      <c r="D581" s="833" t="s">
        <v>2608</v>
      </c>
      <c r="E581" s="834" t="s">
        <v>1771</v>
      </c>
      <c r="F581" s="832" t="s">
        <v>1751</v>
      </c>
      <c r="G581" s="832" t="s">
        <v>1789</v>
      </c>
      <c r="H581" s="832" t="s">
        <v>579</v>
      </c>
      <c r="I581" s="832" t="s">
        <v>2064</v>
      </c>
      <c r="J581" s="832" t="s">
        <v>2065</v>
      </c>
      <c r="K581" s="832"/>
      <c r="L581" s="835">
        <v>80.349999999999994</v>
      </c>
      <c r="M581" s="835">
        <v>160.69999999999999</v>
      </c>
      <c r="N581" s="832">
        <v>2</v>
      </c>
      <c r="O581" s="836">
        <v>2</v>
      </c>
      <c r="P581" s="835">
        <v>160.69999999999999</v>
      </c>
      <c r="Q581" s="837">
        <v>1</v>
      </c>
      <c r="R581" s="832">
        <v>2</v>
      </c>
      <c r="S581" s="837">
        <v>1</v>
      </c>
      <c r="T581" s="836">
        <v>2</v>
      </c>
      <c r="U581" s="838">
        <v>1</v>
      </c>
    </row>
    <row r="582" spans="1:21" ht="14.45" customHeight="1" x14ac:dyDescent="0.2">
      <c r="A582" s="831">
        <v>31</v>
      </c>
      <c r="B582" s="832" t="s">
        <v>1749</v>
      </c>
      <c r="C582" s="832" t="s">
        <v>1754</v>
      </c>
      <c r="D582" s="833" t="s">
        <v>2608</v>
      </c>
      <c r="E582" s="834" t="s">
        <v>1771</v>
      </c>
      <c r="F582" s="832" t="s">
        <v>1751</v>
      </c>
      <c r="G582" s="832" t="s">
        <v>1789</v>
      </c>
      <c r="H582" s="832" t="s">
        <v>579</v>
      </c>
      <c r="I582" s="832" t="s">
        <v>1962</v>
      </c>
      <c r="J582" s="832" t="s">
        <v>1801</v>
      </c>
      <c r="K582" s="832"/>
      <c r="L582" s="835">
        <v>350</v>
      </c>
      <c r="M582" s="835">
        <v>1400</v>
      </c>
      <c r="N582" s="832">
        <v>4</v>
      </c>
      <c r="O582" s="836">
        <v>4</v>
      </c>
      <c r="P582" s="835">
        <v>1400</v>
      </c>
      <c r="Q582" s="837">
        <v>1</v>
      </c>
      <c r="R582" s="832">
        <v>4</v>
      </c>
      <c r="S582" s="837">
        <v>1</v>
      </c>
      <c r="T582" s="836">
        <v>4</v>
      </c>
      <c r="U582" s="838">
        <v>1</v>
      </c>
    </row>
    <row r="583" spans="1:21" ht="14.45" customHeight="1" x14ac:dyDescent="0.2">
      <c r="A583" s="831">
        <v>31</v>
      </c>
      <c r="B583" s="832" t="s">
        <v>1749</v>
      </c>
      <c r="C583" s="832" t="s">
        <v>1754</v>
      </c>
      <c r="D583" s="833" t="s">
        <v>2608</v>
      </c>
      <c r="E583" s="834" t="s">
        <v>1771</v>
      </c>
      <c r="F583" s="832" t="s">
        <v>1751</v>
      </c>
      <c r="G583" s="832" t="s">
        <v>1789</v>
      </c>
      <c r="H583" s="832" t="s">
        <v>579</v>
      </c>
      <c r="I583" s="832" t="s">
        <v>1962</v>
      </c>
      <c r="J583" s="832" t="s">
        <v>1963</v>
      </c>
      <c r="K583" s="832" t="s">
        <v>1964</v>
      </c>
      <c r="L583" s="835">
        <v>350</v>
      </c>
      <c r="M583" s="835">
        <v>2450</v>
      </c>
      <c r="N583" s="832">
        <v>7</v>
      </c>
      <c r="O583" s="836">
        <v>7</v>
      </c>
      <c r="P583" s="835">
        <v>2450</v>
      </c>
      <c r="Q583" s="837">
        <v>1</v>
      </c>
      <c r="R583" s="832">
        <v>7</v>
      </c>
      <c r="S583" s="837">
        <v>1</v>
      </c>
      <c r="T583" s="836">
        <v>7</v>
      </c>
      <c r="U583" s="838">
        <v>1</v>
      </c>
    </row>
    <row r="584" spans="1:21" ht="14.45" customHeight="1" x14ac:dyDescent="0.2">
      <c r="A584" s="831">
        <v>31</v>
      </c>
      <c r="B584" s="832" t="s">
        <v>1749</v>
      </c>
      <c r="C584" s="832" t="s">
        <v>1754</v>
      </c>
      <c r="D584" s="833" t="s">
        <v>2608</v>
      </c>
      <c r="E584" s="834" t="s">
        <v>1771</v>
      </c>
      <c r="F584" s="832" t="s">
        <v>1751</v>
      </c>
      <c r="G584" s="832" t="s">
        <v>1789</v>
      </c>
      <c r="H584" s="832" t="s">
        <v>579</v>
      </c>
      <c r="I584" s="832" t="s">
        <v>2201</v>
      </c>
      <c r="J584" s="832" t="s">
        <v>2202</v>
      </c>
      <c r="K584" s="832" t="s">
        <v>2203</v>
      </c>
      <c r="L584" s="835">
        <v>1000</v>
      </c>
      <c r="M584" s="835">
        <v>1000</v>
      </c>
      <c r="N584" s="832">
        <v>1</v>
      </c>
      <c r="O584" s="836">
        <v>1</v>
      </c>
      <c r="P584" s="835">
        <v>1000</v>
      </c>
      <c r="Q584" s="837">
        <v>1</v>
      </c>
      <c r="R584" s="832">
        <v>1</v>
      </c>
      <c r="S584" s="837">
        <v>1</v>
      </c>
      <c r="T584" s="836">
        <v>1</v>
      </c>
      <c r="U584" s="838">
        <v>1</v>
      </c>
    </row>
    <row r="585" spans="1:21" ht="14.45" customHeight="1" x14ac:dyDescent="0.2">
      <c r="A585" s="831">
        <v>31</v>
      </c>
      <c r="B585" s="832" t="s">
        <v>1749</v>
      </c>
      <c r="C585" s="832" t="s">
        <v>1754</v>
      </c>
      <c r="D585" s="833" t="s">
        <v>2608</v>
      </c>
      <c r="E585" s="834" t="s">
        <v>1771</v>
      </c>
      <c r="F585" s="832" t="s">
        <v>1751</v>
      </c>
      <c r="G585" s="832" t="s">
        <v>1789</v>
      </c>
      <c r="H585" s="832" t="s">
        <v>579</v>
      </c>
      <c r="I585" s="832" t="s">
        <v>1968</v>
      </c>
      <c r="J585" s="832" t="s">
        <v>1969</v>
      </c>
      <c r="K585" s="832" t="s">
        <v>1970</v>
      </c>
      <c r="L585" s="835">
        <v>2260</v>
      </c>
      <c r="M585" s="835">
        <v>2260</v>
      </c>
      <c r="N585" s="832">
        <v>1</v>
      </c>
      <c r="O585" s="836">
        <v>1</v>
      </c>
      <c r="P585" s="835">
        <v>2260</v>
      </c>
      <c r="Q585" s="837">
        <v>1</v>
      </c>
      <c r="R585" s="832">
        <v>1</v>
      </c>
      <c r="S585" s="837">
        <v>1</v>
      </c>
      <c r="T585" s="836">
        <v>1</v>
      </c>
      <c r="U585" s="838">
        <v>1</v>
      </c>
    </row>
    <row r="586" spans="1:21" ht="14.45" customHeight="1" x14ac:dyDescent="0.2">
      <c r="A586" s="831">
        <v>31</v>
      </c>
      <c r="B586" s="832" t="s">
        <v>1749</v>
      </c>
      <c r="C586" s="832" t="s">
        <v>1754</v>
      </c>
      <c r="D586" s="833" t="s">
        <v>2608</v>
      </c>
      <c r="E586" s="834" t="s">
        <v>1771</v>
      </c>
      <c r="F586" s="832" t="s">
        <v>1751</v>
      </c>
      <c r="G586" s="832" t="s">
        <v>1789</v>
      </c>
      <c r="H586" s="832" t="s">
        <v>579</v>
      </c>
      <c r="I586" s="832" t="s">
        <v>2403</v>
      </c>
      <c r="J586" s="832" t="s">
        <v>2070</v>
      </c>
      <c r="K586" s="832" t="s">
        <v>2404</v>
      </c>
      <c r="L586" s="835">
        <v>600</v>
      </c>
      <c r="M586" s="835">
        <v>600</v>
      </c>
      <c r="N586" s="832">
        <v>1</v>
      </c>
      <c r="O586" s="836">
        <v>1</v>
      </c>
      <c r="P586" s="835">
        <v>600</v>
      </c>
      <c r="Q586" s="837">
        <v>1</v>
      </c>
      <c r="R586" s="832">
        <v>1</v>
      </c>
      <c r="S586" s="837">
        <v>1</v>
      </c>
      <c r="T586" s="836">
        <v>1</v>
      </c>
      <c r="U586" s="838">
        <v>1</v>
      </c>
    </row>
    <row r="587" spans="1:21" ht="14.45" customHeight="1" x14ac:dyDescent="0.2">
      <c r="A587" s="831">
        <v>31</v>
      </c>
      <c r="B587" s="832" t="s">
        <v>1749</v>
      </c>
      <c r="C587" s="832" t="s">
        <v>1754</v>
      </c>
      <c r="D587" s="833" t="s">
        <v>2608</v>
      </c>
      <c r="E587" s="834" t="s">
        <v>1771</v>
      </c>
      <c r="F587" s="832" t="s">
        <v>1751</v>
      </c>
      <c r="G587" s="832" t="s">
        <v>1789</v>
      </c>
      <c r="H587" s="832" t="s">
        <v>579</v>
      </c>
      <c r="I587" s="832" t="s">
        <v>1790</v>
      </c>
      <c r="J587" s="832" t="s">
        <v>1791</v>
      </c>
      <c r="K587" s="832" t="s">
        <v>1792</v>
      </c>
      <c r="L587" s="835">
        <v>1000</v>
      </c>
      <c r="M587" s="835">
        <v>1000</v>
      </c>
      <c r="N587" s="832">
        <v>1</v>
      </c>
      <c r="O587" s="836">
        <v>1</v>
      </c>
      <c r="P587" s="835"/>
      <c r="Q587" s="837">
        <v>0</v>
      </c>
      <c r="R587" s="832"/>
      <c r="S587" s="837">
        <v>0</v>
      </c>
      <c r="T587" s="836"/>
      <c r="U587" s="838">
        <v>0</v>
      </c>
    </row>
    <row r="588" spans="1:21" ht="14.45" customHeight="1" x14ac:dyDescent="0.2">
      <c r="A588" s="831">
        <v>31</v>
      </c>
      <c r="B588" s="832" t="s">
        <v>1749</v>
      </c>
      <c r="C588" s="832" t="s">
        <v>1754</v>
      </c>
      <c r="D588" s="833" t="s">
        <v>2608</v>
      </c>
      <c r="E588" s="834" t="s">
        <v>1771</v>
      </c>
      <c r="F588" s="832" t="s">
        <v>1751</v>
      </c>
      <c r="G588" s="832" t="s">
        <v>1789</v>
      </c>
      <c r="H588" s="832" t="s">
        <v>579</v>
      </c>
      <c r="I588" s="832" t="s">
        <v>2405</v>
      </c>
      <c r="J588" s="832" t="s">
        <v>2406</v>
      </c>
      <c r="K588" s="832" t="s">
        <v>2407</v>
      </c>
      <c r="L588" s="835">
        <v>269.06</v>
      </c>
      <c r="M588" s="835">
        <v>269.06</v>
      </c>
      <c r="N588" s="832">
        <v>1</v>
      </c>
      <c r="O588" s="836">
        <v>1</v>
      </c>
      <c r="P588" s="835">
        <v>269.06</v>
      </c>
      <c r="Q588" s="837">
        <v>1</v>
      </c>
      <c r="R588" s="832">
        <v>1</v>
      </c>
      <c r="S588" s="837">
        <v>1</v>
      </c>
      <c r="T588" s="836">
        <v>1</v>
      </c>
      <c r="U588" s="838">
        <v>1</v>
      </c>
    </row>
    <row r="589" spans="1:21" ht="14.45" customHeight="1" x14ac:dyDescent="0.2">
      <c r="A589" s="831">
        <v>31</v>
      </c>
      <c r="B589" s="832" t="s">
        <v>1749</v>
      </c>
      <c r="C589" s="832" t="s">
        <v>1754</v>
      </c>
      <c r="D589" s="833" t="s">
        <v>2608</v>
      </c>
      <c r="E589" s="834" t="s">
        <v>1771</v>
      </c>
      <c r="F589" s="832" t="s">
        <v>1751</v>
      </c>
      <c r="G589" s="832" t="s">
        <v>1785</v>
      </c>
      <c r="H589" s="832" t="s">
        <v>579</v>
      </c>
      <c r="I589" s="832" t="s">
        <v>1977</v>
      </c>
      <c r="J589" s="832" t="s">
        <v>1978</v>
      </c>
      <c r="K589" s="832" t="s">
        <v>1979</v>
      </c>
      <c r="L589" s="835">
        <v>950</v>
      </c>
      <c r="M589" s="835">
        <v>1900</v>
      </c>
      <c r="N589" s="832">
        <v>2</v>
      </c>
      <c r="O589" s="836">
        <v>2</v>
      </c>
      <c r="P589" s="835">
        <v>950</v>
      </c>
      <c r="Q589" s="837">
        <v>0.5</v>
      </c>
      <c r="R589" s="832">
        <v>1</v>
      </c>
      <c r="S589" s="837">
        <v>0.5</v>
      </c>
      <c r="T589" s="836">
        <v>1</v>
      </c>
      <c r="U589" s="838">
        <v>0.5</v>
      </c>
    </row>
    <row r="590" spans="1:21" ht="14.45" customHeight="1" x14ac:dyDescent="0.2">
      <c r="A590" s="831">
        <v>31</v>
      </c>
      <c r="B590" s="832" t="s">
        <v>1749</v>
      </c>
      <c r="C590" s="832" t="s">
        <v>1754</v>
      </c>
      <c r="D590" s="833" t="s">
        <v>2608</v>
      </c>
      <c r="E590" s="834" t="s">
        <v>1771</v>
      </c>
      <c r="F590" s="832" t="s">
        <v>1751</v>
      </c>
      <c r="G590" s="832" t="s">
        <v>1785</v>
      </c>
      <c r="H590" s="832" t="s">
        <v>579</v>
      </c>
      <c r="I590" s="832" t="s">
        <v>1980</v>
      </c>
      <c r="J590" s="832" t="s">
        <v>1981</v>
      </c>
      <c r="K590" s="832" t="s">
        <v>1982</v>
      </c>
      <c r="L590" s="835">
        <v>260</v>
      </c>
      <c r="M590" s="835">
        <v>4160</v>
      </c>
      <c r="N590" s="832">
        <v>16</v>
      </c>
      <c r="O590" s="836">
        <v>8</v>
      </c>
      <c r="P590" s="835">
        <v>4160</v>
      </c>
      <c r="Q590" s="837">
        <v>1</v>
      </c>
      <c r="R590" s="832">
        <v>16</v>
      </c>
      <c r="S590" s="837">
        <v>1</v>
      </c>
      <c r="T590" s="836">
        <v>8</v>
      </c>
      <c r="U590" s="838">
        <v>1</v>
      </c>
    </row>
    <row r="591" spans="1:21" ht="14.45" customHeight="1" x14ac:dyDescent="0.2">
      <c r="A591" s="831">
        <v>31</v>
      </c>
      <c r="B591" s="832" t="s">
        <v>1749</v>
      </c>
      <c r="C591" s="832" t="s">
        <v>1754</v>
      </c>
      <c r="D591" s="833" t="s">
        <v>2608</v>
      </c>
      <c r="E591" s="834" t="s">
        <v>1771</v>
      </c>
      <c r="F591" s="832" t="s">
        <v>1751</v>
      </c>
      <c r="G591" s="832" t="s">
        <v>1785</v>
      </c>
      <c r="H591" s="832" t="s">
        <v>579</v>
      </c>
      <c r="I591" s="832" t="s">
        <v>1786</v>
      </c>
      <c r="J591" s="832" t="s">
        <v>1787</v>
      </c>
      <c r="K591" s="832" t="s">
        <v>1788</v>
      </c>
      <c r="L591" s="835">
        <v>200</v>
      </c>
      <c r="M591" s="835">
        <v>1200</v>
      </c>
      <c r="N591" s="832">
        <v>6</v>
      </c>
      <c r="O591" s="836">
        <v>3</v>
      </c>
      <c r="P591" s="835">
        <v>1200</v>
      </c>
      <c r="Q591" s="837">
        <v>1</v>
      </c>
      <c r="R591" s="832">
        <v>6</v>
      </c>
      <c r="S591" s="837">
        <v>1</v>
      </c>
      <c r="T591" s="836">
        <v>3</v>
      </c>
      <c r="U591" s="838">
        <v>1</v>
      </c>
    </row>
    <row r="592" spans="1:21" ht="14.45" customHeight="1" x14ac:dyDescent="0.2">
      <c r="A592" s="831">
        <v>31</v>
      </c>
      <c r="B592" s="832" t="s">
        <v>1749</v>
      </c>
      <c r="C592" s="832" t="s">
        <v>1754</v>
      </c>
      <c r="D592" s="833" t="s">
        <v>2608</v>
      </c>
      <c r="E592" s="834" t="s">
        <v>1771</v>
      </c>
      <c r="F592" s="832" t="s">
        <v>1751</v>
      </c>
      <c r="G592" s="832" t="s">
        <v>1785</v>
      </c>
      <c r="H592" s="832" t="s">
        <v>579</v>
      </c>
      <c r="I592" s="832" t="s">
        <v>2320</v>
      </c>
      <c r="J592" s="832" t="s">
        <v>2321</v>
      </c>
      <c r="K592" s="832" t="s">
        <v>1979</v>
      </c>
      <c r="L592" s="835">
        <v>1200</v>
      </c>
      <c r="M592" s="835">
        <v>1200</v>
      </c>
      <c r="N592" s="832">
        <v>1</v>
      </c>
      <c r="O592" s="836">
        <v>1</v>
      </c>
      <c r="P592" s="835">
        <v>1200</v>
      </c>
      <c r="Q592" s="837">
        <v>1</v>
      </c>
      <c r="R592" s="832">
        <v>1</v>
      </c>
      <c r="S592" s="837">
        <v>1</v>
      </c>
      <c r="T592" s="836">
        <v>1</v>
      </c>
      <c r="U592" s="838">
        <v>1</v>
      </c>
    </row>
    <row r="593" spans="1:21" ht="14.45" customHeight="1" x14ac:dyDescent="0.2">
      <c r="A593" s="831">
        <v>31</v>
      </c>
      <c r="B593" s="832" t="s">
        <v>1749</v>
      </c>
      <c r="C593" s="832" t="s">
        <v>1754</v>
      </c>
      <c r="D593" s="833" t="s">
        <v>2608</v>
      </c>
      <c r="E593" s="834" t="s">
        <v>1772</v>
      </c>
      <c r="F593" s="832" t="s">
        <v>1750</v>
      </c>
      <c r="G593" s="832" t="s">
        <v>1851</v>
      </c>
      <c r="H593" s="832" t="s">
        <v>579</v>
      </c>
      <c r="I593" s="832" t="s">
        <v>1852</v>
      </c>
      <c r="J593" s="832" t="s">
        <v>1853</v>
      </c>
      <c r="K593" s="832" t="s">
        <v>1572</v>
      </c>
      <c r="L593" s="835">
        <v>78.33</v>
      </c>
      <c r="M593" s="835">
        <v>156.66</v>
      </c>
      <c r="N593" s="832">
        <v>2</v>
      </c>
      <c r="O593" s="836">
        <v>1</v>
      </c>
      <c r="P593" s="835"/>
      <c r="Q593" s="837">
        <v>0</v>
      </c>
      <c r="R593" s="832"/>
      <c r="S593" s="837">
        <v>0</v>
      </c>
      <c r="T593" s="836"/>
      <c r="U593" s="838">
        <v>0</v>
      </c>
    </row>
    <row r="594" spans="1:21" ht="14.45" customHeight="1" x14ac:dyDescent="0.2">
      <c r="A594" s="831">
        <v>31</v>
      </c>
      <c r="B594" s="832" t="s">
        <v>1749</v>
      </c>
      <c r="C594" s="832" t="s">
        <v>1754</v>
      </c>
      <c r="D594" s="833" t="s">
        <v>2608</v>
      </c>
      <c r="E594" s="834" t="s">
        <v>1772</v>
      </c>
      <c r="F594" s="832" t="s">
        <v>1750</v>
      </c>
      <c r="G594" s="832" t="s">
        <v>2334</v>
      </c>
      <c r="H594" s="832" t="s">
        <v>579</v>
      </c>
      <c r="I594" s="832" t="s">
        <v>2408</v>
      </c>
      <c r="J594" s="832" t="s">
        <v>2336</v>
      </c>
      <c r="K594" s="832" t="s">
        <v>2409</v>
      </c>
      <c r="L594" s="835">
        <v>88.16</v>
      </c>
      <c r="M594" s="835">
        <v>88.16</v>
      </c>
      <c r="N594" s="832">
        <v>1</v>
      </c>
      <c r="O594" s="836">
        <v>0.5</v>
      </c>
      <c r="P594" s="835">
        <v>88.16</v>
      </c>
      <c r="Q594" s="837">
        <v>1</v>
      </c>
      <c r="R594" s="832">
        <v>1</v>
      </c>
      <c r="S594" s="837">
        <v>1</v>
      </c>
      <c r="T594" s="836">
        <v>0.5</v>
      </c>
      <c r="U594" s="838">
        <v>1</v>
      </c>
    </row>
    <row r="595" spans="1:21" ht="14.45" customHeight="1" x14ac:dyDescent="0.2">
      <c r="A595" s="831">
        <v>31</v>
      </c>
      <c r="B595" s="832" t="s">
        <v>1749</v>
      </c>
      <c r="C595" s="832" t="s">
        <v>1754</v>
      </c>
      <c r="D595" s="833" t="s">
        <v>2608</v>
      </c>
      <c r="E595" s="834" t="s">
        <v>1772</v>
      </c>
      <c r="F595" s="832" t="s">
        <v>1750</v>
      </c>
      <c r="G595" s="832" t="s">
        <v>2334</v>
      </c>
      <c r="H595" s="832" t="s">
        <v>579</v>
      </c>
      <c r="I595" s="832" t="s">
        <v>2410</v>
      </c>
      <c r="J595" s="832" t="s">
        <v>2336</v>
      </c>
      <c r="K595" s="832" t="s">
        <v>2411</v>
      </c>
      <c r="L595" s="835">
        <v>23.51</v>
      </c>
      <c r="M595" s="835">
        <v>23.51</v>
      </c>
      <c r="N595" s="832">
        <v>1</v>
      </c>
      <c r="O595" s="836">
        <v>1</v>
      </c>
      <c r="P595" s="835">
        <v>23.51</v>
      </c>
      <c r="Q595" s="837">
        <v>1</v>
      </c>
      <c r="R595" s="832">
        <v>1</v>
      </c>
      <c r="S595" s="837">
        <v>1</v>
      </c>
      <c r="T595" s="836">
        <v>1</v>
      </c>
      <c r="U595" s="838">
        <v>1</v>
      </c>
    </row>
    <row r="596" spans="1:21" ht="14.45" customHeight="1" x14ac:dyDescent="0.2">
      <c r="A596" s="831">
        <v>31</v>
      </c>
      <c r="B596" s="832" t="s">
        <v>1749</v>
      </c>
      <c r="C596" s="832" t="s">
        <v>1754</v>
      </c>
      <c r="D596" s="833" t="s">
        <v>2608</v>
      </c>
      <c r="E596" s="834" t="s">
        <v>1772</v>
      </c>
      <c r="F596" s="832" t="s">
        <v>1750</v>
      </c>
      <c r="G596" s="832" t="s">
        <v>1858</v>
      </c>
      <c r="H596" s="832" t="s">
        <v>579</v>
      </c>
      <c r="I596" s="832" t="s">
        <v>2124</v>
      </c>
      <c r="J596" s="832" t="s">
        <v>2125</v>
      </c>
      <c r="K596" s="832" t="s">
        <v>2126</v>
      </c>
      <c r="L596" s="835">
        <v>58.74</v>
      </c>
      <c r="M596" s="835">
        <v>58.74</v>
      </c>
      <c r="N596" s="832">
        <v>1</v>
      </c>
      <c r="O596" s="836">
        <v>1</v>
      </c>
      <c r="P596" s="835">
        <v>58.74</v>
      </c>
      <c r="Q596" s="837">
        <v>1</v>
      </c>
      <c r="R596" s="832">
        <v>1</v>
      </c>
      <c r="S596" s="837">
        <v>1</v>
      </c>
      <c r="T596" s="836">
        <v>1</v>
      </c>
      <c r="U596" s="838">
        <v>1</v>
      </c>
    </row>
    <row r="597" spans="1:21" ht="14.45" customHeight="1" x14ac:dyDescent="0.2">
      <c r="A597" s="831">
        <v>31</v>
      </c>
      <c r="B597" s="832" t="s">
        <v>1749</v>
      </c>
      <c r="C597" s="832" t="s">
        <v>1754</v>
      </c>
      <c r="D597" s="833" t="s">
        <v>2608</v>
      </c>
      <c r="E597" s="834" t="s">
        <v>1772</v>
      </c>
      <c r="F597" s="832" t="s">
        <v>1750</v>
      </c>
      <c r="G597" s="832" t="s">
        <v>2082</v>
      </c>
      <c r="H597" s="832" t="s">
        <v>579</v>
      </c>
      <c r="I597" s="832" t="s">
        <v>2412</v>
      </c>
      <c r="J597" s="832" t="s">
        <v>1291</v>
      </c>
      <c r="K597" s="832" t="s">
        <v>2413</v>
      </c>
      <c r="L597" s="835">
        <v>80.319999999999993</v>
      </c>
      <c r="M597" s="835">
        <v>80.319999999999993</v>
      </c>
      <c r="N597" s="832">
        <v>1</v>
      </c>
      <c r="O597" s="836">
        <v>0.5</v>
      </c>
      <c r="P597" s="835"/>
      <c r="Q597" s="837">
        <v>0</v>
      </c>
      <c r="R597" s="832"/>
      <c r="S597" s="837">
        <v>0</v>
      </c>
      <c r="T597" s="836"/>
      <c r="U597" s="838">
        <v>0</v>
      </c>
    </row>
    <row r="598" spans="1:21" ht="14.45" customHeight="1" x14ac:dyDescent="0.2">
      <c r="A598" s="831">
        <v>31</v>
      </c>
      <c r="B598" s="832" t="s">
        <v>1749</v>
      </c>
      <c r="C598" s="832" t="s">
        <v>1754</v>
      </c>
      <c r="D598" s="833" t="s">
        <v>2608</v>
      </c>
      <c r="E598" s="834" t="s">
        <v>1772</v>
      </c>
      <c r="F598" s="832" t="s">
        <v>1750</v>
      </c>
      <c r="G598" s="832" t="s">
        <v>2414</v>
      </c>
      <c r="H598" s="832" t="s">
        <v>579</v>
      </c>
      <c r="I598" s="832" t="s">
        <v>2415</v>
      </c>
      <c r="J598" s="832" t="s">
        <v>2416</v>
      </c>
      <c r="K598" s="832" t="s">
        <v>2417</v>
      </c>
      <c r="L598" s="835">
        <v>88.16</v>
      </c>
      <c r="M598" s="835">
        <v>528.96</v>
      </c>
      <c r="N598" s="832">
        <v>6</v>
      </c>
      <c r="O598" s="836">
        <v>1.5</v>
      </c>
      <c r="P598" s="835">
        <v>528.96</v>
      </c>
      <c r="Q598" s="837">
        <v>1</v>
      </c>
      <c r="R598" s="832">
        <v>6</v>
      </c>
      <c r="S598" s="837">
        <v>1</v>
      </c>
      <c r="T598" s="836">
        <v>1.5</v>
      </c>
      <c r="U598" s="838">
        <v>1</v>
      </c>
    </row>
    <row r="599" spans="1:21" ht="14.45" customHeight="1" x14ac:dyDescent="0.2">
      <c r="A599" s="831">
        <v>31</v>
      </c>
      <c r="B599" s="832" t="s">
        <v>1749</v>
      </c>
      <c r="C599" s="832" t="s">
        <v>1754</v>
      </c>
      <c r="D599" s="833" t="s">
        <v>2608</v>
      </c>
      <c r="E599" s="834" t="s">
        <v>1772</v>
      </c>
      <c r="F599" s="832" t="s">
        <v>1750</v>
      </c>
      <c r="G599" s="832" t="s">
        <v>2418</v>
      </c>
      <c r="H599" s="832" t="s">
        <v>579</v>
      </c>
      <c r="I599" s="832" t="s">
        <v>2419</v>
      </c>
      <c r="J599" s="832" t="s">
        <v>2420</v>
      </c>
      <c r="K599" s="832" t="s">
        <v>2421</v>
      </c>
      <c r="L599" s="835">
        <v>121.07</v>
      </c>
      <c r="M599" s="835">
        <v>242.14</v>
      </c>
      <c r="N599" s="832">
        <v>2</v>
      </c>
      <c r="O599" s="836">
        <v>1.5</v>
      </c>
      <c r="P599" s="835">
        <v>121.07</v>
      </c>
      <c r="Q599" s="837">
        <v>0.5</v>
      </c>
      <c r="R599" s="832">
        <v>1</v>
      </c>
      <c r="S599" s="837">
        <v>0.5</v>
      </c>
      <c r="T599" s="836">
        <v>0.5</v>
      </c>
      <c r="U599" s="838">
        <v>0.33333333333333331</v>
      </c>
    </row>
    <row r="600" spans="1:21" ht="14.45" customHeight="1" x14ac:dyDescent="0.2">
      <c r="A600" s="831">
        <v>31</v>
      </c>
      <c r="B600" s="832" t="s">
        <v>1749</v>
      </c>
      <c r="C600" s="832" t="s">
        <v>1754</v>
      </c>
      <c r="D600" s="833" t="s">
        <v>2608</v>
      </c>
      <c r="E600" s="834" t="s">
        <v>1772</v>
      </c>
      <c r="F600" s="832" t="s">
        <v>1750</v>
      </c>
      <c r="G600" s="832" t="s">
        <v>1998</v>
      </c>
      <c r="H600" s="832" t="s">
        <v>615</v>
      </c>
      <c r="I600" s="832" t="s">
        <v>1618</v>
      </c>
      <c r="J600" s="832" t="s">
        <v>1616</v>
      </c>
      <c r="K600" s="832" t="s">
        <v>1619</v>
      </c>
      <c r="L600" s="835">
        <v>169.73</v>
      </c>
      <c r="M600" s="835">
        <v>169.73</v>
      </c>
      <c r="N600" s="832">
        <v>1</v>
      </c>
      <c r="O600" s="836">
        <v>0.5</v>
      </c>
      <c r="P600" s="835"/>
      <c r="Q600" s="837">
        <v>0</v>
      </c>
      <c r="R600" s="832"/>
      <c r="S600" s="837">
        <v>0</v>
      </c>
      <c r="T600" s="836"/>
      <c r="U600" s="838">
        <v>0</v>
      </c>
    </row>
    <row r="601" spans="1:21" ht="14.45" customHeight="1" x14ac:dyDescent="0.2">
      <c r="A601" s="831">
        <v>31</v>
      </c>
      <c r="B601" s="832" t="s">
        <v>1749</v>
      </c>
      <c r="C601" s="832" t="s">
        <v>1754</v>
      </c>
      <c r="D601" s="833" t="s">
        <v>2608</v>
      </c>
      <c r="E601" s="834" t="s">
        <v>1772</v>
      </c>
      <c r="F601" s="832" t="s">
        <v>1750</v>
      </c>
      <c r="G601" s="832" t="s">
        <v>2006</v>
      </c>
      <c r="H601" s="832" t="s">
        <v>579</v>
      </c>
      <c r="I601" s="832" t="s">
        <v>2007</v>
      </c>
      <c r="J601" s="832" t="s">
        <v>2008</v>
      </c>
      <c r="K601" s="832" t="s">
        <v>2009</v>
      </c>
      <c r="L601" s="835">
        <v>0</v>
      </c>
      <c r="M601" s="835">
        <v>0</v>
      </c>
      <c r="N601" s="832">
        <v>3</v>
      </c>
      <c r="O601" s="836">
        <v>2</v>
      </c>
      <c r="P601" s="835">
        <v>0</v>
      </c>
      <c r="Q601" s="837"/>
      <c r="R601" s="832">
        <v>2</v>
      </c>
      <c r="S601" s="837">
        <v>0.66666666666666663</v>
      </c>
      <c r="T601" s="836">
        <v>1</v>
      </c>
      <c r="U601" s="838">
        <v>0.5</v>
      </c>
    </row>
    <row r="602" spans="1:21" ht="14.45" customHeight="1" x14ac:dyDescent="0.2">
      <c r="A602" s="831">
        <v>31</v>
      </c>
      <c r="B602" s="832" t="s">
        <v>1749</v>
      </c>
      <c r="C602" s="832" t="s">
        <v>1754</v>
      </c>
      <c r="D602" s="833" t="s">
        <v>2608</v>
      </c>
      <c r="E602" s="834" t="s">
        <v>1772</v>
      </c>
      <c r="F602" s="832" t="s">
        <v>1750</v>
      </c>
      <c r="G602" s="832" t="s">
        <v>1813</v>
      </c>
      <c r="H602" s="832" t="s">
        <v>579</v>
      </c>
      <c r="I602" s="832" t="s">
        <v>1814</v>
      </c>
      <c r="J602" s="832" t="s">
        <v>1815</v>
      </c>
      <c r="K602" s="832" t="s">
        <v>1816</v>
      </c>
      <c r="L602" s="835">
        <v>45.89</v>
      </c>
      <c r="M602" s="835">
        <v>91.78</v>
      </c>
      <c r="N602" s="832">
        <v>2</v>
      </c>
      <c r="O602" s="836">
        <v>0.5</v>
      </c>
      <c r="P602" s="835">
        <v>91.78</v>
      </c>
      <c r="Q602" s="837">
        <v>1</v>
      </c>
      <c r="R602" s="832">
        <v>2</v>
      </c>
      <c r="S602" s="837">
        <v>1</v>
      </c>
      <c r="T602" s="836">
        <v>0.5</v>
      </c>
      <c r="U602" s="838">
        <v>1</v>
      </c>
    </row>
    <row r="603" spans="1:21" ht="14.45" customHeight="1" x14ac:dyDescent="0.2">
      <c r="A603" s="831">
        <v>31</v>
      </c>
      <c r="B603" s="832" t="s">
        <v>1749</v>
      </c>
      <c r="C603" s="832" t="s">
        <v>1754</v>
      </c>
      <c r="D603" s="833" t="s">
        <v>2608</v>
      </c>
      <c r="E603" s="834" t="s">
        <v>1772</v>
      </c>
      <c r="F603" s="832" t="s">
        <v>1750</v>
      </c>
      <c r="G603" s="832" t="s">
        <v>1875</v>
      </c>
      <c r="H603" s="832" t="s">
        <v>579</v>
      </c>
      <c r="I603" s="832" t="s">
        <v>2238</v>
      </c>
      <c r="J603" s="832" t="s">
        <v>1106</v>
      </c>
      <c r="K603" s="832" t="s">
        <v>2239</v>
      </c>
      <c r="L603" s="835">
        <v>64.36</v>
      </c>
      <c r="M603" s="835">
        <v>64.36</v>
      </c>
      <c r="N603" s="832">
        <v>1</v>
      </c>
      <c r="O603" s="836">
        <v>1</v>
      </c>
      <c r="P603" s="835"/>
      <c r="Q603" s="837">
        <v>0</v>
      </c>
      <c r="R603" s="832"/>
      <c r="S603" s="837">
        <v>0</v>
      </c>
      <c r="T603" s="836"/>
      <c r="U603" s="838">
        <v>0</v>
      </c>
    </row>
    <row r="604" spans="1:21" ht="14.45" customHeight="1" x14ac:dyDescent="0.2">
      <c r="A604" s="831">
        <v>31</v>
      </c>
      <c r="B604" s="832" t="s">
        <v>1749</v>
      </c>
      <c r="C604" s="832" t="s">
        <v>1754</v>
      </c>
      <c r="D604" s="833" t="s">
        <v>2608</v>
      </c>
      <c r="E604" s="834" t="s">
        <v>1772</v>
      </c>
      <c r="F604" s="832" t="s">
        <v>1750</v>
      </c>
      <c r="G604" s="832" t="s">
        <v>1878</v>
      </c>
      <c r="H604" s="832" t="s">
        <v>579</v>
      </c>
      <c r="I604" s="832" t="s">
        <v>1879</v>
      </c>
      <c r="J604" s="832" t="s">
        <v>1880</v>
      </c>
      <c r="K604" s="832" t="s">
        <v>1881</v>
      </c>
      <c r="L604" s="835">
        <v>132.97999999999999</v>
      </c>
      <c r="M604" s="835">
        <v>531.91999999999996</v>
      </c>
      <c r="N604" s="832">
        <v>4</v>
      </c>
      <c r="O604" s="836">
        <v>1.5</v>
      </c>
      <c r="P604" s="835">
        <v>531.91999999999996</v>
      </c>
      <c r="Q604" s="837">
        <v>1</v>
      </c>
      <c r="R604" s="832">
        <v>4</v>
      </c>
      <c r="S604" s="837">
        <v>1</v>
      </c>
      <c r="T604" s="836">
        <v>1.5</v>
      </c>
      <c r="U604" s="838">
        <v>1</v>
      </c>
    </row>
    <row r="605" spans="1:21" ht="14.45" customHeight="1" x14ac:dyDescent="0.2">
      <c r="A605" s="831">
        <v>31</v>
      </c>
      <c r="B605" s="832" t="s">
        <v>1749</v>
      </c>
      <c r="C605" s="832" t="s">
        <v>1754</v>
      </c>
      <c r="D605" s="833" t="s">
        <v>2608</v>
      </c>
      <c r="E605" s="834" t="s">
        <v>1772</v>
      </c>
      <c r="F605" s="832" t="s">
        <v>1750</v>
      </c>
      <c r="G605" s="832" t="s">
        <v>2422</v>
      </c>
      <c r="H605" s="832" t="s">
        <v>579</v>
      </c>
      <c r="I605" s="832" t="s">
        <v>2423</v>
      </c>
      <c r="J605" s="832" t="s">
        <v>1027</v>
      </c>
      <c r="K605" s="832" t="s">
        <v>2424</v>
      </c>
      <c r="L605" s="835">
        <v>760.22</v>
      </c>
      <c r="M605" s="835">
        <v>760.22</v>
      </c>
      <c r="N605" s="832">
        <v>1</v>
      </c>
      <c r="O605" s="836">
        <v>1</v>
      </c>
      <c r="P605" s="835">
        <v>760.22</v>
      </c>
      <c r="Q605" s="837">
        <v>1</v>
      </c>
      <c r="R605" s="832">
        <v>1</v>
      </c>
      <c r="S605" s="837">
        <v>1</v>
      </c>
      <c r="T605" s="836">
        <v>1</v>
      </c>
      <c r="U605" s="838">
        <v>1</v>
      </c>
    </row>
    <row r="606" spans="1:21" ht="14.45" customHeight="1" x14ac:dyDescent="0.2">
      <c r="A606" s="831">
        <v>31</v>
      </c>
      <c r="B606" s="832" t="s">
        <v>1749</v>
      </c>
      <c r="C606" s="832" t="s">
        <v>1754</v>
      </c>
      <c r="D606" s="833" t="s">
        <v>2608</v>
      </c>
      <c r="E606" s="834" t="s">
        <v>1772</v>
      </c>
      <c r="F606" s="832" t="s">
        <v>1750</v>
      </c>
      <c r="G606" s="832" t="s">
        <v>2422</v>
      </c>
      <c r="H606" s="832" t="s">
        <v>579</v>
      </c>
      <c r="I606" s="832" t="s">
        <v>2425</v>
      </c>
      <c r="J606" s="832" t="s">
        <v>1027</v>
      </c>
      <c r="K606" s="832" t="s">
        <v>2426</v>
      </c>
      <c r="L606" s="835">
        <v>0</v>
      </c>
      <c r="M606" s="835">
        <v>0</v>
      </c>
      <c r="N606" s="832">
        <v>1</v>
      </c>
      <c r="O606" s="836">
        <v>0.5</v>
      </c>
      <c r="P606" s="835">
        <v>0</v>
      </c>
      <c r="Q606" s="837"/>
      <c r="R606" s="832">
        <v>1</v>
      </c>
      <c r="S606" s="837">
        <v>1</v>
      </c>
      <c r="T606" s="836">
        <v>0.5</v>
      </c>
      <c r="U606" s="838">
        <v>1</v>
      </c>
    </row>
    <row r="607" spans="1:21" ht="14.45" customHeight="1" x14ac:dyDescent="0.2">
      <c r="A607" s="831">
        <v>31</v>
      </c>
      <c r="B607" s="832" t="s">
        <v>1749</v>
      </c>
      <c r="C607" s="832" t="s">
        <v>1754</v>
      </c>
      <c r="D607" s="833" t="s">
        <v>2608</v>
      </c>
      <c r="E607" s="834" t="s">
        <v>1772</v>
      </c>
      <c r="F607" s="832" t="s">
        <v>1750</v>
      </c>
      <c r="G607" s="832" t="s">
        <v>2427</v>
      </c>
      <c r="H607" s="832" t="s">
        <v>579</v>
      </c>
      <c r="I607" s="832" t="s">
        <v>2428</v>
      </c>
      <c r="J607" s="832" t="s">
        <v>2429</v>
      </c>
      <c r="K607" s="832" t="s">
        <v>2430</v>
      </c>
      <c r="L607" s="835">
        <v>0</v>
      </c>
      <c r="M607" s="835">
        <v>0</v>
      </c>
      <c r="N607" s="832">
        <v>1</v>
      </c>
      <c r="O607" s="836">
        <v>0.5</v>
      </c>
      <c r="P607" s="835">
        <v>0</v>
      </c>
      <c r="Q607" s="837"/>
      <c r="R607" s="832">
        <v>1</v>
      </c>
      <c r="S607" s="837">
        <v>1</v>
      </c>
      <c r="T607" s="836">
        <v>0.5</v>
      </c>
      <c r="U607" s="838">
        <v>1</v>
      </c>
    </row>
    <row r="608" spans="1:21" ht="14.45" customHeight="1" x14ac:dyDescent="0.2">
      <c r="A608" s="831">
        <v>31</v>
      </c>
      <c r="B608" s="832" t="s">
        <v>1749</v>
      </c>
      <c r="C608" s="832" t="s">
        <v>1754</v>
      </c>
      <c r="D608" s="833" t="s">
        <v>2608</v>
      </c>
      <c r="E608" s="834" t="s">
        <v>1772</v>
      </c>
      <c r="F608" s="832" t="s">
        <v>1750</v>
      </c>
      <c r="G608" s="832" t="s">
        <v>2431</v>
      </c>
      <c r="H608" s="832" t="s">
        <v>579</v>
      </c>
      <c r="I608" s="832" t="s">
        <v>2432</v>
      </c>
      <c r="J608" s="832" t="s">
        <v>2433</v>
      </c>
      <c r="K608" s="832" t="s">
        <v>2434</v>
      </c>
      <c r="L608" s="835">
        <v>117.55</v>
      </c>
      <c r="M608" s="835">
        <v>117.55</v>
      </c>
      <c r="N608" s="832">
        <v>1</v>
      </c>
      <c r="O608" s="836">
        <v>1</v>
      </c>
      <c r="P608" s="835">
        <v>117.55</v>
      </c>
      <c r="Q608" s="837">
        <v>1</v>
      </c>
      <c r="R608" s="832">
        <v>1</v>
      </c>
      <c r="S608" s="837">
        <v>1</v>
      </c>
      <c r="T608" s="836">
        <v>1</v>
      </c>
      <c r="U608" s="838">
        <v>1</v>
      </c>
    </row>
    <row r="609" spans="1:21" ht="14.45" customHeight="1" x14ac:dyDescent="0.2">
      <c r="A609" s="831">
        <v>31</v>
      </c>
      <c r="B609" s="832" t="s">
        <v>1749</v>
      </c>
      <c r="C609" s="832" t="s">
        <v>1754</v>
      </c>
      <c r="D609" s="833" t="s">
        <v>2608</v>
      </c>
      <c r="E609" s="834" t="s">
        <v>1772</v>
      </c>
      <c r="F609" s="832" t="s">
        <v>1750</v>
      </c>
      <c r="G609" s="832" t="s">
        <v>1779</v>
      </c>
      <c r="H609" s="832" t="s">
        <v>615</v>
      </c>
      <c r="I609" s="832" t="s">
        <v>1455</v>
      </c>
      <c r="J609" s="832" t="s">
        <v>771</v>
      </c>
      <c r="K609" s="832" t="s">
        <v>1456</v>
      </c>
      <c r="L609" s="835">
        <v>736.33</v>
      </c>
      <c r="M609" s="835">
        <v>22826.230000000003</v>
      </c>
      <c r="N609" s="832">
        <v>31</v>
      </c>
      <c r="O609" s="836">
        <v>9</v>
      </c>
      <c r="P609" s="835">
        <v>13990.27</v>
      </c>
      <c r="Q609" s="837">
        <v>0.61290322580645151</v>
      </c>
      <c r="R609" s="832">
        <v>19</v>
      </c>
      <c r="S609" s="837">
        <v>0.61290322580645162</v>
      </c>
      <c r="T609" s="836">
        <v>7.5</v>
      </c>
      <c r="U609" s="838">
        <v>0.83333333333333337</v>
      </c>
    </row>
    <row r="610" spans="1:21" ht="14.45" customHeight="1" x14ac:dyDescent="0.2">
      <c r="A610" s="831">
        <v>31</v>
      </c>
      <c r="B610" s="832" t="s">
        <v>1749</v>
      </c>
      <c r="C610" s="832" t="s">
        <v>1754</v>
      </c>
      <c r="D610" s="833" t="s">
        <v>2608</v>
      </c>
      <c r="E610" s="834" t="s">
        <v>1772</v>
      </c>
      <c r="F610" s="832" t="s">
        <v>1750</v>
      </c>
      <c r="G610" s="832" t="s">
        <v>1779</v>
      </c>
      <c r="H610" s="832" t="s">
        <v>615</v>
      </c>
      <c r="I610" s="832" t="s">
        <v>1457</v>
      </c>
      <c r="J610" s="832" t="s">
        <v>771</v>
      </c>
      <c r="K610" s="832" t="s">
        <v>1458</v>
      </c>
      <c r="L610" s="835">
        <v>490.89</v>
      </c>
      <c r="M610" s="835">
        <v>5890.68</v>
      </c>
      <c r="N610" s="832">
        <v>12</v>
      </c>
      <c r="O610" s="836">
        <v>6.5</v>
      </c>
      <c r="P610" s="835">
        <v>4418.01</v>
      </c>
      <c r="Q610" s="837">
        <v>0.75</v>
      </c>
      <c r="R610" s="832">
        <v>9</v>
      </c>
      <c r="S610" s="837">
        <v>0.75</v>
      </c>
      <c r="T610" s="836">
        <v>5</v>
      </c>
      <c r="U610" s="838">
        <v>0.76923076923076927</v>
      </c>
    </row>
    <row r="611" spans="1:21" ht="14.45" customHeight="1" x14ac:dyDescent="0.2">
      <c r="A611" s="831">
        <v>31</v>
      </c>
      <c r="B611" s="832" t="s">
        <v>1749</v>
      </c>
      <c r="C611" s="832" t="s">
        <v>1754</v>
      </c>
      <c r="D611" s="833" t="s">
        <v>2608</v>
      </c>
      <c r="E611" s="834" t="s">
        <v>1772</v>
      </c>
      <c r="F611" s="832" t="s">
        <v>1750</v>
      </c>
      <c r="G611" s="832" t="s">
        <v>1779</v>
      </c>
      <c r="H611" s="832" t="s">
        <v>615</v>
      </c>
      <c r="I611" s="832" t="s">
        <v>1884</v>
      </c>
      <c r="J611" s="832" t="s">
        <v>771</v>
      </c>
      <c r="K611" s="832" t="s">
        <v>1885</v>
      </c>
      <c r="L611" s="835">
        <v>1154.68</v>
      </c>
      <c r="M611" s="835">
        <v>2309.36</v>
      </c>
      <c r="N611" s="832">
        <v>2</v>
      </c>
      <c r="O611" s="836">
        <v>1</v>
      </c>
      <c r="P611" s="835"/>
      <c r="Q611" s="837">
        <v>0</v>
      </c>
      <c r="R611" s="832"/>
      <c r="S611" s="837">
        <v>0</v>
      </c>
      <c r="T611" s="836"/>
      <c r="U611" s="838">
        <v>0</v>
      </c>
    </row>
    <row r="612" spans="1:21" ht="14.45" customHeight="1" x14ac:dyDescent="0.2">
      <c r="A612" s="831">
        <v>31</v>
      </c>
      <c r="B612" s="832" t="s">
        <v>1749</v>
      </c>
      <c r="C612" s="832" t="s">
        <v>1754</v>
      </c>
      <c r="D612" s="833" t="s">
        <v>2608</v>
      </c>
      <c r="E612" s="834" t="s">
        <v>1772</v>
      </c>
      <c r="F612" s="832" t="s">
        <v>1750</v>
      </c>
      <c r="G612" s="832" t="s">
        <v>1779</v>
      </c>
      <c r="H612" s="832" t="s">
        <v>615</v>
      </c>
      <c r="I612" s="832" t="s">
        <v>1451</v>
      </c>
      <c r="J612" s="832" t="s">
        <v>771</v>
      </c>
      <c r="K612" s="832" t="s">
        <v>1452</v>
      </c>
      <c r="L612" s="835">
        <v>923.74</v>
      </c>
      <c r="M612" s="835">
        <v>8313.66</v>
      </c>
      <c r="N612" s="832">
        <v>9</v>
      </c>
      <c r="O612" s="836">
        <v>4.5</v>
      </c>
      <c r="P612" s="835">
        <v>8313.66</v>
      </c>
      <c r="Q612" s="837">
        <v>1</v>
      </c>
      <c r="R612" s="832">
        <v>9</v>
      </c>
      <c r="S612" s="837">
        <v>1</v>
      </c>
      <c r="T612" s="836">
        <v>4.5</v>
      </c>
      <c r="U612" s="838">
        <v>1</v>
      </c>
    </row>
    <row r="613" spans="1:21" ht="14.45" customHeight="1" x14ac:dyDescent="0.2">
      <c r="A613" s="831">
        <v>31</v>
      </c>
      <c r="B613" s="832" t="s">
        <v>1749</v>
      </c>
      <c r="C613" s="832" t="s">
        <v>1754</v>
      </c>
      <c r="D613" s="833" t="s">
        <v>2608</v>
      </c>
      <c r="E613" s="834" t="s">
        <v>1772</v>
      </c>
      <c r="F613" s="832" t="s">
        <v>1750</v>
      </c>
      <c r="G613" s="832" t="s">
        <v>2435</v>
      </c>
      <c r="H613" s="832" t="s">
        <v>579</v>
      </c>
      <c r="I613" s="832" t="s">
        <v>2436</v>
      </c>
      <c r="J613" s="832" t="s">
        <v>2437</v>
      </c>
      <c r="K613" s="832" t="s">
        <v>2438</v>
      </c>
      <c r="L613" s="835">
        <v>57.28</v>
      </c>
      <c r="M613" s="835">
        <v>57.28</v>
      </c>
      <c r="N613" s="832">
        <v>1</v>
      </c>
      <c r="O613" s="836">
        <v>0.5</v>
      </c>
      <c r="P613" s="835"/>
      <c r="Q613" s="837">
        <v>0</v>
      </c>
      <c r="R613" s="832"/>
      <c r="S613" s="837">
        <v>0</v>
      </c>
      <c r="T613" s="836"/>
      <c r="U613" s="838">
        <v>0</v>
      </c>
    </row>
    <row r="614" spans="1:21" ht="14.45" customHeight="1" x14ac:dyDescent="0.2">
      <c r="A614" s="831">
        <v>31</v>
      </c>
      <c r="B614" s="832" t="s">
        <v>1749</v>
      </c>
      <c r="C614" s="832" t="s">
        <v>1754</v>
      </c>
      <c r="D614" s="833" t="s">
        <v>2608</v>
      </c>
      <c r="E614" s="834" t="s">
        <v>1772</v>
      </c>
      <c r="F614" s="832" t="s">
        <v>1750</v>
      </c>
      <c r="G614" s="832" t="s">
        <v>1821</v>
      </c>
      <c r="H614" s="832" t="s">
        <v>579</v>
      </c>
      <c r="I614" s="832" t="s">
        <v>1886</v>
      </c>
      <c r="J614" s="832" t="s">
        <v>641</v>
      </c>
      <c r="K614" s="832" t="s">
        <v>1887</v>
      </c>
      <c r="L614" s="835">
        <v>17.62</v>
      </c>
      <c r="M614" s="835">
        <v>17.62</v>
      </c>
      <c r="N614" s="832">
        <v>1</v>
      </c>
      <c r="O614" s="836">
        <v>1</v>
      </c>
      <c r="P614" s="835">
        <v>17.62</v>
      </c>
      <c r="Q614" s="837">
        <v>1</v>
      </c>
      <c r="R614" s="832">
        <v>1</v>
      </c>
      <c r="S614" s="837">
        <v>1</v>
      </c>
      <c r="T614" s="836">
        <v>1</v>
      </c>
      <c r="U614" s="838">
        <v>1</v>
      </c>
    </row>
    <row r="615" spans="1:21" ht="14.45" customHeight="1" x14ac:dyDescent="0.2">
      <c r="A615" s="831">
        <v>31</v>
      </c>
      <c r="B615" s="832" t="s">
        <v>1749</v>
      </c>
      <c r="C615" s="832" t="s">
        <v>1754</v>
      </c>
      <c r="D615" s="833" t="s">
        <v>2608</v>
      </c>
      <c r="E615" s="834" t="s">
        <v>1772</v>
      </c>
      <c r="F615" s="832" t="s">
        <v>1750</v>
      </c>
      <c r="G615" s="832" t="s">
        <v>1821</v>
      </c>
      <c r="H615" s="832" t="s">
        <v>579</v>
      </c>
      <c r="I615" s="832" t="s">
        <v>1822</v>
      </c>
      <c r="J615" s="832" t="s">
        <v>641</v>
      </c>
      <c r="K615" s="832" t="s">
        <v>617</v>
      </c>
      <c r="L615" s="835">
        <v>35.25</v>
      </c>
      <c r="M615" s="835">
        <v>176.25</v>
      </c>
      <c r="N615" s="832">
        <v>5</v>
      </c>
      <c r="O615" s="836">
        <v>3.5</v>
      </c>
      <c r="P615" s="835">
        <v>141</v>
      </c>
      <c r="Q615" s="837">
        <v>0.8</v>
      </c>
      <c r="R615" s="832">
        <v>4</v>
      </c>
      <c r="S615" s="837">
        <v>0.8</v>
      </c>
      <c r="T615" s="836">
        <v>3</v>
      </c>
      <c r="U615" s="838">
        <v>0.8571428571428571</v>
      </c>
    </row>
    <row r="616" spans="1:21" ht="14.45" customHeight="1" x14ac:dyDescent="0.2">
      <c r="A616" s="831">
        <v>31</v>
      </c>
      <c r="B616" s="832" t="s">
        <v>1749</v>
      </c>
      <c r="C616" s="832" t="s">
        <v>1754</v>
      </c>
      <c r="D616" s="833" t="s">
        <v>2608</v>
      </c>
      <c r="E616" s="834" t="s">
        <v>1772</v>
      </c>
      <c r="F616" s="832" t="s">
        <v>1750</v>
      </c>
      <c r="G616" s="832" t="s">
        <v>2439</v>
      </c>
      <c r="H616" s="832" t="s">
        <v>579</v>
      </c>
      <c r="I616" s="832" t="s">
        <v>2440</v>
      </c>
      <c r="J616" s="832" t="s">
        <v>2441</v>
      </c>
      <c r="K616" s="832" t="s">
        <v>2442</v>
      </c>
      <c r="L616" s="835">
        <v>0</v>
      </c>
      <c r="M616" s="835">
        <v>0</v>
      </c>
      <c r="N616" s="832">
        <v>1</v>
      </c>
      <c r="O616" s="836">
        <v>1</v>
      </c>
      <c r="P616" s="835">
        <v>0</v>
      </c>
      <c r="Q616" s="837"/>
      <c r="R616" s="832">
        <v>1</v>
      </c>
      <c r="S616" s="837">
        <v>1</v>
      </c>
      <c r="T616" s="836">
        <v>1</v>
      </c>
      <c r="U616" s="838">
        <v>1</v>
      </c>
    </row>
    <row r="617" spans="1:21" ht="14.45" customHeight="1" x14ac:dyDescent="0.2">
      <c r="A617" s="831">
        <v>31</v>
      </c>
      <c r="B617" s="832" t="s">
        <v>1749</v>
      </c>
      <c r="C617" s="832" t="s">
        <v>1754</v>
      </c>
      <c r="D617" s="833" t="s">
        <v>2608</v>
      </c>
      <c r="E617" s="834" t="s">
        <v>1772</v>
      </c>
      <c r="F617" s="832" t="s">
        <v>1750</v>
      </c>
      <c r="G617" s="832" t="s">
        <v>1778</v>
      </c>
      <c r="H617" s="832" t="s">
        <v>615</v>
      </c>
      <c r="I617" s="832" t="s">
        <v>1605</v>
      </c>
      <c r="J617" s="832" t="s">
        <v>927</v>
      </c>
      <c r="K617" s="832" t="s">
        <v>931</v>
      </c>
      <c r="L617" s="835">
        <v>0</v>
      </c>
      <c r="M617" s="835">
        <v>0</v>
      </c>
      <c r="N617" s="832">
        <v>58</v>
      </c>
      <c r="O617" s="836">
        <v>30</v>
      </c>
      <c r="P617" s="835">
        <v>0</v>
      </c>
      <c r="Q617" s="837"/>
      <c r="R617" s="832">
        <v>26</v>
      </c>
      <c r="S617" s="837">
        <v>0.44827586206896552</v>
      </c>
      <c r="T617" s="836">
        <v>13.5</v>
      </c>
      <c r="U617" s="838">
        <v>0.45</v>
      </c>
    </row>
    <row r="618" spans="1:21" ht="14.45" customHeight="1" x14ac:dyDescent="0.2">
      <c r="A618" s="831">
        <v>31</v>
      </c>
      <c r="B618" s="832" t="s">
        <v>1749</v>
      </c>
      <c r="C618" s="832" t="s">
        <v>1754</v>
      </c>
      <c r="D618" s="833" t="s">
        <v>2608</v>
      </c>
      <c r="E618" s="834" t="s">
        <v>1772</v>
      </c>
      <c r="F618" s="832" t="s">
        <v>1750</v>
      </c>
      <c r="G618" s="832" t="s">
        <v>1793</v>
      </c>
      <c r="H618" s="832" t="s">
        <v>579</v>
      </c>
      <c r="I618" s="832" t="s">
        <v>1794</v>
      </c>
      <c r="J618" s="832" t="s">
        <v>1129</v>
      </c>
      <c r="K618" s="832" t="s">
        <v>1795</v>
      </c>
      <c r="L618" s="835">
        <v>219.37</v>
      </c>
      <c r="M618" s="835">
        <v>1096.8499999999999</v>
      </c>
      <c r="N618" s="832">
        <v>5</v>
      </c>
      <c r="O618" s="836">
        <v>2.5</v>
      </c>
      <c r="P618" s="835">
        <v>877.48</v>
      </c>
      <c r="Q618" s="837">
        <v>0.8</v>
      </c>
      <c r="R618" s="832">
        <v>4</v>
      </c>
      <c r="S618" s="837">
        <v>0.8</v>
      </c>
      <c r="T618" s="836">
        <v>1.5</v>
      </c>
      <c r="U618" s="838">
        <v>0.6</v>
      </c>
    </row>
    <row r="619" spans="1:21" ht="14.45" customHeight="1" x14ac:dyDescent="0.2">
      <c r="A619" s="831">
        <v>31</v>
      </c>
      <c r="B619" s="832" t="s">
        <v>1749</v>
      </c>
      <c r="C619" s="832" t="s">
        <v>1754</v>
      </c>
      <c r="D619" s="833" t="s">
        <v>2608</v>
      </c>
      <c r="E619" s="834" t="s">
        <v>1772</v>
      </c>
      <c r="F619" s="832" t="s">
        <v>1750</v>
      </c>
      <c r="G619" s="832" t="s">
        <v>2443</v>
      </c>
      <c r="H619" s="832" t="s">
        <v>579</v>
      </c>
      <c r="I619" s="832" t="s">
        <v>2444</v>
      </c>
      <c r="J619" s="832" t="s">
        <v>2445</v>
      </c>
      <c r="K619" s="832" t="s">
        <v>2446</v>
      </c>
      <c r="L619" s="835">
        <v>60.39</v>
      </c>
      <c r="M619" s="835">
        <v>60.39</v>
      </c>
      <c r="N619" s="832">
        <v>1</v>
      </c>
      <c r="O619" s="836">
        <v>1</v>
      </c>
      <c r="P619" s="835">
        <v>60.39</v>
      </c>
      <c r="Q619" s="837">
        <v>1</v>
      </c>
      <c r="R619" s="832">
        <v>1</v>
      </c>
      <c r="S619" s="837">
        <v>1</v>
      </c>
      <c r="T619" s="836">
        <v>1</v>
      </c>
      <c r="U619" s="838">
        <v>1</v>
      </c>
    </row>
    <row r="620" spans="1:21" ht="14.45" customHeight="1" x14ac:dyDescent="0.2">
      <c r="A620" s="831">
        <v>31</v>
      </c>
      <c r="B620" s="832" t="s">
        <v>1749</v>
      </c>
      <c r="C620" s="832" t="s">
        <v>1754</v>
      </c>
      <c r="D620" s="833" t="s">
        <v>2608</v>
      </c>
      <c r="E620" s="834" t="s">
        <v>1772</v>
      </c>
      <c r="F620" s="832" t="s">
        <v>1750</v>
      </c>
      <c r="G620" s="832" t="s">
        <v>1915</v>
      </c>
      <c r="H620" s="832" t="s">
        <v>579</v>
      </c>
      <c r="I620" s="832" t="s">
        <v>1916</v>
      </c>
      <c r="J620" s="832" t="s">
        <v>609</v>
      </c>
      <c r="K620" s="832" t="s">
        <v>1917</v>
      </c>
      <c r="L620" s="835">
        <v>0</v>
      </c>
      <c r="M620" s="835">
        <v>0</v>
      </c>
      <c r="N620" s="832">
        <v>2</v>
      </c>
      <c r="O620" s="836">
        <v>0.5</v>
      </c>
      <c r="P620" s="835"/>
      <c r="Q620" s="837"/>
      <c r="R620" s="832"/>
      <c r="S620" s="837">
        <v>0</v>
      </c>
      <c r="T620" s="836"/>
      <c r="U620" s="838">
        <v>0</v>
      </c>
    </row>
    <row r="621" spans="1:21" ht="14.45" customHeight="1" x14ac:dyDescent="0.2">
      <c r="A621" s="831">
        <v>31</v>
      </c>
      <c r="B621" s="832" t="s">
        <v>1749</v>
      </c>
      <c r="C621" s="832" t="s">
        <v>1754</v>
      </c>
      <c r="D621" s="833" t="s">
        <v>2608</v>
      </c>
      <c r="E621" s="834" t="s">
        <v>1772</v>
      </c>
      <c r="F621" s="832" t="s">
        <v>1750</v>
      </c>
      <c r="G621" s="832" t="s">
        <v>1915</v>
      </c>
      <c r="H621" s="832" t="s">
        <v>579</v>
      </c>
      <c r="I621" s="832" t="s">
        <v>1918</v>
      </c>
      <c r="J621" s="832" t="s">
        <v>609</v>
      </c>
      <c r="K621" s="832" t="s">
        <v>1919</v>
      </c>
      <c r="L621" s="835">
        <v>0</v>
      </c>
      <c r="M621" s="835">
        <v>0</v>
      </c>
      <c r="N621" s="832">
        <v>3</v>
      </c>
      <c r="O621" s="836">
        <v>1.5</v>
      </c>
      <c r="P621" s="835">
        <v>0</v>
      </c>
      <c r="Q621" s="837"/>
      <c r="R621" s="832">
        <v>1</v>
      </c>
      <c r="S621" s="837">
        <v>0.33333333333333331</v>
      </c>
      <c r="T621" s="836">
        <v>0.5</v>
      </c>
      <c r="U621" s="838">
        <v>0.33333333333333331</v>
      </c>
    </row>
    <row r="622" spans="1:21" ht="14.45" customHeight="1" x14ac:dyDescent="0.2">
      <c r="A622" s="831">
        <v>31</v>
      </c>
      <c r="B622" s="832" t="s">
        <v>1749</v>
      </c>
      <c r="C622" s="832" t="s">
        <v>1754</v>
      </c>
      <c r="D622" s="833" t="s">
        <v>2608</v>
      </c>
      <c r="E622" s="834" t="s">
        <v>1772</v>
      </c>
      <c r="F622" s="832" t="s">
        <v>1751</v>
      </c>
      <c r="G622" s="832" t="s">
        <v>1920</v>
      </c>
      <c r="H622" s="832" t="s">
        <v>579</v>
      </c>
      <c r="I622" s="832" t="s">
        <v>1921</v>
      </c>
      <c r="J622" s="832" t="s">
        <v>1922</v>
      </c>
      <c r="K622" s="832" t="s">
        <v>1923</v>
      </c>
      <c r="L622" s="835">
        <v>35.130000000000003</v>
      </c>
      <c r="M622" s="835">
        <v>1967.28</v>
      </c>
      <c r="N622" s="832">
        <v>56</v>
      </c>
      <c r="O622" s="836">
        <v>28</v>
      </c>
      <c r="P622" s="835">
        <v>1897.02</v>
      </c>
      <c r="Q622" s="837">
        <v>0.9642857142857143</v>
      </c>
      <c r="R622" s="832">
        <v>54</v>
      </c>
      <c r="S622" s="837">
        <v>0.9642857142857143</v>
      </c>
      <c r="T622" s="836">
        <v>27</v>
      </c>
      <c r="U622" s="838">
        <v>0.9642857142857143</v>
      </c>
    </row>
    <row r="623" spans="1:21" ht="14.45" customHeight="1" x14ac:dyDescent="0.2">
      <c r="A623" s="831">
        <v>31</v>
      </c>
      <c r="B623" s="832" t="s">
        <v>1749</v>
      </c>
      <c r="C623" s="832" t="s">
        <v>1754</v>
      </c>
      <c r="D623" s="833" t="s">
        <v>2608</v>
      </c>
      <c r="E623" s="834" t="s">
        <v>1772</v>
      </c>
      <c r="F623" s="832" t="s">
        <v>1751</v>
      </c>
      <c r="G623" s="832" t="s">
        <v>1920</v>
      </c>
      <c r="H623" s="832" t="s">
        <v>579</v>
      </c>
      <c r="I623" s="832" t="s">
        <v>2046</v>
      </c>
      <c r="J623" s="832" t="s">
        <v>1922</v>
      </c>
      <c r="K623" s="832" t="s">
        <v>2047</v>
      </c>
      <c r="L623" s="835">
        <v>30.99</v>
      </c>
      <c r="M623" s="835">
        <v>61.98</v>
      </c>
      <c r="N623" s="832">
        <v>2</v>
      </c>
      <c r="O623" s="836">
        <v>2</v>
      </c>
      <c r="P623" s="835">
        <v>61.98</v>
      </c>
      <c r="Q623" s="837">
        <v>1</v>
      </c>
      <c r="R623" s="832">
        <v>2</v>
      </c>
      <c r="S623" s="837">
        <v>1</v>
      </c>
      <c r="T623" s="836">
        <v>2</v>
      </c>
      <c r="U623" s="838">
        <v>1</v>
      </c>
    </row>
    <row r="624" spans="1:21" ht="14.45" customHeight="1" x14ac:dyDescent="0.2">
      <c r="A624" s="831">
        <v>31</v>
      </c>
      <c r="B624" s="832" t="s">
        <v>1749</v>
      </c>
      <c r="C624" s="832" t="s">
        <v>1754</v>
      </c>
      <c r="D624" s="833" t="s">
        <v>2608</v>
      </c>
      <c r="E624" s="834" t="s">
        <v>1772</v>
      </c>
      <c r="F624" s="832" t="s">
        <v>1751</v>
      </c>
      <c r="G624" s="832" t="s">
        <v>1789</v>
      </c>
      <c r="H624" s="832" t="s">
        <v>579</v>
      </c>
      <c r="I624" s="832" t="s">
        <v>1945</v>
      </c>
      <c r="J624" s="832" t="s">
        <v>1946</v>
      </c>
      <c r="K624" s="832" t="s">
        <v>1947</v>
      </c>
      <c r="L624" s="835">
        <v>492.18</v>
      </c>
      <c r="M624" s="835">
        <v>492.18</v>
      </c>
      <c r="N624" s="832">
        <v>1</v>
      </c>
      <c r="O624" s="836">
        <v>1</v>
      </c>
      <c r="P624" s="835">
        <v>492.18</v>
      </c>
      <c r="Q624" s="837">
        <v>1</v>
      </c>
      <c r="R624" s="832">
        <v>1</v>
      </c>
      <c r="S624" s="837">
        <v>1</v>
      </c>
      <c r="T624" s="836">
        <v>1</v>
      </c>
      <c r="U624" s="838">
        <v>1</v>
      </c>
    </row>
    <row r="625" spans="1:21" ht="14.45" customHeight="1" x14ac:dyDescent="0.2">
      <c r="A625" s="831">
        <v>31</v>
      </c>
      <c r="B625" s="832" t="s">
        <v>1749</v>
      </c>
      <c r="C625" s="832" t="s">
        <v>1754</v>
      </c>
      <c r="D625" s="833" t="s">
        <v>2608</v>
      </c>
      <c r="E625" s="834" t="s">
        <v>1772</v>
      </c>
      <c r="F625" s="832" t="s">
        <v>1751</v>
      </c>
      <c r="G625" s="832" t="s">
        <v>1789</v>
      </c>
      <c r="H625" s="832" t="s">
        <v>579</v>
      </c>
      <c r="I625" s="832" t="s">
        <v>1953</v>
      </c>
      <c r="J625" s="832" t="s">
        <v>1954</v>
      </c>
      <c r="K625" s="832" t="s">
        <v>1955</v>
      </c>
      <c r="L625" s="835">
        <v>971.25</v>
      </c>
      <c r="M625" s="835">
        <v>1942.5</v>
      </c>
      <c r="N625" s="832">
        <v>2</v>
      </c>
      <c r="O625" s="836">
        <v>2</v>
      </c>
      <c r="P625" s="835">
        <v>1942.5</v>
      </c>
      <c r="Q625" s="837">
        <v>1</v>
      </c>
      <c r="R625" s="832">
        <v>2</v>
      </c>
      <c r="S625" s="837">
        <v>1</v>
      </c>
      <c r="T625" s="836">
        <v>2</v>
      </c>
      <c r="U625" s="838">
        <v>1</v>
      </c>
    </row>
    <row r="626" spans="1:21" ht="14.45" customHeight="1" x14ac:dyDescent="0.2">
      <c r="A626" s="831">
        <v>31</v>
      </c>
      <c r="B626" s="832" t="s">
        <v>1749</v>
      </c>
      <c r="C626" s="832" t="s">
        <v>1754</v>
      </c>
      <c r="D626" s="833" t="s">
        <v>2608</v>
      </c>
      <c r="E626" s="834" t="s">
        <v>1772</v>
      </c>
      <c r="F626" s="832" t="s">
        <v>1751</v>
      </c>
      <c r="G626" s="832" t="s">
        <v>1789</v>
      </c>
      <c r="H626" s="832" t="s">
        <v>579</v>
      </c>
      <c r="I626" s="832" t="s">
        <v>2064</v>
      </c>
      <c r="J626" s="832" t="s">
        <v>2065</v>
      </c>
      <c r="K626" s="832"/>
      <c r="L626" s="835">
        <v>80.349999999999994</v>
      </c>
      <c r="M626" s="835">
        <v>80.349999999999994</v>
      </c>
      <c r="N626" s="832">
        <v>1</v>
      </c>
      <c r="O626" s="836">
        <v>1</v>
      </c>
      <c r="P626" s="835">
        <v>80.349999999999994</v>
      </c>
      <c r="Q626" s="837">
        <v>1</v>
      </c>
      <c r="R626" s="832">
        <v>1</v>
      </c>
      <c r="S626" s="837">
        <v>1</v>
      </c>
      <c r="T626" s="836">
        <v>1</v>
      </c>
      <c r="U626" s="838">
        <v>1</v>
      </c>
    </row>
    <row r="627" spans="1:21" ht="14.45" customHeight="1" x14ac:dyDescent="0.2">
      <c r="A627" s="831">
        <v>31</v>
      </c>
      <c r="B627" s="832" t="s">
        <v>1749</v>
      </c>
      <c r="C627" s="832" t="s">
        <v>1754</v>
      </c>
      <c r="D627" s="833" t="s">
        <v>2608</v>
      </c>
      <c r="E627" s="834" t="s">
        <v>1772</v>
      </c>
      <c r="F627" s="832" t="s">
        <v>1751</v>
      </c>
      <c r="G627" s="832" t="s">
        <v>1789</v>
      </c>
      <c r="H627" s="832" t="s">
        <v>579</v>
      </c>
      <c r="I627" s="832" t="s">
        <v>1962</v>
      </c>
      <c r="J627" s="832" t="s">
        <v>1801</v>
      </c>
      <c r="K627" s="832"/>
      <c r="L627" s="835">
        <v>350</v>
      </c>
      <c r="M627" s="835">
        <v>350</v>
      </c>
      <c r="N627" s="832">
        <v>1</v>
      </c>
      <c r="O627" s="836">
        <v>1</v>
      </c>
      <c r="P627" s="835">
        <v>350</v>
      </c>
      <c r="Q627" s="837">
        <v>1</v>
      </c>
      <c r="R627" s="832">
        <v>1</v>
      </c>
      <c r="S627" s="837">
        <v>1</v>
      </c>
      <c r="T627" s="836">
        <v>1</v>
      </c>
      <c r="U627" s="838">
        <v>1</v>
      </c>
    </row>
    <row r="628" spans="1:21" ht="14.45" customHeight="1" x14ac:dyDescent="0.2">
      <c r="A628" s="831">
        <v>31</v>
      </c>
      <c r="B628" s="832" t="s">
        <v>1749</v>
      </c>
      <c r="C628" s="832" t="s">
        <v>1754</v>
      </c>
      <c r="D628" s="833" t="s">
        <v>2608</v>
      </c>
      <c r="E628" s="834" t="s">
        <v>1772</v>
      </c>
      <c r="F628" s="832" t="s">
        <v>1751</v>
      </c>
      <c r="G628" s="832" t="s">
        <v>1789</v>
      </c>
      <c r="H628" s="832" t="s">
        <v>579</v>
      </c>
      <c r="I628" s="832" t="s">
        <v>2447</v>
      </c>
      <c r="J628" s="832" t="s">
        <v>2448</v>
      </c>
      <c r="K628" s="832" t="s">
        <v>2449</v>
      </c>
      <c r="L628" s="835">
        <v>336.5</v>
      </c>
      <c r="M628" s="835">
        <v>336.5</v>
      </c>
      <c r="N628" s="832">
        <v>1</v>
      </c>
      <c r="O628" s="836">
        <v>1</v>
      </c>
      <c r="P628" s="835">
        <v>336.5</v>
      </c>
      <c r="Q628" s="837">
        <v>1</v>
      </c>
      <c r="R628" s="832">
        <v>1</v>
      </c>
      <c r="S628" s="837">
        <v>1</v>
      </c>
      <c r="T628" s="836">
        <v>1</v>
      </c>
      <c r="U628" s="838">
        <v>1</v>
      </c>
    </row>
    <row r="629" spans="1:21" ht="14.45" customHeight="1" x14ac:dyDescent="0.2">
      <c r="A629" s="831">
        <v>31</v>
      </c>
      <c r="B629" s="832" t="s">
        <v>1749</v>
      </c>
      <c r="C629" s="832" t="s">
        <v>1754</v>
      </c>
      <c r="D629" s="833" t="s">
        <v>2608</v>
      </c>
      <c r="E629" s="834" t="s">
        <v>1772</v>
      </c>
      <c r="F629" s="832" t="s">
        <v>1751</v>
      </c>
      <c r="G629" s="832" t="s">
        <v>1789</v>
      </c>
      <c r="H629" s="832" t="s">
        <v>579</v>
      </c>
      <c r="I629" s="832" t="s">
        <v>1806</v>
      </c>
      <c r="J629" s="832" t="s">
        <v>1807</v>
      </c>
      <c r="K629" s="832" t="s">
        <v>1808</v>
      </c>
      <c r="L629" s="835">
        <v>1000</v>
      </c>
      <c r="M629" s="835">
        <v>1000</v>
      </c>
      <c r="N629" s="832">
        <v>1</v>
      </c>
      <c r="O629" s="836">
        <v>1</v>
      </c>
      <c r="P629" s="835">
        <v>1000</v>
      </c>
      <c r="Q629" s="837">
        <v>1</v>
      </c>
      <c r="R629" s="832">
        <v>1</v>
      </c>
      <c r="S629" s="837">
        <v>1</v>
      </c>
      <c r="T629" s="836">
        <v>1</v>
      </c>
      <c r="U629" s="838">
        <v>1</v>
      </c>
    </row>
    <row r="630" spans="1:21" ht="14.45" customHeight="1" x14ac:dyDescent="0.2">
      <c r="A630" s="831">
        <v>31</v>
      </c>
      <c r="B630" s="832" t="s">
        <v>1749</v>
      </c>
      <c r="C630" s="832" t="s">
        <v>1754</v>
      </c>
      <c r="D630" s="833" t="s">
        <v>2608</v>
      </c>
      <c r="E630" s="834" t="s">
        <v>1772</v>
      </c>
      <c r="F630" s="832" t="s">
        <v>1751</v>
      </c>
      <c r="G630" s="832" t="s">
        <v>1789</v>
      </c>
      <c r="H630" s="832" t="s">
        <v>579</v>
      </c>
      <c r="I630" s="832" t="s">
        <v>2397</v>
      </c>
      <c r="J630" s="832" t="s">
        <v>1801</v>
      </c>
      <c r="K630" s="832"/>
      <c r="L630" s="835">
        <v>1000</v>
      </c>
      <c r="M630" s="835">
        <v>1000</v>
      </c>
      <c r="N630" s="832">
        <v>1</v>
      </c>
      <c r="O630" s="836">
        <v>1</v>
      </c>
      <c r="P630" s="835"/>
      <c r="Q630" s="837">
        <v>0</v>
      </c>
      <c r="R630" s="832"/>
      <c r="S630" s="837">
        <v>0</v>
      </c>
      <c r="T630" s="836"/>
      <c r="U630" s="838">
        <v>0</v>
      </c>
    </row>
    <row r="631" spans="1:21" ht="14.45" customHeight="1" x14ac:dyDescent="0.2">
      <c r="A631" s="831">
        <v>31</v>
      </c>
      <c r="B631" s="832" t="s">
        <v>1749</v>
      </c>
      <c r="C631" s="832" t="s">
        <v>1754</v>
      </c>
      <c r="D631" s="833" t="s">
        <v>2608</v>
      </c>
      <c r="E631" s="834" t="s">
        <v>1772</v>
      </c>
      <c r="F631" s="832" t="s">
        <v>1751</v>
      </c>
      <c r="G631" s="832" t="s">
        <v>1789</v>
      </c>
      <c r="H631" s="832" t="s">
        <v>579</v>
      </c>
      <c r="I631" s="832" t="s">
        <v>1790</v>
      </c>
      <c r="J631" s="832" t="s">
        <v>1791</v>
      </c>
      <c r="K631" s="832" t="s">
        <v>1792</v>
      </c>
      <c r="L631" s="835">
        <v>1000</v>
      </c>
      <c r="M631" s="835">
        <v>1000</v>
      </c>
      <c r="N631" s="832">
        <v>1</v>
      </c>
      <c r="O631" s="836">
        <v>1</v>
      </c>
      <c r="P631" s="835"/>
      <c r="Q631" s="837">
        <v>0</v>
      </c>
      <c r="R631" s="832"/>
      <c r="S631" s="837">
        <v>0</v>
      </c>
      <c r="T631" s="836"/>
      <c r="U631" s="838">
        <v>0</v>
      </c>
    </row>
    <row r="632" spans="1:21" ht="14.45" customHeight="1" x14ac:dyDescent="0.2">
      <c r="A632" s="831">
        <v>31</v>
      </c>
      <c r="B632" s="832" t="s">
        <v>1749</v>
      </c>
      <c r="C632" s="832" t="s">
        <v>1754</v>
      </c>
      <c r="D632" s="833" t="s">
        <v>2608</v>
      </c>
      <c r="E632" s="834" t="s">
        <v>1772</v>
      </c>
      <c r="F632" s="832" t="s">
        <v>1751</v>
      </c>
      <c r="G632" s="832" t="s">
        <v>1785</v>
      </c>
      <c r="H632" s="832" t="s">
        <v>579</v>
      </c>
      <c r="I632" s="832" t="s">
        <v>1980</v>
      </c>
      <c r="J632" s="832" t="s">
        <v>1981</v>
      </c>
      <c r="K632" s="832" t="s">
        <v>1982</v>
      </c>
      <c r="L632" s="835">
        <v>260</v>
      </c>
      <c r="M632" s="835">
        <v>2340</v>
      </c>
      <c r="N632" s="832">
        <v>9</v>
      </c>
      <c r="O632" s="836">
        <v>6</v>
      </c>
      <c r="P632" s="835">
        <v>780</v>
      </c>
      <c r="Q632" s="837">
        <v>0.33333333333333331</v>
      </c>
      <c r="R632" s="832">
        <v>3</v>
      </c>
      <c r="S632" s="837">
        <v>0.33333333333333331</v>
      </c>
      <c r="T632" s="836">
        <v>3</v>
      </c>
      <c r="U632" s="838">
        <v>0.5</v>
      </c>
    </row>
    <row r="633" spans="1:21" ht="14.45" customHeight="1" x14ac:dyDescent="0.2">
      <c r="A633" s="831">
        <v>31</v>
      </c>
      <c r="B633" s="832" t="s">
        <v>1749</v>
      </c>
      <c r="C633" s="832" t="s">
        <v>1754</v>
      </c>
      <c r="D633" s="833" t="s">
        <v>2608</v>
      </c>
      <c r="E633" s="834" t="s">
        <v>1772</v>
      </c>
      <c r="F633" s="832" t="s">
        <v>1751</v>
      </c>
      <c r="G633" s="832" t="s">
        <v>1785</v>
      </c>
      <c r="H633" s="832" t="s">
        <v>579</v>
      </c>
      <c r="I633" s="832" t="s">
        <v>1786</v>
      </c>
      <c r="J633" s="832" t="s">
        <v>1787</v>
      </c>
      <c r="K633" s="832" t="s">
        <v>1788</v>
      </c>
      <c r="L633" s="835">
        <v>200</v>
      </c>
      <c r="M633" s="835">
        <v>2400</v>
      </c>
      <c r="N633" s="832">
        <v>12</v>
      </c>
      <c r="O633" s="836">
        <v>6</v>
      </c>
      <c r="P633" s="835">
        <v>2000</v>
      </c>
      <c r="Q633" s="837">
        <v>0.83333333333333337</v>
      </c>
      <c r="R633" s="832">
        <v>10</v>
      </c>
      <c r="S633" s="837">
        <v>0.83333333333333337</v>
      </c>
      <c r="T633" s="836">
        <v>5</v>
      </c>
      <c r="U633" s="838">
        <v>0.83333333333333337</v>
      </c>
    </row>
    <row r="634" spans="1:21" ht="14.45" customHeight="1" x14ac:dyDescent="0.2">
      <c r="A634" s="831">
        <v>31</v>
      </c>
      <c r="B634" s="832" t="s">
        <v>1749</v>
      </c>
      <c r="C634" s="832" t="s">
        <v>1754</v>
      </c>
      <c r="D634" s="833" t="s">
        <v>2608</v>
      </c>
      <c r="E634" s="834" t="s">
        <v>1773</v>
      </c>
      <c r="F634" s="832" t="s">
        <v>1750</v>
      </c>
      <c r="G634" s="832" t="s">
        <v>2368</v>
      </c>
      <c r="H634" s="832" t="s">
        <v>579</v>
      </c>
      <c r="I634" s="832" t="s">
        <v>2450</v>
      </c>
      <c r="J634" s="832" t="s">
        <v>696</v>
      </c>
      <c r="K634" s="832" t="s">
        <v>2451</v>
      </c>
      <c r="L634" s="835">
        <v>37.61</v>
      </c>
      <c r="M634" s="835">
        <v>37.61</v>
      </c>
      <c r="N634" s="832">
        <v>1</v>
      </c>
      <c r="O634" s="836">
        <v>1</v>
      </c>
      <c r="P634" s="835">
        <v>37.61</v>
      </c>
      <c r="Q634" s="837">
        <v>1</v>
      </c>
      <c r="R634" s="832">
        <v>1</v>
      </c>
      <c r="S634" s="837">
        <v>1</v>
      </c>
      <c r="T634" s="836">
        <v>1</v>
      </c>
      <c r="U634" s="838">
        <v>1</v>
      </c>
    </row>
    <row r="635" spans="1:21" ht="14.45" customHeight="1" x14ac:dyDescent="0.2">
      <c r="A635" s="831">
        <v>31</v>
      </c>
      <c r="B635" s="832" t="s">
        <v>1749</v>
      </c>
      <c r="C635" s="832" t="s">
        <v>1754</v>
      </c>
      <c r="D635" s="833" t="s">
        <v>2608</v>
      </c>
      <c r="E635" s="834" t="s">
        <v>1773</v>
      </c>
      <c r="F635" s="832" t="s">
        <v>1750</v>
      </c>
      <c r="G635" s="832" t="s">
        <v>1869</v>
      </c>
      <c r="H635" s="832" t="s">
        <v>579</v>
      </c>
      <c r="I635" s="832" t="s">
        <v>2452</v>
      </c>
      <c r="J635" s="832" t="s">
        <v>1871</v>
      </c>
      <c r="K635" s="832" t="s">
        <v>2453</v>
      </c>
      <c r="L635" s="835">
        <v>0</v>
      </c>
      <c r="M635" s="835">
        <v>0</v>
      </c>
      <c r="N635" s="832">
        <v>3</v>
      </c>
      <c r="O635" s="836">
        <v>1</v>
      </c>
      <c r="P635" s="835"/>
      <c r="Q635" s="837"/>
      <c r="R635" s="832"/>
      <c r="S635" s="837">
        <v>0</v>
      </c>
      <c r="T635" s="836"/>
      <c r="U635" s="838">
        <v>0</v>
      </c>
    </row>
    <row r="636" spans="1:21" ht="14.45" customHeight="1" x14ac:dyDescent="0.2">
      <c r="A636" s="831">
        <v>31</v>
      </c>
      <c r="B636" s="832" t="s">
        <v>1749</v>
      </c>
      <c r="C636" s="832" t="s">
        <v>1754</v>
      </c>
      <c r="D636" s="833" t="s">
        <v>2608</v>
      </c>
      <c r="E636" s="834" t="s">
        <v>1773</v>
      </c>
      <c r="F636" s="832" t="s">
        <v>1750</v>
      </c>
      <c r="G636" s="832" t="s">
        <v>1875</v>
      </c>
      <c r="H636" s="832" t="s">
        <v>579</v>
      </c>
      <c r="I636" s="832" t="s">
        <v>1876</v>
      </c>
      <c r="J636" s="832" t="s">
        <v>1106</v>
      </c>
      <c r="K636" s="832" t="s">
        <v>1877</v>
      </c>
      <c r="L636" s="835">
        <v>48.09</v>
      </c>
      <c r="M636" s="835">
        <v>480.90000000000003</v>
      </c>
      <c r="N636" s="832">
        <v>10</v>
      </c>
      <c r="O636" s="836">
        <v>1</v>
      </c>
      <c r="P636" s="835"/>
      <c r="Q636" s="837">
        <v>0</v>
      </c>
      <c r="R636" s="832"/>
      <c r="S636" s="837">
        <v>0</v>
      </c>
      <c r="T636" s="836"/>
      <c r="U636" s="838">
        <v>0</v>
      </c>
    </row>
    <row r="637" spans="1:21" ht="14.45" customHeight="1" x14ac:dyDescent="0.2">
      <c r="A637" s="831">
        <v>31</v>
      </c>
      <c r="B637" s="832" t="s">
        <v>1749</v>
      </c>
      <c r="C637" s="832" t="s">
        <v>1754</v>
      </c>
      <c r="D637" s="833" t="s">
        <v>2608</v>
      </c>
      <c r="E637" s="834" t="s">
        <v>1773</v>
      </c>
      <c r="F637" s="832" t="s">
        <v>1750</v>
      </c>
      <c r="G637" s="832" t="s">
        <v>1878</v>
      </c>
      <c r="H637" s="832" t="s">
        <v>579</v>
      </c>
      <c r="I637" s="832" t="s">
        <v>1879</v>
      </c>
      <c r="J637" s="832" t="s">
        <v>1880</v>
      </c>
      <c r="K637" s="832" t="s">
        <v>1881</v>
      </c>
      <c r="L637" s="835">
        <v>132.97999999999999</v>
      </c>
      <c r="M637" s="835">
        <v>1063.8399999999997</v>
      </c>
      <c r="N637" s="832">
        <v>8</v>
      </c>
      <c r="O637" s="836">
        <v>2.5</v>
      </c>
      <c r="P637" s="835">
        <v>664.89999999999986</v>
      </c>
      <c r="Q637" s="837">
        <v>0.625</v>
      </c>
      <c r="R637" s="832">
        <v>5</v>
      </c>
      <c r="S637" s="837">
        <v>0.625</v>
      </c>
      <c r="T637" s="836">
        <v>1.5</v>
      </c>
      <c r="U637" s="838">
        <v>0.6</v>
      </c>
    </row>
    <row r="638" spans="1:21" ht="14.45" customHeight="1" x14ac:dyDescent="0.2">
      <c r="A638" s="831">
        <v>31</v>
      </c>
      <c r="B638" s="832" t="s">
        <v>1749</v>
      </c>
      <c r="C638" s="832" t="s">
        <v>1754</v>
      </c>
      <c r="D638" s="833" t="s">
        <v>2608</v>
      </c>
      <c r="E638" s="834" t="s">
        <v>1773</v>
      </c>
      <c r="F638" s="832" t="s">
        <v>1750</v>
      </c>
      <c r="G638" s="832" t="s">
        <v>1878</v>
      </c>
      <c r="H638" s="832" t="s">
        <v>579</v>
      </c>
      <c r="I638" s="832" t="s">
        <v>2454</v>
      </c>
      <c r="J638" s="832" t="s">
        <v>1880</v>
      </c>
      <c r="K638" s="832" t="s">
        <v>2455</v>
      </c>
      <c r="L638" s="835">
        <v>77.52</v>
      </c>
      <c r="M638" s="835">
        <v>930.24</v>
      </c>
      <c r="N638" s="832">
        <v>12</v>
      </c>
      <c r="O638" s="836">
        <v>3</v>
      </c>
      <c r="P638" s="835">
        <v>930.24</v>
      </c>
      <c r="Q638" s="837">
        <v>1</v>
      </c>
      <c r="R638" s="832">
        <v>12</v>
      </c>
      <c r="S638" s="837">
        <v>1</v>
      </c>
      <c r="T638" s="836">
        <v>3</v>
      </c>
      <c r="U638" s="838">
        <v>1</v>
      </c>
    </row>
    <row r="639" spans="1:21" ht="14.45" customHeight="1" x14ac:dyDescent="0.2">
      <c r="A639" s="831">
        <v>31</v>
      </c>
      <c r="B639" s="832" t="s">
        <v>1749</v>
      </c>
      <c r="C639" s="832" t="s">
        <v>1754</v>
      </c>
      <c r="D639" s="833" t="s">
        <v>2608</v>
      </c>
      <c r="E639" s="834" t="s">
        <v>1773</v>
      </c>
      <c r="F639" s="832" t="s">
        <v>1750</v>
      </c>
      <c r="G639" s="832" t="s">
        <v>2456</v>
      </c>
      <c r="H639" s="832" t="s">
        <v>579</v>
      </c>
      <c r="I639" s="832" t="s">
        <v>2457</v>
      </c>
      <c r="J639" s="832" t="s">
        <v>1347</v>
      </c>
      <c r="K639" s="832" t="s">
        <v>2458</v>
      </c>
      <c r="L639" s="835">
        <v>34.19</v>
      </c>
      <c r="M639" s="835">
        <v>136.76</v>
      </c>
      <c r="N639" s="832">
        <v>4</v>
      </c>
      <c r="O639" s="836">
        <v>0.5</v>
      </c>
      <c r="P639" s="835"/>
      <c r="Q639" s="837">
        <v>0</v>
      </c>
      <c r="R639" s="832"/>
      <c r="S639" s="837">
        <v>0</v>
      </c>
      <c r="T639" s="836"/>
      <c r="U639" s="838">
        <v>0</v>
      </c>
    </row>
    <row r="640" spans="1:21" ht="14.45" customHeight="1" x14ac:dyDescent="0.2">
      <c r="A640" s="831">
        <v>31</v>
      </c>
      <c r="B640" s="832" t="s">
        <v>1749</v>
      </c>
      <c r="C640" s="832" t="s">
        <v>1754</v>
      </c>
      <c r="D640" s="833" t="s">
        <v>2608</v>
      </c>
      <c r="E640" s="834" t="s">
        <v>1773</v>
      </c>
      <c r="F640" s="832" t="s">
        <v>1750</v>
      </c>
      <c r="G640" s="832" t="s">
        <v>1779</v>
      </c>
      <c r="H640" s="832" t="s">
        <v>615</v>
      </c>
      <c r="I640" s="832" t="s">
        <v>1780</v>
      </c>
      <c r="J640" s="832" t="s">
        <v>1781</v>
      </c>
      <c r="K640" s="832" t="s">
        <v>1782</v>
      </c>
      <c r="L640" s="835">
        <v>1385.62</v>
      </c>
      <c r="M640" s="835">
        <v>12470.579999999998</v>
      </c>
      <c r="N640" s="832">
        <v>9</v>
      </c>
      <c r="O640" s="836">
        <v>4</v>
      </c>
      <c r="P640" s="835">
        <v>12470.579999999998</v>
      </c>
      <c r="Q640" s="837">
        <v>1</v>
      </c>
      <c r="R640" s="832">
        <v>9</v>
      </c>
      <c r="S640" s="837">
        <v>1</v>
      </c>
      <c r="T640" s="836">
        <v>4</v>
      </c>
      <c r="U640" s="838">
        <v>1</v>
      </c>
    </row>
    <row r="641" spans="1:21" ht="14.45" customHeight="1" x14ac:dyDescent="0.2">
      <c r="A641" s="831">
        <v>31</v>
      </c>
      <c r="B641" s="832" t="s">
        <v>1749</v>
      </c>
      <c r="C641" s="832" t="s">
        <v>1754</v>
      </c>
      <c r="D641" s="833" t="s">
        <v>2608</v>
      </c>
      <c r="E641" s="834" t="s">
        <v>1773</v>
      </c>
      <c r="F641" s="832" t="s">
        <v>1750</v>
      </c>
      <c r="G641" s="832" t="s">
        <v>1779</v>
      </c>
      <c r="H641" s="832" t="s">
        <v>615</v>
      </c>
      <c r="I641" s="832" t="s">
        <v>1455</v>
      </c>
      <c r="J641" s="832" t="s">
        <v>771</v>
      </c>
      <c r="K641" s="832" t="s">
        <v>1456</v>
      </c>
      <c r="L641" s="835">
        <v>736.33</v>
      </c>
      <c r="M641" s="835">
        <v>35343.840000000004</v>
      </c>
      <c r="N641" s="832">
        <v>48</v>
      </c>
      <c r="O641" s="836">
        <v>13.5</v>
      </c>
      <c r="P641" s="835">
        <v>26507.880000000005</v>
      </c>
      <c r="Q641" s="837">
        <v>0.75</v>
      </c>
      <c r="R641" s="832">
        <v>36</v>
      </c>
      <c r="S641" s="837">
        <v>0.75</v>
      </c>
      <c r="T641" s="836">
        <v>10.5</v>
      </c>
      <c r="U641" s="838">
        <v>0.77777777777777779</v>
      </c>
    </row>
    <row r="642" spans="1:21" ht="14.45" customHeight="1" x14ac:dyDescent="0.2">
      <c r="A642" s="831">
        <v>31</v>
      </c>
      <c r="B642" s="832" t="s">
        <v>1749</v>
      </c>
      <c r="C642" s="832" t="s">
        <v>1754</v>
      </c>
      <c r="D642" s="833" t="s">
        <v>2608</v>
      </c>
      <c r="E642" s="834" t="s">
        <v>1773</v>
      </c>
      <c r="F642" s="832" t="s">
        <v>1750</v>
      </c>
      <c r="G642" s="832" t="s">
        <v>1779</v>
      </c>
      <c r="H642" s="832" t="s">
        <v>615</v>
      </c>
      <c r="I642" s="832" t="s">
        <v>1457</v>
      </c>
      <c r="J642" s="832" t="s">
        <v>771</v>
      </c>
      <c r="K642" s="832" t="s">
        <v>1458</v>
      </c>
      <c r="L642" s="835">
        <v>490.89</v>
      </c>
      <c r="M642" s="835">
        <v>4418.01</v>
      </c>
      <c r="N642" s="832">
        <v>9</v>
      </c>
      <c r="O642" s="836">
        <v>5.5</v>
      </c>
      <c r="P642" s="835">
        <v>3927.12</v>
      </c>
      <c r="Q642" s="837">
        <v>0.88888888888888884</v>
      </c>
      <c r="R642" s="832">
        <v>8</v>
      </c>
      <c r="S642" s="837">
        <v>0.88888888888888884</v>
      </c>
      <c r="T642" s="836">
        <v>4.5</v>
      </c>
      <c r="U642" s="838">
        <v>0.81818181818181823</v>
      </c>
    </row>
    <row r="643" spans="1:21" ht="14.45" customHeight="1" x14ac:dyDescent="0.2">
      <c r="A643" s="831">
        <v>31</v>
      </c>
      <c r="B643" s="832" t="s">
        <v>1749</v>
      </c>
      <c r="C643" s="832" t="s">
        <v>1754</v>
      </c>
      <c r="D643" s="833" t="s">
        <v>2608</v>
      </c>
      <c r="E643" s="834" t="s">
        <v>1773</v>
      </c>
      <c r="F643" s="832" t="s">
        <v>1750</v>
      </c>
      <c r="G643" s="832" t="s">
        <v>1779</v>
      </c>
      <c r="H643" s="832" t="s">
        <v>615</v>
      </c>
      <c r="I643" s="832" t="s">
        <v>1884</v>
      </c>
      <c r="J643" s="832" t="s">
        <v>771</v>
      </c>
      <c r="K643" s="832" t="s">
        <v>1885</v>
      </c>
      <c r="L643" s="835">
        <v>1154.68</v>
      </c>
      <c r="M643" s="835">
        <v>3464.04</v>
      </c>
      <c r="N643" s="832">
        <v>3</v>
      </c>
      <c r="O643" s="836">
        <v>2</v>
      </c>
      <c r="P643" s="835">
        <v>1154.68</v>
      </c>
      <c r="Q643" s="837">
        <v>0.33333333333333337</v>
      </c>
      <c r="R643" s="832">
        <v>1</v>
      </c>
      <c r="S643" s="837">
        <v>0.33333333333333331</v>
      </c>
      <c r="T643" s="836">
        <v>1</v>
      </c>
      <c r="U643" s="838">
        <v>0.5</v>
      </c>
    </row>
    <row r="644" spans="1:21" ht="14.45" customHeight="1" x14ac:dyDescent="0.2">
      <c r="A644" s="831">
        <v>31</v>
      </c>
      <c r="B644" s="832" t="s">
        <v>1749</v>
      </c>
      <c r="C644" s="832" t="s">
        <v>1754</v>
      </c>
      <c r="D644" s="833" t="s">
        <v>2608</v>
      </c>
      <c r="E644" s="834" t="s">
        <v>1773</v>
      </c>
      <c r="F644" s="832" t="s">
        <v>1750</v>
      </c>
      <c r="G644" s="832" t="s">
        <v>1779</v>
      </c>
      <c r="H644" s="832" t="s">
        <v>615</v>
      </c>
      <c r="I644" s="832" t="s">
        <v>1451</v>
      </c>
      <c r="J644" s="832" t="s">
        <v>771</v>
      </c>
      <c r="K644" s="832" t="s">
        <v>1452</v>
      </c>
      <c r="L644" s="835">
        <v>923.74</v>
      </c>
      <c r="M644" s="835">
        <v>5542.4400000000005</v>
      </c>
      <c r="N644" s="832">
        <v>6</v>
      </c>
      <c r="O644" s="836">
        <v>3</v>
      </c>
      <c r="P644" s="835">
        <v>5542.4400000000005</v>
      </c>
      <c r="Q644" s="837">
        <v>1</v>
      </c>
      <c r="R644" s="832">
        <v>6</v>
      </c>
      <c r="S644" s="837">
        <v>1</v>
      </c>
      <c r="T644" s="836">
        <v>3</v>
      </c>
      <c r="U644" s="838">
        <v>1</v>
      </c>
    </row>
    <row r="645" spans="1:21" ht="14.45" customHeight="1" x14ac:dyDescent="0.2">
      <c r="A645" s="831">
        <v>31</v>
      </c>
      <c r="B645" s="832" t="s">
        <v>1749</v>
      </c>
      <c r="C645" s="832" t="s">
        <v>1754</v>
      </c>
      <c r="D645" s="833" t="s">
        <v>2608</v>
      </c>
      <c r="E645" s="834" t="s">
        <v>1773</v>
      </c>
      <c r="F645" s="832" t="s">
        <v>1750</v>
      </c>
      <c r="G645" s="832" t="s">
        <v>1821</v>
      </c>
      <c r="H645" s="832" t="s">
        <v>579</v>
      </c>
      <c r="I645" s="832" t="s">
        <v>1822</v>
      </c>
      <c r="J645" s="832" t="s">
        <v>641</v>
      </c>
      <c r="K645" s="832" t="s">
        <v>617</v>
      </c>
      <c r="L645" s="835">
        <v>35.25</v>
      </c>
      <c r="M645" s="835">
        <v>35.25</v>
      </c>
      <c r="N645" s="832">
        <v>1</v>
      </c>
      <c r="O645" s="836">
        <v>1</v>
      </c>
      <c r="P645" s="835">
        <v>35.25</v>
      </c>
      <c r="Q645" s="837">
        <v>1</v>
      </c>
      <c r="R645" s="832">
        <v>1</v>
      </c>
      <c r="S645" s="837">
        <v>1</v>
      </c>
      <c r="T645" s="836">
        <v>1</v>
      </c>
      <c r="U645" s="838">
        <v>1</v>
      </c>
    </row>
    <row r="646" spans="1:21" ht="14.45" customHeight="1" x14ac:dyDescent="0.2">
      <c r="A646" s="831">
        <v>31</v>
      </c>
      <c r="B646" s="832" t="s">
        <v>1749</v>
      </c>
      <c r="C646" s="832" t="s">
        <v>1754</v>
      </c>
      <c r="D646" s="833" t="s">
        <v>2608</v>
      </c>
      <c r="E646" s="834" t="s">
        <v>1773</v>
      </c>
      <c r="F646" s="832" t="s">
        <v>1750</v>
      </c>
      <c r="G646" s="832" t="s">
        <v>1821</v>
      </c>
      <c r="H646" s="832" t="s">
        <v>579</v>
      </c>
      <c r="I646" s="832" t="s">
        <v>2157</v>
      </c>
      <c r="J646" s="832" t="s">
        <v>641</v>
      </c>
      <c r="K646" s="832" t="s">
        <v>2158</v>
      </c>
      <c r="L646" s="835">
        <v>35.25</v>
      </c>
      <c r="M646" s="835">
        <v>105.75</v>
      </c>
      <c r="N646" s="832">
        <v>3</v>
      </c>
      <c r="O646" s="836">
        <v>1</v>
      </c>
      <c r="P646" s="835"/>
      <c r="Q646" s="837">
        <v>0</v>
      </c>
      <c r="R646" s="832"/>
      <c r="S646" s="837">
        <v>0</v>
      </c>
      <c r="T646" s="836"/>
      <c r="U646" s="838">
        <v>0</v>
      </c>
    </row>
    <row r="647" spans="1:21" ht="14.45" customHeight="1" x14ac:dyDescent="0.2">
      <c r="A647" s="831">
        <v>31</v>
      </c>
      <c r="B647" s="832" t="s">
        <v>1749</v>
      </c>
      <c r="C647" s="832" t="s">
        <v>1754</v>
      </c>
      <c r="D647" s="833" t="s">
        <v>2608</v>
      </c>
      <c r="E647" s="834" t="s">
        <v>1773</v>
      </c>
      <c r="F647" s="832" t="s">
        <v>1750</v>
      </c>
      <c r="G647" s="832" t="s">
        <v>1821</v>
      </c>
      <c r="H647" s="832" t="s">
        <v>579</v>
      </c>
      <c r="I647" s="832" t="s">
        <v>2459</v>
      </c>
      <c r="J647" s="832" t="s">
        <v>641</v>
      </c>
      <c r="K647" s="832" t="s">
        <v>2091</v>
      </c>
      <c r="L647" s="835">
        <v>35.25</v>
      </c>
      <c r="M647" s="835">
        <v>35.25</v>
      </c>
      <c r="N647" s="832">
        <v>1</v>
      </c>
      <c r="O647" s="836">
        <v>0.5</v>
      </c>
      <c r="P647" s="835">
        <v>35.25</v>
      </c>
      <c r="Q647" s="837">
        <v>1</v>
      </c>
      <c r="R647" s="832">
        <v>1</v>
      </c>
      <c r="S647" s="837">
        <v>1</v>
      </c>
      <c r="T647" s="836">
        <v>0.5</v>
      </c>
      <c r="U647" s="838">
        <v>1</v>
      </c>
    </row>
    <row r="648" spans="1:21" ht="14.45" customHeight="1" x14ac:dyDescent="0.2">
      <c r="A648" s="831">
        <v>31</v>
      </c>
      <c r="B648" s="832" t="s">
        <v>1749</v>
      </c>
      <c r="C648" s="832" t="s">
        <v>1754</v>
      </c>
      <c r="D648" s="833" t="s">
        <v>2608</v>
      </c>
      <c r="E648" s="834" t="s">
        <v>1773</v>
      </c>
      <c r="F648" s="832" t="s">
        <v>1750</v>
      </c>
      <c r="G648" s="832" t="s">
        <v>2381</v>
      </c>
      <c r="H648" s="832" t="s">
        <v>579</v>
      </c>
      <c r="I648" s="832" t="s">
        <v>2382</v>
      </c>
      <c r="J648" s="832" t="s">
        <v>2383</v>
      </c>
      <c r="K648" s="832" t="s">
        <v>2384</v>
      </c>
      <c r="L648" s="835">
        <v>78.33</v>
      </c>
      <c r="M648" s="835">
        <v>156.66</v>
      </c>
      <c r="N648" s="832">
        <v>2</v>
      </c>
      <c r="O648" s="836">
        <v>1</v>
      </c>
      <c r="P648" s="835">
        <v>156.66</v>
      </c>
      <c r="Q648" s="837">
        <v>1</v>
      </c>
      <c r="R648" s="832">
        <v>2</v>
      </c>
      <c r="S648" s="837">
        <v>1</v>
      </c>
      <c r="T648" s="836">
        <v>1</v>
      </c>
      <c r="U648" s="838">
        <v>1</v>
      </c>
    </row>
    <row r="649" spans="1:21" ht="14.45" customHeight="1" x14ac:dyDescent="0.2">
      <c r="A649" s="831">
        <v>31</v>
      </c>
      <c r="B649" s="832" t="s">
        <v>1749</v>
      </c>
      <c r="C649" s="832" t="s">
        <v>1754</v>
      </c>
      <c r="D649" s="833" t="s">
        <v>2608</v>
      </c>
      <c r="E649" s="834" t="s">
        <v>1773</v>
      </c>
      <c r="F649" s="832" t="s">
        <v>1750</v>
      </c>
      <c r="G649" s="832" t="s">
        <v>2439</v>
      </c>
      <c r="H649" s="832" t="s">
        <v>579</v>
      </c>
      <c r="I649" s="832" t="s">
        <v>2460</v>
      </c>
      <c r="J649" s="832" t="s">
        <v>2461</v>
      </c>
      <c r="K649" s="832" t="s">
        <v>2462</v>
      </c>
      <c r="L649" s="835">
        <v>0</v>
      </c>
      <c r="M649" s="835">
        <v>0</v>
      </c>
      <c r="N649" s="832">
        <v>1</v>
      </c>
      <c r="O649" s="836">
        <v>1</v>
      </c>
      <c r="P649" s="835"/>
      <c r="Q649" s="837"/>
      <c r="R649" s="832"/>
      <c r="S649" s="837">
        <v>0</v>
      </c>
      <c r="T649" s="836"/>
      <c r="U649" s="838">
        <v>0</v>
      </c>
    </row>
    <row r="650" spans="1:21" ht="14.45" customHeight="1" x14ac:dyDescent="0.2">
      <c r="A650" s="831">
        <v>31</v>
      </c>
      <c r="B650" s="832" t="s">
        <v>1749</v>
      </c>
      <c r="C650" s="832" t="s">
        <v>1754</v>
      </c>
      <c r="D650" s="833" t="s">
        <v>2608</v>
      </c>
      <c r="E650" s="834" t="s">
        <v>1773</v>
      </c>
      <c r="F650" s="832" t="s">
        <v>1750</v>
      </c>
      <c r="G650" s="832" t="s">
        <v>2463</v>
      </c>
      <c r="H650" s="832" t="s">
        <v>615</v>
      </c>
      <c r="I650" s="832" t="s">
        <v>1641</v>
      </c>
      <c r="J650" s="832" t="s">
        <v>1029</v>
      </c>
      <c r="K650" s="832" t="s">
        <v>1642</v>
      </c>
      <c r="L650" s="835">
        <v>63.75</v>
      </c>
      <c r="M650" s="835">
        <v>127.5</v>
      </c>
      <c r="N650" s="832">
        <v>2</v>
      </c>
      <c r="O650" s="836">
        <v>1</v>
      </c>
      <c r="P650" s="835">
        <v>127.5</v>
      </c>
      <c r="Q650" s="837">
        <v>1</v>
      </c>
      <c r="R650" s="832">
        <v>2</v>
      </c>
      <c r="S650" s="837">
        <v>1</v>
      </c>
      <c r="T650" s="836">
        <v>1</v>
      </c>
      <c r="U650" s="838">
        <v>1</v>
      </c>
    </row>
    <row r="651" spans="1:21" ht="14.45" customHeight="1" x14ac:dyDescent="0.2">
      <c r="A651" s="831">
        <v>31</v>
      </c>
      <c r="B651" s="832" t="s">
        <v>1749</v>
      </c>
      <c r="C651" s="832" t="s">
        <v>1754</v>
      </c>
      <c r="D651" s="833" t="s">
        <v>2608</v>
      </c>
      <c r="E651" s="834" t="s">
        <v>1773</v>
      </c>
      <c r="F651" s="832" t="s">
        <v>1750</v>
      </c>
      <c r="G651" s="832" t="s">
        <v>1778</v>
      </c>
      <c r="H651" s="832" t="s">
        <v>615</v>
      </c>
      <c r="I651" s="832" t="s">
        <v>1605</v>
      </c>
      <c r="J651" s="832" t="s">
        <v>927</v>
      </c>
      <c r="K651" s="832" t="s">
        <v>931</v>
      </c>
      <c r="L651" s="835">
        <v>0</v>
      </c>
      <c r="M651" s="835">
        <v>0</v>
      </c>
      <c r="N651" s="832">
        <v>55</v>
      </c>
      <c r="O651" s="836">
        <v>41.5</v>
      </c>
      <c r="P651" s="835">
        <v>0</v>
      </c>
      <c r="Q651" s="837"/>
      <c r="R651" s="832">
        <v>36</v>
      </c>
      <c r="S651" s="837">
        <v>0.65454545454545454</v>
      </c>
      <c r="T651" s="836">
        <v>25</v>
      </c>
      <c r="U651" s="838">
        <v>0.60240963855421692</v>
      </c>
    </row>
    <row r="652" spans="1:21" ht="14.45" customHeight="1" x14ac:dyDescent="0.2">
      <c r="A652" s="831">
        <v>31</v>
      </c>
      <c r="B652" s="832" t="s">
        <v>1749</v>
      </c>
      <c r="C652" s="832" t="s">
        <v>1754</v>
      </c>
      <c r="D652" s="833" t="s">
        <v>2608</v>
      </c>
      <c r="E652" s="834" t="s">
        <v>1773</v>
      </c>
      <c r="F652" s="832" t="s">
        <v>1750</v>
      </c>
      <c r="G652" s="832" t="s">
        <v>1793</v>
      </c>
      <c r="H652" s="832" t="s">
        <v>579</v>
      </c>
      <c r="I652" s="832" t="s">
        <v>1794</v>
      </c>
      <c r="J652" s="832" t="s">
        <v>1129</v>
      </c>
      <c r="K652" s="832" t="s">
        <v>1795</v>
      </c>
      <c r="L652" s="835">
        <v>219.37</v>
      </c>
      <c r="M652" s="835">
        <v>658.11</v>
      </c>
      <c r="N652" s="832">
        <v>3</v>
      </c>
      <c r="O652" s="836">
        <v>1.5</v>
      </c>
      <c r="P652" s="835">
        <v>658.11</v>
      </c>
      <c r="Q652" s="837">
        <v>1</v>
      </c>
      <c r="R652" s="832">
        <v>3</v>
      </c>
      <c r="S652" s="837">
        <v>1</v>
      </c>
      <c r="T652" s="836">
        <v>1.5</v>
      </c>
      <c r="U652" s="838">
        <v>1</v>
      </c>
    </row>
    <row r="653" spans="1:21" ht="14.45" customHeight="1" x14ac:dyDescent="0.2">
      <c r="A653" s="831">
        <v>31</v>
      </c>
      <c r="B653" s="832" t="s">
        <v>1749</v>
      </c>
      <c r="C653" s="832" t="s">
        <v>1754</v>
      </c>
      <c r="D653" s="833" t="s">
        <v>2608</v>
      </c>
      <c r="E653" s="834" t="s">
        <v>1773</v>
      </c>
      <c r="F653" s="832" t="s">
        <v>1750</v>
      </c>
      <c r="G653" s="832" t="s">
        <v>2464</v>
      </c>
      <c r="H653" s="832" t="s">
        <v>579</v>
      </c>
      <c r="I653" s="832" t="s">
        <v>2465</v>
      </c>
      <c r="J653" s="832" t="s">
        <v>2466</v>
      </c>
      <c r="K653" s="832" t="s">
        <v>2467</v>
      </c>
      <c r="L653" s="835">
        <v>1274.33</v>
      </c>
      <c r="M653" s="835">
        <v>2548.66</v>
      </c>
      <c r="N653" s="832">
        <v>2</v>
      </c>
      <c r="O653" s="836">
        <v>1</v>
      </c>
      <c r="P653" s="835"/>
      <c r="Q653" s="837">
        <v>0</v>
      </c>
      <c r="R653" s="832"/>
      <c r="S653" s="837">
        <v>0</v>
      </c>
      <c r="T653" s="836"/>
      <c r="U653" s="838">
        <v>0</v>
      </c>
    </row>
    <row r="654" spans="1:21" ht="14.45" customHeight="1" x14ac:dyDescent="0.2">
      <c r="A654" s="831">
        <v>31</v>
      </c>
      <c r="B654" s="832" t="s">
        <v>1749</v>
      </c>
      <c r="C654" s="832" t="s">
        <v>1754</v>
      </c>
      <c r="D654" s="833" t="s">
        <v>2608</v>
      </c>
      <c r="E654" s="834" t="s">
        <v>1773</v>
      </c>
      <c r="F654" s="832" t="s">
        <v>1750</v>
      </c>
      <c r="G654" s="832" t="s">
        <v>2035</v>
      </c>
      <c r="H654" s="832" t="s">
        <v>579</v>
      </c>
      <c r="I654" s="832" t="s">
        <v>2468</v>
      </c>
      <c r="J654" s="832" t="s">
        <v>2469</v>
      </c>
      <c r="K654" s="832" t="s">
        <v>2038</v>
      </c>
      <c r="L654" s="835">
        <v>177.92</v>
      </c>
      <c r="M654" s="835">
        <v>177.92</v>
      </c>
      <c r="N654" s="832">
        <v>1</v>
      </c>
      <c r="O654" s="836">
        <v>1</v>
      </c>
      <c r="P654" s="835">
        <v>177.92</v>
      </c>
      <c r="Q654" s="837">
        <v>1</v>
      </c>
      <c r="R654" s="832">
        <v>1</v>
      </c>
      <c r="S654" s="837">
        <v>1</v>
      </c>
      <c r="T654" s="836">
        <v>1</v>
      </c>
      <c r="U654" s="838">
        <v>1</v>
      </c>
    </row>
    <row r="655" spans="1:21" ht="14.45" customHeight="1" x14ac:dyDescent="0.2">
      <c r="A655" s="831">
        <v>31</v>
      </c>
      <c r="B655" s="832" t="s">
        <v>1749</v>
      </c>
      <c r="C655" s="832" t="s">
        <v>1754</v>
      </c>
      <c r="D655" s="833" t="s">
        <v>2608</v>
      </c>
      <c r="E655" s="834" t="s">
        <v>1773</v>
      </c>
      <c r="F655" s="832" t="s">
        <v>1750</v>
      </c>
      <c r="G655" s="832" t="s">
        <v>1906</v>
      </c>
      <c r="H655" s="832" t="s">
        <v>579</v>
      </c>
      <c r="I655" s="832" t="s">
        <v>1910</v>
      </c>
      <c r="J655" s="832" t="s">
        <v>1908</v>
      </c>
      <c r="K655" s="832" t="s">
        <v>1911</v>
      </c>
      <c r="L655" s="835">
        <v>99.94</v>
      </c>
      <c r="M655" s="835">
        <v>199.88</v>
      </c>
      <c r="N655" s="832">
        <v>2</v>
      </c>
      <c r="O655" s="836">
        <v>2</v>
      </c>
      <c r="P655" s="835">
        <v>199.88</v>
      </c>
      <c r="Q655" s="837">
        <v>1</v>
      </c>
      <c r="R655" s="832">
        <v>2</v>
      </c>
      <c r="S655" s="837">
        <v>1</v>
      </c>
      <c r="T655" s="836">
        <v>2</v>
      </c>
      <c r="U655" s="838">
        <v>1</v>
      </c>
    </row>
    <row r="656" spans="1:21" ht="14.45" customHeight="1" x14ac:dyDescent="0.2">
      <c r="A656" s="831">
        <v>31</v>
      </c>
      <c r="B656" s="832" t="s">
        <v>1749</v>
      </c>
      <c r="C656" s="832" t="s">
        <v>1754</v>
      </c>
      <c r="D656" s="833" t="s">
        <v>2608</v>
      </c>
      <c r="E656" s="834" t="s">
        <v>1773</v>
      </c>
      <c r="F656" s="832" t="s">
        <v>1750</v>
      </c>
      <c r="G656" s="832" t="s">
        <v>1906</v>
      </c>
      <c r="H656" s="832" t="s">
        <v>579</v>
      </c>
      <c r="I656" s="832" t="s">
        <v>1912</v>
      </c>
      <c r="J656" s="832" t="s">
        <v>1908</v>
      </c>
      <c r="K656" s="832" t="s">
        <v>1913</v>
      </c>
      <c r="L656" s="835">
        <v>66.63</v>
      </c>
      <c r="M656" s="835">
        <v>133.26</v>
      </c>
      <c r="N656" s="832">
        <v>2</v>
      </c>
      <c r="O656" s="836">
        <v>2</v>
      </c>
      <c r="P656" s="835">
        <v>66.63</v>
      </c>
      <c r="Q656" s="837">
        <v>0.5</v>
      </c>
      <c r="R656" s="832">
        <v>1</v>
      </c>
      <c r="S656" s="837">
        <v>0.5</v>
      </c>
      <c r="T656" s="836">
        <v>1</v>
      </c>
      <c r="U656" s="838">
        <v>0.5</v>
      </c>
    </row>
    <row r="657" spans="1:21" ht="14.45" customHeight="1" x14ac:dyDescent="0.2">
      <c r="A657" s="831">
        <v>31</v>
      </c>
      <c r="B657" s="832" t="s">
        <v>1749</v>
      </c>
      <c r="C657" s="832" t="s">
        <v>1754</v>
      </c>
      <c r="D657" s="833" t="s">
        <v>2608</v>
      </c>
      <c r="E657" s="834" t="s">
        <v>1773</v>
      </c>
      <c r="F657" s="832" t="s">
        <v>1750</v>
      </c>
      <c r="G657" s="832" t="s">
        <v>1906</v>
      </c>
      <c r="H657" s="832" t="s">
        <v>579</v>
      </c>
      <c r="I657" s="832" t="s">
        <v>2101</v>
      </c>
      <c r="J657" s="832" t="s">
        <v>1048</v>
      </c>
      <c r="K657" s="832" t="s">
        <v>2102</v>
      </c>
      <c r="L657" s="835">
        <v>33.549999999999997</v>
      </c>
      <c r="M657" s="835">
        <v>33.549999999999997</v>
      </c>
      <c r="N657" s="832">
        <v>1</v>
      </c>
      <c r="O657" s="836">
        <v>1</v>
      </c>
      <c r="P657" s="835">
        <v>33.549999999999997</v>
      </c>
      <c r="Q657" s="837">
        <v>1</v>
      </c>
      <c r="R657" s="832">
        <v>1</v>
      </c>
      <c r="S657" s="837">
        <v>1</v>
      </c>
      <c r="T657" s="836">
        <v>1</v>
      </c>
      <c r="U657" s="838">
        <v>1</v>
      </c>
    </row>
    <row r="658" spans="1:21" ht="14.45" customHeight="1" x14ac:dyDescent="0.2">
      <c r="A658" s="831">
        <v>31</v>
      </c>
      <c r="B658" s="832" t="s">
        <v>1749</v>
      </c>
      <c r="C658" s="832" t="s">
        <v>1754</v>
      </c>
      <c r="D658" s="833" t="s">
        <v>2608</v>
      </c>
      <c r="E658" s="834" t="s">
        <v>1773</v>
      </c>
      <c r="F658" s="832" t="s">
        <v>1750</v>
      </c>
      <c r="G658" s="832" t="s">
        <v>1906</v>
      </c>
      <c r="H658" s="832" t="s">
        <v>579</v>
      </c>
      <c r="I658" s="832" t="s">
        <v>2345</v>
      </c>
      <c r="J658" s="832" t="s">
        <v>1048</v>
      </c>
      <c r="K658" s="832" t="s">
        <v>2346</v>
      </c>
      <c r="L658" s="835">
        <v>16.77</v>
      </c>
      <c r="M658" s="835">
        <v>50.31</v>
      </c>
      <c r="N658" s="832">
        <v>3</v>
      </c>
      <c r="O658" s="836">
        <v>2</v>
      </c>
      <c r="P658" s="835">
        <v>50.31</v>
      </c>
      <c r="Q658" s="837">
        <v>1</v>
      </c>
      <c r="R658" s="832">
        <v>3</v>
      </c>
      <c r="S658" s="837">
        <v>1</v>
      </c>
      <c r="T658" s="836">
        <v>2</v>
      </c>
      <c r="U658" s="838">
        <v>1</v>
      </c>
    </row>
    <row r="659" spans="1:21" ht="14.45" customHeight="1" x14ac:dyDescent="0.2">
      <c r="A659" s="831">
        <v>31</v>
      </c>
      <c r="B659" s="832" t="s">
        <v>1749</v>
      </c>
      <c r="C659" s="832" t="s">
        <v>1754</v>
      </c>
      <c r="D659" s="833" t="s">
        <v>2608</v>
      </c>
      <c r="E659" s="834" t="s">
        <v>1773</v>
      </c>
      <c r="F659" s="832" t="s">
        <v>1750</v>
      </c>
      <c r="G659" s="832" t="s">
        <v>1906</v>
      </c>
      <c r="H659" s="832" t="s">
        <v>579</v>
      </c>
      <c r="I659" s="832" t="s">
        <v>2264</v>
      </c>
      <c r="J659" s="832" t="s">
        <v>1908</v>
      </c>
      <c r="K659" s="832" t="s">
        <v>2265</v>
      </c>
      <c r="L659" s="835">
        <v>16.77</v>
      </c>
      <c r="M659" s="835">
        <v>16.77</v>
      </c>
      <c r="N659" s="832">
        <v>1</v>
      </c>
      <c r="O659" s="836">
        <v>1</v>
      </c>
      <c r="P659" s="835"/>
      <c r="Q659" s="837">
        <v>0</v>
      </c>
      <c r="R659" s="832"/>
      <c r="S659" s="837">
        <v>0</v>
      </c>
      <c r="T659" s="836"/>
      <c r="U659" s="838">
        <v>0</v>
      </c>
    </row>
    <row r="660" spans="1:21" ht="14.45" customHeight="1" x14ac:dyDescent="0.2">
      <c r="A660" s="831">
        <v>31</v>
      </c>
      <c r="B660" s="832" t="s">
        <v>1749</v>
      </c>
      <c r="C660" s="832" t="s">
        <v>1754</v>
      </c>
      <c r="D660" s="833" t="s">
        <v>2608</v>
      </c>
      <c r="E660" s="834" t="s">
        <v>1773</v>
      </c>
      <c r="F660" s="832" t="s">
        <v>1750</v>
      </c>
      <c r="G660" s="832" t="s">
        <v>1783</v>
      </c>
      <c r="H660" s="832" t="s">
        <v>615</v>
      </c>
      <c r="I660" s="832" t="s">
        <v>1560</v>
      </c>
      <c r="J660" s="832" t="s">
        <v>1561</v>
      </c>
      <c r="K660" s="832" t="s">
        <v>1562</v>
      </c>
      <c r="L660" s="835">
        <v>149.52000000000001</v>
      </c>
      <c r="M660" s="835">
        <v>149.52000000000001</v>
      </c>
      <c r="N660" s="832">
        <v>1</v>
      </c>
      <c r="O660" s="836">
        <v>1</v>
      </c>
      <c r="P660" s="835">
        <v>149.52000000000001</v>
      </c>
      <c r="Q660" s="837">
        <v>1</v>
      </c>
      <c r="R660" s="832">
        <v>1</v>
      </c>
      <c r="S660" s="837">
        <v>1</v>
      </c>
      <c r="T660" s="836">
        <v>1</v>
      </c>
      <c r="U660" s="838">
        <v>1</v>
      </c>
    </row>
    <row r="661" spans="1:21" ht="14.45" customHeight="1" x14ac:dyDescent="0.2">
      <c r="A661" s="831">
        <v>31</v>
      </c>
      <c r="B661" s="832" t="s">
        <v>1749</v>
      </c>
      <c r="C661" s="832" t="s">
        <v>1754</v>
      </c>
      <c r="D661" s="833" t="s">
        <v>2608</v>
      </c>
      <c r="E661" s="834" t="s">
        <v>1773</v>
      </c>
      <c r="F661" s="832" t="s">
        <v>1750</v>
      </c>
      <c r="G661" s="832" t="s">
        <v>1783</v>
      </c>
      <c r="H661" s="832" t="s">
        <v>579</v>
      </c>
      <c r="I661" s="832" t="s">
        <v>2266</v>
      </c>
      <c r="J661" s="832" t="s">
        <v>1074</v>
      </c>
      <c r="K661" s="832" t="s">
        <v>1559</v>
      </c>
      <c r="L661" s="835">
        <v>154.36000000000001</v>
      </c>
      <c r="M661" s="835">
        <v>154.36000000000001</v>
      </c>
      <c r="N661" s="832">
        <v>1</v>
      </c>
      <c r="O661" s="836">
        <v>0.5</v>
      </c>
      <c r="P661" s="835">
        <v>154.36000000000001</v>
      </c>
      <c r="Q661" s="837">
        <v>1</v>
      </c>
      <c r="R661" s="832">
        <v>1</v>
      </c>
      <c r="S661" s="837">
        <v>1</v>
      </c>
      <c r="T661" s="836">
        <v>0.5</v>
      </c>
      <c r="U661" s="838">
        <v>1</v>
      </c>
    </row>
    <row r="662" spans="1:21" ht="14.45" customHeight="1" x14ac:dyDescent="0.2">
      <c r="A662" s="831">
        <v>31</v>
      </c>
      <c r="B662" s="832" t="s">
        <v>1749</v>
      </c>
      <c r="C662" s="832" t="s">
        <v>1754</v>
      </c>
      <c r="D662" s="833" t="s">
        <v>2608</v>
      </c>
      <c r="E662" s="834" t="s">
        <v>1773</v>
      </c>
      <c r="F662" s="832" t="s">
        <v>1751</v>
      </c>
      <c r="G662" s="832" t="s">
        <v>1920</v>
      </c>
      <c r="H662" s="832" t="s">
        <v>579</v>
      </c>
      <c r="I662" s="832" t="s">
        <v>1921</v>
      </c>
      <c r="J662" s="832" t="s">
        <v>1922</v>
      </c>
      <c r="K662" s="832" t="s">
        <v>1923</v>
      </c>
      <c r="L662" s="835">
        <v>35.130000000000003</v>
      </c>
      <c r="M662" s="835">
        <v>4145.3400000000056</v>
      </c>
      <c r="N662" s="832">
        <v>118</v>
      </c>
      <c r="O662" s="836">
        <v>57</v>
      </c>
      <c r="P662" s="835">
        <v>4075.0800000000058</v>
      </c>
      <c r="Q662" s="837">
        <v>0.98305084745762716</v>
      </c>
      <c r="R662" s="832">
        <v>116</v>
      </c>
      <c r="S662" s="837">
        <v>0.98305084745762716</v>
      </c>
      <c r="T662" s="836">
        <v>56</v>
      </c>
      <c r="U662" s="838">
        <v>0.98245614035087714</v>
      </c>
    </row>
    <row r="663" spans="1:21" ht="14.45" customHeight="1" x14ac:dyDescent="0.2">
      <c r="A663" s="831">
        <v>31</v>
      </c>
      <c r="B663" s="832" t="s">
        <v>1749</v>
      </c>
      <c r="C663" s="832" t="s">
        <v>1754</v>
      </c>
      <c r="D663" s="833" t="s">
        <v>2608</v>
      </c>
      <c r="E663" s="834" t="s">
        <v>1773</v>
      </c>
      <c r="F663" s="832" t="s">
        <v>1751</v>
      </c>
      <c r="G663" s="832" t="s">
        <v>1920</v>
      </c>
      <c r="H663" s="832" t="s">
        <v>579</v>
      </c>
      <c r="I663" s="832" t="s">
        <v>2470</v>
      </c>
      <c r="J663" s="832" t="s">
        <v>2471</v>
      </c>
      <c r="K663" s="832" t="s">
        <v>2472</v>
      </c>
      <c r="L663" s="835">
        <v>15.55</v>
      </c>
      <c r="M663" s="835">
        <v>1555</v>
      </c>
      <c r="N663" s="832">
        <v>100</v>
      </c>
      <c r="O663" s="836">
        <v>1</v>
      </c>
      <c r="P663" s="835">
        <v>1555</v>
      </c>
      <c r="Q663" s="837">
        <v>1</v>
      </c>
      <c r="R663" s="832">
        <v>100</v>
      </c>
      <c r="S663" s="837">
        <v>1</v>
      </c>
      <c r="T663" s="836">
        <v>1</v>
      </c>
      <c r="U663" s="838">
        <v>1</v>
      </c>
    </row>
    <row r="664" spans="1:21" ht="14.45" customHeight="1" x14ac:dyDescent="0.2">
      <c r="A664" s="831">
        <v>31</v>
      </c>
      <c r="B664" s="832" t="s">
        <v>1749</v>
      </c>
      <c r="C664" s="832" t="s">
        <v>1754</v>
      </c>
      <c r="D664" s="833" t="s">
        <v>2608</v>
      </c>
      <c r="E664" s="834" t="s">
        <v>1773</v>
      </c>
      <c r="F664" s="832" t="s">
        <v>1751</v>
      </c>
      <c r="G664" s="832" t="s">
        <v>1920</v>
      </c>
      <c r="H664" s="832" t="s">
        <v>579</v>
      </c>
      <c r="I664" s="832" t="s">
        <v>2473</v>
      </c>
      <c r="J664" s="832" t="s">
        <v>2474</v>
      </c>
      <c r="K664" s="832" t="s">
        <v>2475</v>
      </c>
      <c r="L664" s="835">
        <v>131.36000000000001</v>
      </c>
      <c r="M664" s="835">
        <v>131.36000000000001</v>
      </c>
      <c r="N664" s="832">
        <v>1</v>
      </c>
      <c r="O664" s="836">
        <v>1</v>
      </c>
      <c r="P664" s="835">
        <v>131.36000000000001</v>
      </c>
      <c r="Q664" s="837">
        <v>1</v>
      </c>
      <c r="R664" s="832">
        <v>1</v>
      </c>
      <c r="S664" s="837">
        <v>1</v>
      </c>
      <c r="T664" s="836">
        <v>1</v>
      </c>
      <c r="U664" s="838">
        <v>1</v>
      </c>
    </row>
    <row r="665" spans="1:21" ht="14.45" customHeight="1" x14ac:dyDescent="0.2">
      <c r="A665" s="831">
        <v>31</v>
      </c>
      <c r="B665" s="832" t="s">
        <v>1749</v>
      </c>
      <c r="C665" s="832" t="s">
        <v>1754</v>
      </c>
      <c r="D665" s="833" t="s">
        <v>2608</v>
      </c>
      <c r="E665" s="834" t="s">
        <v>1773</v>
      </c>
      <c r="F665" s="832" t="s">
        <v>1751</v>
      </c>
      <c r="G665" s="832" t="s">
        <v>1789</v>
      </c>
      <c r="H665" s="832" t="s">
        <v>579</v>
      </c>
      <c r="I665" s="832" t="s">
        <v>1942</v>
      </c>
      <c r="J665" s="832" t="s">
        <v>1943</v>
      </c>
      <c r="K665" s="832" t="s">
        <v>1944</v>
      </c>
      <c r="L665" s="835">
        <v>199.5</v>
      </c>
      <c r="M665" s="835">
        <v>399</v>
      </c>
      <c r="N665" s="832">
        <v>2</v>
      </c>
      <c r="O665" s="836">
        <v>2</v>
      </c>
      <c r="P665" s="835">
        <v>399</v>
      </c>
      <c r="Q665" s="837">
        <v>1</v>
      </c>
      <c r="R665" s="832">
        <v>2</v>
      </c>
      <c r="S665" s="837">
        <v>1</v>
      </c>
      <c r="T665" s="836">
        <v>2</v>
      </c>
      <c r="U665" s="838">
        <v>1</v>
      </c>
    </row>
    <row r="666" spans="1:21" ht="14.45" customHeight="1" x14ac:dyDescent="0.2">
      <c r="A666" s="831">
        <v>31</v>
      </c>
      <c r="B666" s="832" t="s">
        <v>1749</v>
      </c>
      <c r="C666" s="832" t="s">
        <v>1754</v>
      </c>
      <c r="D666" s="833" t="s">
        <v>2608</v>
      </c>
      <c r="E666" s="834" t="s">
        <v>1773</v>
      </c>
      <c r="F666" s="832" t="s">
        <v>1751</v>
      </c>
      <c r="G666" s="832" t="s">
        <v>1789</v>
      </c>
      <c r="H666" s="832" t="s">
        <v>579</v>
      </c>
      <c r="I666" s="832" t="s">
        <v>1945</v>
      </c>
      <c r="J666" s="832" t="s">
        <v>1946</v>
      </c>
      <c r="K666" s="832" t="s">
        <v>1947</v>
      </c>
      <c r="L666" s="835">
        <v>492.18</v>
      </c>
      <c r="M666" s="835">
        <v>2460.9</v>
      </c>
      <c r="N666" s="832">
        <v>5</v>
      </c>
      <c r="O666" s="836">
        <v>5</v>
      </c>
      <c r="P666" s="835">
        <v>2460.9</v>
      </c>
      <c r="Q666" s="837">
        <v>1</v>
      </c>
      <c r="R666" s="832">
        <v>5</v>
      </c>
      <c r="S666" s="837">
        <v>1</v>
      </c>
      <c r="T666" s="836">
        <v>5</v>
      </c>
      <c r="U666" s="838">
        <v>1</v>
      </c>
    </row>
    <row r="667" spans="1:21" ht="14.45" customHeight="1" x14ac:dyDescent="0.2">
      <c r="A667" s="831">
        <v>31</v>
      </c>
      <c r="B667" s="832" t="s">
        <v>1749</v>
      </c>
      <c r="C667" s="832" t="s">
        <v>1754</v>
      </c>
      <c r="D667" s="833" t="s">
        <v>2608</v>
      </c>
      <c r="E667" s="834" t="s">
        <v>1773</v>
      </c>
      <c r="F667" s="832" t="s">
        <v>1751</v>
      </c>
      <c r="G667" s="832" t="s">
        <v>1789</v>
      </c>
      <c r="H667" s="832" t="s">
        <v>579</v>
      </c>
      <c r="I667" s="832" t="s">
        <v>1839</v>
      </c>
      <c r="J667" s="832" t="s">
        <v>1840</v>
      </c>
      <c r="K667" s="832" t="s">
        <v>1841</v>
      </c>
      <c r="L667" s="835">
        <v>2296.87</v>
      </c>
      <c r="M667" s="835">
        <v>2296.87</v>
      </c>
      <c r="N667" s="832">
        <v>1</v>
      </c>
      <c r="O667" s="836">
        <v>1</v>
      </c>
      <c r="P667" s="835">
        <v>2296.87</v>
      </c>
      <c r="Q667" s="837">
        <v>1</v>
      </c>
      <c r="R667" s="832">
        <v>1</v>
      </c>
      <c r="S667" s="837">
        <v>1</v>
      </c>
      <c r="T667" s="836">
        <v>1</v>
      </c>
      <c r="U667" s="838">
        <v>1</v>
      </c>
    </row>
    <row r="668" spans="1:21" ht="14.45" customHeight="1" x14ac:dyDescent="0.2">
      <c r="A668" s="831">
        <v>31</v>
      </c>
      <c r="B668" s="832" t="s">
        <v>1749</v>
      </c>
      <c r="C668" s="832" t="s">
        <v>1754</v>
      </c>
      <c r="D668" s="833" t="s">
        <v>2608</v>
      </c>
      <c r="E668" s="834" t="s">
        <v>1773</v>
      </c>
      <c r="F668" s="832" t="s">
        <v>1751</v>
      </c>
      <c r="G668" s="832" t="s">
        <v>1789</v>
      </c>
      <c r="H668" s="832" t="s">
        <v>579</v>
      </c>
      <c r="I668" s="832" t="s">
        <v>2195</v>
      </c>
      <c r="J668" s="832" t="s">
        <v>2196</v>
      </c>
      <c r="K668" s="832" t="s">
        <v>2197</v>
      </c>
      <c r="L668" s="835">
        <v>320.25</v>
      </c>
      <c r="M668" s="835">
        <v>1921.5</v>
      </c>
      <c r="N668" s="832">
        <v>6</v>
      </c>
      <c r="O668" s="836">
        <v>6</v>
      </c>
      <c r="P668" s="835">
        <v>1921.5</v>
      </c>
      <c r="Q668" s="837">
        <v>1</v>
      </c>
      <c r="R668" s="832">
        <v>6</v>
      </c>
      <c r="S668" s="837">
        <v>1</v>
      </c>
      <c r="T668" s="836">
        <v>6</v>
      </c>
      <c r="U668" s="838">
        <v>1</v>
      </c>
    </row>
    <row r="669" spans="1:21" ht="14.45" customHeight="1" x14ac:dyDescent="0.2">
      <c r="A669" s="831">
        <v>31</v>
      </c>
      <c r="B669" s="832" t="s">
        <v>1749</v>
      </c>
      <c r="C669" s="832" t="s">
        <v>1754</v>
      </c>
      <c r="D669" s="833" t="s">
        <v>2608</v>
      </c>
      <c r="E669" s="834" t="s">
        <v>1773</v>
      </c>
      <c r="F669" s="832" t="s">
        <v>1751</v>
      </c>
      <c r="G669" s="832" t="s">
        <v>1789</v>
      </c>
      <c r="H669" s="832" t="s">
        <v>579</v>
      </c>
      <c r="I669" s="832" t="s">
        <v>1796</v>
      </c>
      <c r="J669" s="832" t="s">
        <v>1797</v>
      </c>
      <c r="K669" s="832" t="s">
        <v>1798</v>
      </c>
      <c r="L669" s="835">
        <v>245.43</v>
      </c>
      <c r="M669" s="835">
        <v>1227.1500000000001</v>
      </c>
      <c r="N669" s="832">
        <v>5</v>
      </c>
      <c r="O669" s="836">
        <v>5</v>
      </c>
      <c r="P669" s="835">
        <v>1227.1500000000001</v>
      </c>
      <c r="Q669" s="837">
        <v>1</v>
      </c>
      <c r="R669" s="832">
        <v>5</v>
      </c>
      <c r="S669" s="837">
        <v>1</v>
      </c>
      <c r="T669" s="836">
        <v>5</v>
      </c>
      <c r="U669" s="838">
        <v>1</v>
      </c>
    </row>
    <row r="670" spans="1:21" ht="14.45" customHeight="1" x14ac:dyDescent="0.2">
      <c r="A670" s="831">
        <v>31</v>
      </c>
      <c r="B670" s="832" t="s">
        <v>1749</v>
      </c>
      <c r="C670" s="832" t="s">
        <v>1754</v>
      </c>
      <c r="D670" s="833" t="s">
        <v>2608</v>
      </c>
      <c r="E670" s="834" t="s">
        <v>1773</v>
      </c>
      <c r="F670" s="832" t="s">
        <v>1751</v>
      </c>
      <c r="G670" s="832" t="s">
        <v>1789</v>
      </c>
      <c r="H670" s="832" t="s">
        <v>579</v>
      </c>
      <c r="I670" s="832" t="s">
        <v>2053</v>
      </c>
      <c r="J670" s="832" t="s">
        <v>2054</v>
      </c>
      <c r="K670" s="832" t="s">
        <v>2055</v>
      </c>
      <c r="L670" s="835">
        <v>1575</v>
      </c>
      <c r="M670" s="835">
        <v>15750</v>
      </c>
      <c r="N670" s="832">
        <v>10</v>
      </c>
      <c r="O670" s="836">
        <v>10</v>
      </c>
      <c r="P670" s="835">
        <v>12600</v>
      </c>
      <c r="Q670" s="837">
        <v>0.8</v>
      </c>
      <c r="R670" s="832">
        <v>8</v>
      </c>
      <c r="S670" s="837">
        <v>0.8</v>
      </c>
      <c r="T670" s="836">
        <v>8</v>
      </c>
      <c r="U670" s="838">
        <v>0.8</v>
      </c>
    </row>
    <row r="671" spans="1:21" ht="14.45" customHeight="1" x14ac:dyDescent="0.2">
      <c r="A671" s="831">
        <v>31</v>
      </c>
      <c r="B671" s="832" t="s">
        <v>1749</v>
      </c>
      <c r="C671" s="832" t="s">
        <v>1754</v>
      </c>
      <c r="D671" s="833" t="s">
        <v>2608</v>
      </c>
      <c r="E671" s="834" t="s">
        <v>1773</v>
      </c>
      <c r="F671" s="832" t="s">
        <v>1751</v>
      </c>
      <c r="G671" s="832" t="s">
        <v>1789</v>
      </c>
      <c r="H671" s="832" t="s">
        <v>579</v>
      </c>
      <c r="I671" s="832" t="s">
        <v>2056</v>
      </c>
      <c r="J671" s="832" t="s">
        <v>2057</v>
      </c>
      <c r="K671" s="832" t="s">
        <v>2058</v>
      </c>
      <c r="L671" s="835">
        <v>250</v>
      </c>
      <c r="M671" s="835">
        <v>250</v>
      </c>
      <c r="N671" s="832">
        <v>1</v>
      </c>
      <c r="O671" s="836">
        <v>1</v>
      </c>
      <c r="P671" s="835"/>
      <c r="Q671" s="837">
        <v>0</v>
      </c>
      <c r="R671" s="832"/>
      <c r="S671" s="837">
        <v>0</v>
      </c>
      <c r="T671" s="836"/>
      <c r="U671" s="838">
        <v>0</v>
      </c>
    </row>
    <row r="672" spans="1:21" ht="14.45" customHeight="1" x14ac:dyDescent="0.2">
      <c r="A672" s="831">
        <v>31</v>
      </c>
      <c r="B672" s="832" t="s">
        <v>1749</v>
      </c>
      <c r="C672" s="832" t="s">
        <v>1754</v>
      </c>
      <c r="D672" s="833" t="s">
        <v>2608</v>
      </c>
      <c r="E672" s="834" t="s">
        <v>1773</v>
      </c>
      <c r="F672" s="832" t="s">
        <v>1751</v>
      </c>
      <c r="G672" s="832" t="s">
        <v>1789</v>
      </c>
      <c r="H672" s="832" t="s">
        <v>579</v>
      </c>
      <c r="I672" s="832" t="s">
        <v>2476</v>
      </c>
      <c r="J672" s="832" t="s">
        <v>2477</v>
      </c>
      <c r="K672" s="832" t="s">
        <v>2478</v>
      </c>
      <c r="L672" s="835">
        <v>1600</v>
      </c>
      <c r="M672" s="835">
        <v>1600</v>
      </c>
      <c r="N672" s="832">
        <v>1</v>
      </c>
      <c r="O672" s="836">
        <v>1</v>
      </c>
      <c r="P672" s="835"/>
      <c r="Q672" s="837">
        <v>0</v>
      </c>
      <c r="R672" s="832"/>
      <c r="S672" s="837">
        <v>0</v>
      </c>
      <c r="T672" s="836"/>
      <c r="U672" s="838">
        <v>0</v>
      </c>
    </row>
    <row r="673" spans="1:21" ht="14.45" customHeight="1" x14ac:dyDescent="0.2">
      <c r="A673" s="831">
        <v>31</v>
      </c>
      <c r="B673" s="832" t="s">
        <v>1749</v>
      </c>
      <c r="C673" s="832" t="s">
        <v>1754</v>
      </c>
      <c r="D673" s="833" t="s">
        <v>2608</v>
      </c>
      <c r="E673" s="834" t="s">
        <v>1773</v>
      </c>
      <c r="F673" s="832" t="s">
        <v>1751</v>
      </c>
      <c r="G673" s="832" t="s">
        <v>1789</v>
      </c>
      <c r="H673" s="832" t="s">
        <v>579</v>
      </c>
      <c r="I673" s="832" t="s">
        <v>1951</v>
      </c>
      <c r="J673" s="832" t="s">
        <v>1843</v>
      </c>
      <c r="K673" s="832" t="s">
        <v>1952</v>
      </c>
      <c r="L673" s="835">
        <v>58.5</v>
      </c>
      <c r="M673" s="835">
        <v>58.5</v>
      </c>
      <c r="N673" s="832">
        <v>1</v>
      </c>
      <c r="O673" s="836">
        <v>1</v>
      </c>
      <c r="P673" s="835">
        <v>58.5</v>
      </c>
      <c r="Q673" s="837">
        <v>1</v>
      </c>
      <c r="R673" s="832">
        <v>1</v>
      </c>
      <c r="S673" s="837">
        <v>1</v>
      </c>
      <c r="T673" s="836">
        <v>1</v>
      </c>
      <c r="U673" s="838">
        <v>1</v>
      </c>
    </row>
    <row r="674" spans="1:21" ht="14.45" customHeight="1" x14ac:dyDescent="0.2">
      <c r="A674" s="831">
        <v>31</v>
      </c>
      <c r="B674" s="832" t="s">
        <v>1749</v>
      </c>
      <c r="C674" s="832" t="s">
        <v>1754</v>
      </c>
      <c r="D674" s="833" t="s">
        <v>2608</v>
      </c>
      <c r="E674" s="834" t="s">
        <v>1773</v>
      </c>
      <c r="F674" s="832" t="s">
        <v>1751</v>
      </c>
      <c r="G674" s="832" t="s">
        <v>1789</v>
      </c>
      <c r="H674" s="832" t="s">
        <v>579</v>
      </c>
      <c r="I674" s="832" t="s">
        <v>1953</v>
      </c>
      <c r="J674" s="832" t="s">
        <v>1954</v>
      </c>
      <c r="K674" s="832" t="s">
        <v>1955</v>
      </c>
      <c r="L674" s="835">
        <v>971.25</v>
      </c>
      <c r="M674" s="835">
        <v>5827.5</v>
      </c>
      <c r="N674" s="832">
        <v>6</v>
      </c>
      <c r="O674" s="836">
        <v>6</v>
      </c>
      <c r="P674" s="835">
        <v>5827.5</v>
      </c>
      <c r="Q674" s="837">
        <v>1</v>
      </c>
      <c r="R674" s="832">
        <v>6</v>
      </c>
      <c r="S674" s="837">
        <v>1</v>
      </c>
      <c r="T674" s="836">
        <v>6</v>
      </c>
      <c r="U674" s="838">
        <v>1</v>
      </c>
    </row>
    <row r="675" spans="1:21" ht="14.45" customHeight="1" x14ac:dyDescent="0.2">
      <c r="A675" s="831">
        <v>31</v>
      </c>
      <c r="B675" s="832" t="s">
        <v>1749</v>
      </c>
      <c r="C675" s="832" t="s">
        <v>1754</v>
      </c>
      <c r="D675" s="833" t="s">
        <v>2608</v>
      </c>
      <c r="E675" s="834" t="s">
        <v>1773</v>
      </c>
      <c r="F675" s="832" t="s">
        <v>1751</v>
      </c>
      <c r="G675" s="832" t="s">
        <v>1789</v>
      </c>
      <c r="H675" s="832" t="s">
        <v>579</v>
      </c>
      <c r="I675" s="832" t="s">
        <v>1956</v>
      </c>
      <c r="J675" s="832" t="s">
        <v>1957</v>
      </c>
      <c r="K675" s="832" t="s">
        <v>1958</v>
      </c>
      <c r="L675" s="835">
        <v>600</v>
      </c>
      <c r="M675" s="835">
        <v>1200</v>
      </c>
      <c r="N675" s="832">
        <v>2</v>
      </c>
      <c r="O675" s="836">
        <v>2</v>
      </c>
      <c r="P675" s="835">
        <v>600</v>
      </c>
      <c r="Q675" s="837">
        <v>0.5</v>
      </c>
      <c r="R675" s="832">
        <v>1</v>
      </c>
      <c r="S675" s="837">
        <v>0.5</v>
      </c>
      <c r="T675" s="836">
        <v>1</v>
      </c>
      <c r="U675" s="838">
        <v>0.5</v>
      </c>
    </row>
    <row r="676" spans="1:21" ht="14.45" customHeight="1" x14ac:dyDescent="0.2">
      <c r="A676" s="831">
        <v>31</v>
      </c>
      <c r="B676" s="832" t="s">
        <v>1749</v>
      </c>
      <c r="C676" s="832" t="s">
        <v>1754</v>
      </c>
      <c r="D676" s="833" t="s">
        <v>2608</v>
      </c>
      <c r="E676" s="834" t="s">
        <v>1773</v>
      </c>
      <c r="F676" s="832" t="s">
        <v>1751</v>
      </c>
      <c r="G676" s="832" t="s">
        <v>1789</v>
      </c>
      <c r="H676" s="832" t="s">
        <v>579</v>
      </c>
      <c r="I676" s="832" t="s">
        <v>1959</v>
      </c>
      <c r="J676" s="832" t="s">
        <v>1960</v>
      </c>
      <c r="K676" s="832" t="s">
        <v>1961</v>
      </c>
      <c r="L676" s="835">
        <v>349.12</v>
      </c>
      <c r="M676" s="835">
        <v>349.12</v>
      </c>
      <c r="N676" s="832">
        <v>1</v>
      </c>
      <c r="O676" s="836">
        <v>1</v>
      </c>
      <c r="P676" s="835">
        <v>349.12</v>
      </c>
      <c r="Q676" s="837">
        <v>1</v>
      </c>
      <c r="R676" s="832">
        <v>1</v>
      </c>
      <c r="S676" s="837">
        <v>1</v>
      </c>
      <c r="T676" s="836">
        <v>1</v>
      </c>
      <c r="U676" s="838">
        <v>1</v>
      </c>
    </row>
    <row r="677" spans="1:21" ht="14.45" customHeight="1" x14ac:dyDescent="0.2">
      <c r="A677" s="831">
        <v>31</v>
      </c>
      <c r="B677" s="832" t="s">
        <v>1749</v>
      </c>
      <c r="C677" s="832" t="s">
        <v>1754</v>
      </c>
      <c r="D677" s="833" t="s">
        <v>2608</v>
      </c>
      <c r="E677" s="834" t="s">
        <v>1773</v>
      </c>
      <c r="F677" s="832" t="s">
        <v>1751</v>
      </c>
      <c r="G677" s="832" t="s">
        <v>1789</v>
      </c>
      <c r="H677" s="832" t="s">
        <v>579</v>
      </c>
      <c r="I677" s="832" t="s">
        <v>1962</v>
      </c>
      <c r="J677" s="832" t="s">
        <v>1801</v>
      </c>
      <c r="K677" s="832"/>
      <c r="L677" s="835">
        <v>350</v>
      </c>
      <c r="M677" s="835">
        <v>1050</v>
      </c>
      <c r="N677" s="832">
        <v>3</v>
      </c>
      <c r="O677" s="836">
        <v>3</v>
      </c>
      <c r="P677" s="835">
        <v>1050</v>
      </c>
      <c r="Q677" s="837">
        <v>1</v>
      </c>
      <c r="R677" s="832">
        <v>3</v>
      </c>
      <c r="S677" s="837">
        <v>1</v>
      </c>
      <c r="T677" s="836">
        <v>3</v>
      </c>
      <c r="U677" s="838">
        <v>1</v>
      </c>
    </row>
    <row r="678" spans="1:21" ht="14.45" customHeight="1" x14ac:dyDescent="0.2">
      <c r="A678" s="831">
        <v>31</v>
      </c>
      <c r="B678" s="832" t="s">
        <v>1749</v>
      </c>
      <c r="C678" s="832" t="s">
        <v>1754</v>
      </c>
      <c r="D678" s="833" t="s">
        <v>2608</v>
      </c>
      <c r="E678" s="834" t="s">
        <v>1773</v>
      </c>
      <c r="F678" s="832" t="s">
        <v>1751</v>
      </c>
      <c r="G678" s="832" t="s">
        <v>1789</v>
      </c>
      <c r="H678" s="832" t="s">
        <v>579</v>
      </c>
      <c r="I678" s="832" t="s">
        <v>1962</v>
      </c>
      <c r="J678" s="832" t="s">
        <v>1963</v>
      </c>
      <c r="K678" s="832" t="s">
        <v>1964</v>
      </c>
      <c r="L678" s="835">
        <v>350</v>
      </c>
      <c r="M678" s="835">
        <v>1050</v>
      </c>
      <c r="N678" s="832">
        <v>3</v>
      </c>
      <c r="O678" s="836">
        <v>3</v>
      </c>
      <c r="P678" s="835">
        <v>1050</v>
      </c>
      <c r="Q678" s="837">
        <v>1</v>
      </c>
      <c r="R678" s="832">
        <v>3</v>
      </c>
      <c r="S678" s="837">
        <v>1</v>
      </c>
      <c r="T678" s="836">
        <v>3</v>
      </c>
      <c r="U678" s="838">
        <v>1</v>
      </c>
    </row>
    <row r="679" spans="1:21" ht="14.45" customHeight="1" x14ac:dyDescent="0.2">
      <c r="A679" s="831">
        <v>31</v>
      </c>
      <c r="B679" s="832" t="s">
        <v>1749</v>
      </c>
      <c r="C679" s="832" t="s">
        <v>1754</v>
      </c>
      <c r="D679" s="833" t="s">
        <v>2608</v>
      </c>
      <c r="E679" s="834" t="s">
        <v>1773</v>
      </c>
      <c r="F679" s="832" t="s">
        <v>1751</v>
      </c>
      <c r="G679" s="832" t="s">
        <v>1789</v>
      </c>
      <c r="H679" s="832" t="s">
        <v>579</v>
      </c>
      <c r="I679" s="832" t="s">
        <v>2298</v>
      </c>
      <c r="J679" s="832" t="s">
        <v>2299</v>
      </c>
      <c r="K679" s="832" t="s">
        <v>2300</v>
      </c>
      <c r="L679" s="835">
        <v>1600</v>
      </c>
      <c r="M679" s="835">
        <v>1600</v>
      </c>
      <c r="N679" s="832">
        <v>1</v>
      </c>
      <c r="O679" s="836">
        <v>1</v>
      </c>
      <c r="P679" s="835">
        <v>1600</v>
      </c>
      <c r="Q679" s="837">
        <v>1</v>
      </c>
      <c r="R679" s="832">
        <v>1</v>
      </c>
      <c r="S679" s="837">
        <v>1</v>
      </c>
      <c r="T679" s="836">
        <v>1</v>
      </c>
      <c r="U679" s="838">
        <v>1</v>
      </c>
    </row>
    <row r="680" spans="1:21" ht="14.45" customHeight="1" x14ac:dyDescent="0.2">
      <c r="A680" s="831">
        <v>31</v>
      </c>
      <c r="B680" s="832" t="s">
        <v>1749</v>
      </c>
      <c r="C680" s="832" t="s">
        <v>1754</v>
      </c>
      <c r="D680" s="833" t="s">
        <v>2608</v>
      </c>
      <c r="E680" s="834" t="s">
        <v>1773</v>
      </c>
      <c r="F680" s="832" t="s">
        <v>1751</v>
      </c>
      <c r="G680" s="832" t="s">
        <v>1789</v>
      </c>
      <c r="H680" s="832" t="s">
        <v>579</v>
      </c>
      <c r="I680" s="832" t="s">
        <v>2201</v>
      </c>
      <c r="J680" s="832" t="s">
        <v>1801</v>
      </c>
      <c r="K680" s="832"/>
      <c r="L680" s="835">
        <v>1000</v>
      </c>
      <c r="M680" s="835">
        <v>1000</v>
      </c>
      <c r="N680" s="832">
        <v>1</v>
      </c>
      <c r="O680" s="836">
        <v>1</v>
      </c>
      <c r="P680" s="835">
        <v>1000</v>
      </c>
      <c r="Q680" s="837">
        <v>1</v>
      </c>
      <c r="R680" s="832">
        <v>1</v>
      </c>
      <c r="S680" s="837">
        <v>1</v>
      </c>
      <c r="T680" s="836">
        <v>1</v>
      </c>
      <c r="U680" s="838">
        <v>1</v>
      </c>
    </row>
    <row r="681" spans="1:21" ht="14.45" customHeight="1" x14ac:dyDescent="0.2">
      <c r="A681" s="831">
        <v>31</v>
      </c>
      <c r="B681" s="832" t="s">
        <v>1749</v>
      </c>
      <c r="C681" s="832" t="s">
        <v>1754</v>
      </c>
      <c r="D681" s="833" t="s">
        <v>2608</v>
      </c>
      <c r="E681" s="834" t="s">
        <v>1773</v>
      </c>
      <c r="F681" s="832" t="s">
        <v>1751</v>
      </c>
      <c r="G681" s="832" t="s">
        <v>1789</v>
      </c>
      <c r="H681" s="832" t="s">
        <v>579</v>
      </c>
      <c r="I681" s="832" t="s">
        <v>1806</v>
      </c>
      <c r="J681" s="832" t="s">
        <v>1807</v>
      </c>
      <c r="K681" s="832" t="s">
        <v>1808</v>
      </c>
      <c r="L681" s="835">
        <v>1000</v>
      </c>
      <c r="M681" s="835">
        <v>1000</v>
      </c>
      <c r="N681" s="832">
        <v>1</v>
      </c>
      <c r="O681" s="836">
        <v>1</v>
      </c>
      <c r="P681" s="835">
        <v>1000</v>
      </c>
      <c r="Q681" s="837">
        <v>1</v>
      </c>
      <c r="R681" s="832">
        <v>1</v>
      </c>
      <c r="S681" s="837">
        <v>1</v>
      </c>
      <c r="T681" s="836">
        <v>1</v>
      </c>
      <c r="U681" s="838">
        <v>1</v>
      </c>
    </row>
    <row r="682" spans="1:21" ht="14.45" customHeight="1" x14ac:dyDescent="0.2">
      <c r="A682" s="831">
        <v>31</v>
      </c>
      <c r="B682" s="832" t="s">
        <v>1749</v>
      </c>
      <c r="C682" s="832" t="s">
        <v>1754</v>
      </c>
      <c r="D682" s="833" t="s">
        <v>2608</v>
      </c>
      <c r="E682" s="834" t="s">
        <v>1773</v>
      </c>
      <c r="F682" s="832" t="s">
        <v>1751</v>
      </c>
      <c r="G682" s="832" t="s">
        <v>1789</v>
      </c>
      <c r="H682" s="832" t="s">
        <v>579</v>
      </c>
      <c r="I682" s="832" t="s">
        <v>2479</v>
      </c>
      <c r="J682" s="832" t="s">
        <v>2480</v>
      </c>
      <c r="K682" s="832" t="s">
        <v>2481</v>
      </c>
      <c r="L682" s="835">
        <v>400</v>
      </c>
      <c r="M682" s="835">
        <v>800</v>
      </c>
      <c r="N682" s="832">
        <v>2</v>
      </c>
      <c r="O682" s="836">
        <v>2</v>
      </c>
      <c r="P682" s="835">
        <v>800</v>
      </c>
      <c r="Q682" s="837">
        <v>1</v>
      </c>
      <c r="R682" s="832">
        <v>2</v>
      </c>
      <c r="S682" s="837">
        <v>1</v>
      </c>
      <c r="T682" s="836">
        <v>2</v>
      </c>
      <c r="U682" s="838">
        <v>1</v>
      </c>
    </row>
    <row r="683" spans="1:21" ht="14.45" customHeight="1" x14ac:dyDescent="0.2">
      <c r="A683" s="831">
        <v>31</v>
      </c>
      <c r="B683" s="832" t="s">
        <v>1749</v>
      </c>
      <c r="C683" s="832" t="s">
        <v>1754</v>
      </c>
      <c r="D683" s="833" t="s">
        <v>2608</v>
      </c>
      <c r="E683" s="834" t="s">
        <v>1773</v>
      </c>
      <c r="F683" s="832" t="s">
        <v>1751</v>
      </c>
      <c r="G683" s="832" t="s">
        <v>1789</v>
      </c>
      <c r="H683" s="832" t="s">
        <v>579</v>
      </c>
      <c r="I683" s="832" t="s">
        <v>2403</v>
      </c>
      <c r="J683" s="832" t="s">
        <v>2070</v>
      </c>
      <c r="K683" s="832" t="s">
        <v>2404</v>
      </c>
      <c r="L683" s="835">
        <v>600</v>
      </c>
      <c r="M683" s="835">
        <v>600</v>
      </c>
      <c r="N683" s="832">
        <v>1</v>
      </c>
      <c r="O683" s="836">
        <v>1</v>
      </c>
      <c r="P683" s="835">
        <v>600</v>
      </c>
      <c r="Q683" s="837">
        <v>1</v>
      </c>
      <c r="R683" s="832">
        <v>1</v>
      </c>
      <c r="S683" s="837">
        <v>1</v>
      </c>
      <c r="T683" s="836">
        <v>1</v>
      </c>
      <c r="U683" s="838">
        <v>1</v>
      </c>
    </row>
    <row r="684" spans="1:21" ht="14.45" customHeight="1" x14ac:dyDescent="0.2">
      <c r="A684" s="831">
        <v>31</v>
      </c>
      <c r="B684" s="832" t="s">
        <v>1749</v>
      </c>
      <c r="C684" s="832" t="s">
        <v>1754</v>
      </c>
      <c r="D684" s="833" t="s">
        <v>2608</v>
      </c>
      <c r="E684" s="834" t="s">
        <v>1773</v>
      </c>
      <c r="F684" s="832" t="s">
        <v>1751</v>
      </c>
      <c r="G684" s="832" t="s">
        <v>1789</v>
      </c>
      <c r="H684" s="832" t="s">
        <v>579</v>
      </c>
      <c r="I684" s="832" t="s">
        <v>1848</v>
      </c>
      <c r="J684" s="832" t="s">
        <v>2270</v>
      </c>
      <c r="K684" s="832" t="s">
        <v>2271</v>
      </c>
      <c r="L684" s="835">
        <v>3200</v>
      </c>
      <c r="M684" s="835">
        <v>6400</v>
      </c>
      <c r="N684" s="832">
        <v>2</v>
      </c>
      <c r="O684" s="836">
        <v>2</v>
      </c>
      <c r="P684" s="835">
        <v>6400</v>
      </c>
      <c r="Q684" s="837">
        <v>1</v>
      </c>
      <c r="R684" s="832">
        <v>2</v>
      </c>
      <c r="S684" s="837">
        <v>1</v>
      </c>
      <c r="T684" s="836">
        <v>2</v>
      </c>
      <c r="U684" s="838">
        <v>1</v>
      </c>
    </row>
    <row r="685" spans="1:21" ht="14.45" customHeight="1" x14ac:dyDescent="0.2">
      <c r="A685" s="831">
        <v>31</v>
      </c>
      <c r="B685" s="832" t="s">
        <v>1749</v>
      </c>
      <c r="C685" s="832" t="s">
        <v>1754</v>
      </c>
      <c r="D685" s="833" t="s">
        <v>2608</v>
      </c>
      <c r="E685" s="834" t="s">
        <v>1773</v>
      </c>
      <c r="F685" s="832" t="s">
        <v>1751</v>
      </c>
      <c r="G685" s="832" t="s">
        <v>1789</v>
      </c>
      <c r="H685" s="832" t="s">
        <v>579</v>
      </c>
      <c r="I685" s="832" t="s">
        <v>2272</v>
      </c>
      <c r="J685" s="832" t="s">
        <v>2273</v>
      </c>
      <c r="K685" s="832" t="s">
        <v>2274</v>
      </c>
      <c r="L685" s="835">
        <v>2126.25</v>
      </c>
      <c r="M685" s="835">
        <v>2126.25</v>
      </c>
      <c r="N685" s="832">
        <v>1</v>
      </c>
      <c r="O685" s="836">
        <v>1</v>
      </c>
      <c r="P685" s="835"/>
      <c r="Q685" s="837">
        <v>0</v>
      </c>
      <c r="R685" s="832"/>
      <c r="S685" s="837">
        <v>0</v>
      </c>
      <c r="T685" s="836"/>
      <c r="U685" s="838">
        <v>0</v>
      </c>
    </row>
    <row r="686" spans="1:21" ht="14.45" customHeight="1" x14ac:dyDescent="0.2">
      <c r="A686" s="831">
        <v>31</v>
      </c>
      <c r="B686" s="832" t="s">
        <v>1749</v>
      </c>
      <c r="C686" s="832" t="s">
        <v>1754</v>
      </c>
      <c r="D686" s="833" t="s">
        <v>2608</v>
      </c>
      <c r="E686" s="834" t="s">
        <v>1773</v>
      </c>
      <c r="F686" s="832" t="s">
        <v>1751</v>
      </c>
      <c r="G686" s="832" t="s">
        <v>1789</v>
      </c>
      <c r="H686" s="832" t="s">
        <v>579</v>
      </c>
      <c r="I686" s="832" t="s">
        <v>2482</v>
      </c>
      <c r="J686" s="832" t="s">
        <v>2483</v>
      </c>
      <c r="K686" s="832" t="s">
        <v>2484</v>
      </c>
      <c r="L686" s="835">
        <v>300</v>
      </c>
      <c r="M686" s="835">
        <v>300</v>
      </c>
      <c r="N686" s="832">
        <v>1</v>
      </c>
      <c r="O686" s="836">
        <v>1</v>
      </c>
      <c r="P686" s="835"/>
      <c r="Q686" s="837">
        <v>0</v>
      </c>
      <c r="R686" s="832"/>
      <c r="S686" s="837">
        <v>0</v>
      </c>
      <c r="T686" s="836"/>
      <c r="U686" s="838">
        <v>0</v>
      </c>
    </row>
    <row r="687" spans="1:21" ht="14.45" customHeight="1" x14ac:dyDescent="0.2">
      <c r="A687" s="831">
        <v>31</v>
      </c>
      <c r="B687" s="832" t="s">
        <v>1749</v>
      </c>
      <c r="C687" s="832" t="s">
        <v>1754</v>
      </c>
      <c r="D687" s="833" t="s">
        <v>2608</v>
      </c>
      <c r="E687" s="834" t="s">
        <v>1773</v>
      </c>
      <c r="F687" s="832" t="s">
        <v>1751</v>
      </c>
      <c r="G687" s="832" t="s">
        <v>1789</v>
      </c>
      <c r="H687" s="832" t="s">
        <v>579</v>
      </c>
      <c r="I687" s="832" t="s">
        <v>1971</v>
      </c>
      <c r="J687" s="832" t="s">
        <v>1972</v>
      </c>
      <c r="K687" s="832" t="s">
        <v>1973</v>
      </c>
      <c r="L687" s="835">
        <v>2337</v>
      </c>
      <c r="M687" s="835">
        <v>2337</v>
      </c>
      <c r="N687" s="832">
        <v>1</v>
      </c>
      <c r="O687" s="836">
        <v>1</v>
      </c>
      <c r="P687" s="835">
        <v>2337</v>
      </c>
      <c r="Q687" s="837">
        <v>1</v>
      </c>
      <c r="R687" s="832">
        <v>1</v>
      </c>
      <c r="S687" s="837">
        <v>1</v>
      </c>
      <c r="T687" s="836">
        <v>1</v>
      </c>
      <c r="U687" s="838">
        <v>1</v>
      </c>
    </row>
    <row r="688" spans="1:21" ht="14.45" customHeight="1" x14ac:dyDescent="0.2">
      <c r="A688" s="831">
        <v>31</v>
      </c>
      <c r="B688" s="832" t="s">
        <v>1749</v>
      </c>
      <c r="C688" s="832" t="s">
        <v>1754</v>
      </c>
      <c r="D688" s="833" t="s">
        <v>2608</v>
      </c>
      <c r="E688" s="834" t="s">
        <v>1773</v>
      </c>
      <c r="F688" s="832" t="s">
        <v>1751</v>
      </c>
      <c r="G688" s="832" t="s">
        <v>1789</v>
      </c>
      <c r="H688" s="832" t="s">
        <v>579</v>
      </c>
      <c r="I688" s="832" t="s">
        <v>2485</v>
      </c>
      <c r="J688" s="832" t="s">
        <v>2486</v>
      </c>
      <c r="K688" s="832" t="s">
        <v>2487</v>
      </c>
      <c r="L688" s="835">
        <v>391</v>
      </c>
      <c r="M688" s="835">
        <v>391</v>
      </c>
      <c r="N688" s="832">
        <v>1</v>
      </c>
      <c r="O688" s="836">
        <v>1</v>
      </c>
      <c r="P688" s="835">
        <v>391</v>
      </c>
      <c r="Q688" s="837">
        <v>1</v>
      </c>
      <c r="R688" s="832">
        <v>1</v>
      </c>
      <c r="S688" s="837">
        <v>1</v>
      </c>
      <c r="T688" s="836">
        <v>1</v>
      </c>
      <c r="U688" s="838">
        <v>1</v>
      </c>
    </row>
    <row r="689" spans="1:21" ht="14.45" customHeight="1" x14ac:dyDescent="0.2">
      <c r="A689" s="831">
        <v>31</v>
      </c>
      <c r="B689" s="832" t="s">
        <v>1749</v>
      </c>
      <c r="C689" s="832" t="s">
        <v>1754</v>
      </c>
      <c r="D689" s="833" t="s">
        <v>2608</v>
      </c>
      <c r="E689" s="834" t="s">
        <v>1773</v>
      </c>
      <c r="F689" s="832" t="s">
        <v>1751</v>
      </c>
      <c r="G689" s="832" t="s">
        <v>1785</v>
      </c>
      <c r="H689" s="832" t="s">
        <v>579</v>
      </c>
      <c r="I689" s="832" t="s">
        <v>1980</v>
      </c>
      <c r="J689" s="832" t="s">
        <v>1981</v>
      </c>
      <c r="K689" s="832" t="s">
        <v>1982</v>
      </c>
      <c r="L689" s="835">
        <v>260</v>
      </c>
      <c r="M689" s="835">
        <v>1040</v>
      </c>
      <c r="N689" s="832">
        <v>4</v>
      </c>
      <c r="O689" s="836">
        <v>2</v>
      </c>
      <c r="P689" s="835">
        <v>1040</v>
      </c>
      <c r="Q689" s="837">
        <v>1</v>
      </c>
      <c r="R689" s="832">
        <v>4</v>
      </c>
      <c r="S689" s="837">
        <v>1</v>
      </c>
      <c r="T689" s="836">
        <v>2</v>
      </c>
      <c r="U689" s="838">
        <v>1</v>
      </c>
    </row>
    <row r="690" spans="1:21" ht="14.45" customHeight="1" x14ac:dyDescent="0.2">
      <c r="A690" s="831">
        <v>31</v>
      </c>
      <c r="B690" s="832" t="s">
        <v>1749</v>
      </c>
      <c r="C690" s="832" t="s">
        <v>1754</v>
      </c>
      <c r="D690" s="833" t="s">
        <v>2608</v>
      </c>
      <c r="E690" s="834" t="s">
        <v>1773</v>
      </c>
      <c r="F690" s="832" t="s">
        <v>1751</v>
      </c>
      <c r="G690" s="832" t="s">
        <v>1785</v>
      </c>
      <c r="H690" s="832" t="s">
        <v>579</v>
      </c>
      <c r="I690" s="832" t="s">
        <v>1786</v>
      </c>
      <c r="J690" s="832" t="s">
        <v>1787</v>
      </c>
      <c r="K690" s="832" t="s">
        <v>1788</v>
      </c>
      <c r="L690" s="835">
        <v>200</v>
      </c>
      <c r="M690" s="835">
        <v>4800</v>
      </c>
      <c r="N690" s="832">
        <v>24</v>
      </c>
      <c r="O690" s="836">
        <v>12</v>
      </c>
      <c r="P690" s="835">
        <v>4400</v>
      </c>
      <c r="Q690" s="837">
        <v>0.91666666666666663</v>
      </c>
      <c r="R690" s="832">
        <v>22</v>
      </c>
      <c r="S690" s="837">
        <v>0.91666666666666663</v>
      </c>
      <c r="T690" s="836">
        <v>11</v>
      </c>
      <c r="U690" s="838">
        <v>0.91666666666666663</v>
      </c>
    </row>
    <row r="691" spans="1:21" ht="14.45" customHeight="1" x14ac:dyDescent="0.2">
      <c r="A691" s="831">
        <v>31</v>
      </c>
      <c r="B691" s="832" t="s">
        <v>1749</v>
      </c>
      <c r="C691" s="832" t="s">
        <v>1754</v>
      </c>
      <c r="D691" s="833" t="s">
        <v>2608</v>
      </c>
      <c r="E691" s="834" t="s">
        <v>1773</v>
      </c>
      <c r="F691" s="832" t="s">
        <v>1751</v>
      </c>
      <c r="G691" s="832" t="s">
        <v>2075</v>
      </c>
      <c r="H691" s="832" t="s">
        <v>579</v>
      </c>
      <c r="I691" s="832" t="s">
        <v>2079</v>
      </c>
      <c r="J691" s="832" t="s">
        <v>2080</v>
      </c>
      <c r="K691" s="832" t="s">
        <v>2081</v>
      </c>
      <c r="L691" s="835">
        <v>1659.44</v>
      </c>
      <c r="M691" s="835">
        <v>54761.51999999999</v>
      </c>
      <c r="N691" s="832">
        <v>33</v>
      </c>
      <c r="O691" s="836">
        <v>29</v>
      </c>
      <c r="P691" s="835">
        <v>44804.87999999999</v>
      </c>
      <c r="Q691" s="837">
        <v>0.81818181818181812</v>
      </c>
      <c r="R691" s="832">
        <v>27</v>
      </c>
      <c r="S691" s="837">
        <v>0.81818181818181823</v>
      </c>
      <c r="T691" s="836">
        <v>23</v>
      </c>
      <c r="U691" s="838">
        <v>0.7931034482758621</v>
      </c>
    </row>
    <row r="692" spans="1:21" ht="14.45" customHeight="1" x14ac:dyDescent="0.2">
      <c r="A692" s="831">
        <v>31</v>
      </c>
      <c r="B692" s="832" t="s">
        <v>1749</v>
      </c>
      <c r="C692" s="832" t="s">
        <v>1754</v>
      </c>
      <c r="D692" s="833" t="s">
        <v>2608</v>
      </c>
      <c r="E692" s="834" t="s">
        <v>1774</v>
      </c>
      <c r="F692" s="832" t="s">
        <v>1750</v>
      </c>
      <c r="G692" s="832" t="s">
        <v>2278</v>
      </c>
      <c r="H692" s="832" t="s">
        <v>579</v>
      </c>
      <c r="I692" s="832" t="s">
        <v>2488</v>
      </c>
      <c r="J692" s="832" t="s">
        <v>2280</v>
      </c>
      <c r="K692" s="832" t="s">
        <v>2489</v>
      </c>
      <c r="L692" s="835">
        <v>0</v>
      </c>
      <c r="M692" s="835">
        <v>0</v>
      </c>
      <c r="N692" s="832">
        <v>1</v>
      </c>
      <c r="O692" s="836">
        <v>0.5</v>
      </c>
      <c r="P692" s="835">
        <v>0</v>
      </c>
      <c r="Q692" s="837"/>
      <c r="R692" s="832">
        <v>1</v>
      </c>
      <c r="S692" s="837">
        <v>1</v>
      </c>
      <c r="T692" s="836">
        <v>0.5</v>
      </c>
      <c r="U692" s="838">
        <v>1</v>
      </c>
    </row>
    <row r="693" spans="1:21" ht="14.45" customHeight="1" x14ac:dyDescent="0.2">
      <c r="A693" s="831">
        <v>31</v>
      </c>
      <c r="B693" s="832" t="s">
        <v>1749</v>
      </c>
      <c r="C693" s="832" t="s">
        <v>1754</v>
      </c>
      <c r="D693" s="833" t="s">
        <v>2608</v>
      </c>
      <c r="E693" s="834" t="s">
        <v>1774</v>
      </c>
      <c r="F693" s="832" t="s">
        <v>1750</v>
      </c>
      <c r="G693" s="832" t="s">
        <v>2490</v>
      </c>
      <c r="H693" s="832" t="s">
        <v>579</v>
      </c>
      <c r="I693" s="832" t="s">
        <v>2491</v>
      </c>
      <c r="J693" s="832" t="s">
        <v>2492</v>
      </c>
      <c r="K693" s="832" t="s">
        <v>2493</v>
      </c>
      <c r="L693" s="835">
        <v>329.56</v>
      </c>
      <c r="M693" s="835">
        <v>329.56</v>
      </c>
      <c r="N693" s="832">
        <v>1</v>
      </c>
      <c r="O693" s="836">
        <v>1</v>
      </c>
      <c r="P693" s="835">
        <v>329.56</v>
      </c>
      <c r="Q693" s="837">
        <v>1</v>
      </c>
      <c r="R693" s="832">
        <v>1</v>
      </c>
      <c r="S693" s="837">
        <v>1</v>
      </c>
      <c r="T693" s="836">
        <v>1</v>
      </c>
      <c r="U693" s="838">
        <v>1</v>
      </c>
    </row>
    <row r="694" spans="1:21" ht="14.45" customHeight="1" x14ac:dyDescent="0.2">
      <c r="A694" s="831">
        <v>31</v>
      </c>
      <c r="B694" s="832" t="s">
        <v>1749</v>
      </c>
      <c r="C694" s="832" t="s">
        <v>1754</v>
      </c>
      <c r="D694" s="833" t="s">
        <v>2608</v>
      </c>
      <c r="E694" s="834" t="s">
        <v>1774</v>
      </c>
      <c r="F694" s="832" t="s">
        <v>1750</v>
      </c>
      <c r="G694" s="832" t="s">
        <v>1809</v>
      </c>
      <c r="H694" s="832" t="s">
        <v>615</v>
      </c>
      <c r="I694" s="832" t="s">
        <v>1578</v>
      </c>
      <c r="J694" s="832" t="s">
        <v>1579</v>
      </c>
      <c r="K694" s="832" t="s">
        <v>1580</v>
      </c>
      <c r="L694" s="835">
        <v>119.7</v>
      </c>
      <c r="M694" s="835">
        <v>119.7</v>
      </c>
      <c r="N694" s="832">
        <v>1</v>
      </c>
      <c r="O694" s="836">
        <v>0.5</v>
      </c>
      <c r="P694" s="835">
        <v>119.7</v>
      </c>
      <c r="Q694" s="837">
        <v>1</v>
      </c>
      <c r="R694" s="832">
        <v>1</v>
      </c>
      <c r="S694" s="837">
        <v>1</v>
      </c>
      <c r="T694" s="836">
        <v>0.5</v>
      </c>
      <c r="U694" s="838">
        <v>1</v>
      </c>
    </row>
    <row r="695" spans="1:21" ht="14.45" customHeight="1" x14ac:dyDescent="0.2">
      <c r="A695" s="831">
        <v>31</v>
      </c>
      <c r="B695" s="832" t="s">
        <v>1749</v>
      </c>
      <c r="C695" s="832" t="s">
        <v>1754</v>
      </c>
      <c r="D695" s="833" t="s">
        <v>2608</v>
      </c>
      <c r="E695" s="834" t="s">
        <v>1774</v>
      </c>
      <c r="F695" s="832" t="s">
        <v>1750</v>
      </c>
      <c r="G695" s="832" t="s">
        <v>2216</v>
      </c>
      <c r="H695" s="832" t="s">
        <v>579</v>
      </c>
      <c r="I695" s="832" t="s">
        <v>2217</v>
      </c>
      <c r="J695" s="832" t="s">
        <v>2218</v>
      </c>
      <c r="K695" s="832" t="s">
        <v>2219</v>
      </c>
      <c r="L695" s="835">
        <v>525.95000000000005</v>
      </c>
      <c r="M695" s="835">
        <v>1051.9000000000001</v>
      </c>
      <c r="N695" s="832">
        <v>2</v>
      </c>
      <c r="O695" s="836">
        <v>1</v>
      </c>
      <c r="P695" s="835"/>
      <c r="Q695" s="837">
        <v>0</v>
      </c>
      <c r="R695" s="832"/>
      <c r="S695" s="837">
        <v>0</v>
      </c>
      <c r="T695" s="836"/>
      <c r="U695" s="838">
        <v>0</v>
      </c>
    </row>
    <row r="696" spans="1:21" ht="14.45" customHeight="1" x14ac:dyDescent="0.2">
      <c r="A696" s="831">
        <v>31</v>
      </c>
      <c r="B696" s="832" t="s">
        <v>1749</v>
      </c>
      <c r="C696" s="832" t="s">
        <v>1754</v>
      </c>
      <c r="D696" s="833" t="s">
        <v>2608</v>
      </c>
      <c r="E696" s="834" t="s">
        <v>1774</v>
      </c>
      <c r="F696" s="832" t="s">
        <v>1750</v>
      </c>
      <c r="G696" s="832" t="s">
        <v>1851</v>
      </c>
      <c r="H696" s="832" t="s">
        <v>579</v>
      </c>
      <c r="I696" s="832" t="s">
        <v>1852</v>
      </c>
      <c r="J696" s="832" t="s">
        <v>1853</v>
      </c>
      <c r="K696" s="832" t="s">
        <v>1572</v>
      </c>
      <c r="L696" s="835">
        <v>78.33</v>
      </c>
      <c r="M696" s="835">
        <v>78.33</v>
      </c>
      <c r="N696" s="832">
        <v>1</v>
      </c>
      <c r="O696" s="836">
        <v>1</v>
      </c>
      <c r="P696" s="835">
        <v>78.33</v>
      </c>
      <c r="Q696" s="837">
        <v>1</v>
      </c>
      <c r="R696" s="832">
        <v>1</v>
      </c>
      <c r="S696" s="837">
        <v>1</v>
      </c>
      <c r="T696" s="836">
        <v>1</v>
      </c>
      <c r="U696" s="838">
        <v>1</v>
      </c>
    </row>
    <row r="697" spans="1:21" ht="14.45" customHeight="1" x14ac:dyDescent="0.2">
      <c r="A697" s="831">
        <v>31</v>
      </c>
      <c r="B697" s="832" t="s">
        <v>1749</v>
      </c>
      <c r="C697" s="832" t="s">
        <v>1754</v>
      </c>
      <c r="D697" s="833" t="s">
        <v>2608</v>
      </c>
      <c r="E697" s="834" t="s">
        <v>1774</v>
      </c>
      <c r="F697" s="832" t="s">
        <v>1750</v>
      </c>
      <c r="G697" s="832" t="s">
        <v>1854</v>
      </c>
      <c r="H697" s="832" t="s">
        <v>579</v>
      </c>
      <c r="I697" s="832" t="s">
        <v>2494</v>
      </c>
      <c r="J697" s="832" t="s">
        <v>888</v>
      </c>
      <c r="K697" s="832" t="s">
        <v>889</v>
      </c>
      <c r="L697" s="835">
        <v>42.05</v>
      </c>
      <c r="M697" s="835">
        <v>42.05</v>
      </c>
      <c r="N697" s="832">
        <v>1</v>
      </c>
      <c r="O697" s="836">
        <v>0.5</v>
      </c>
      <c r="P697" s="835">
        <v>42.05</v>
      </c>
      <c r="Q697" s="837">
        <v>1</v>
      </c>
      <c r="R697" s="832">
        <v>1</v>
      </c>
      <c r="S697" s="837">
        <v>1</v>
      </c>
      <c r="T697" s="836">
        <v>0.5</v>
      </c>
      <c r="U697" s="838">
        <v>1</v>
      </c>
    </row>
    <row r="698" spans="1:21" ht="14.45" customHeight="1" x14ac:dyDescent="0.2">
      <c r="A698" s="831">
        <v>31</v>
      </c>
      <c r="B698" s="832" t="s">
        <v>1749</v>
      </c>
      <c r="C698" s="832" t="s">
        <v>1754</v>
      </c>
      <c r="D698" s="833" t="s">
        <v>2608</v>
      </c>
      <c r="E698" s="834" t="s">
        <v>1774</v>
      </c>
      <c r="F698" s="832" t="s">
        <v>1750</v>
      </c>
      <c r="G698" s="832" t="s">
        <v>1991</v>
      </c>
      <c r="H698" s="832" t="s">
        <v>579</v>
      </c>
      <c r="I698" s="832" t="s">
        <v>2127</v>
      </c>
      <c r="J698" s="832" t="s">
        <v>691</v>
      </c>
      <c r="K698" s="832" t="s">
        <v>2128</v>
      </c>
      <c r="L698" s="835">
        <v>273.33</v>
      </c>
      <c r="M698" s="835">
        <v>273.33</v>
      </c>
      <c r="N698" s="832">
        <v>1</v>
      </c>
      <c r="O698" s="836">
        <v>1</v>
      </c>
      <c r="P698" s="835"/>
      <c r="Q698" s="837">
        <v>0</v>
      </c>
      <c r="R698" s="832"/>
      <c r="S698" s="837">
        <v>0</v>
      </c>
      <c r="T698" s="836"/>
      <c r="U698" s="838">
        <v>0</v>
      </c>
    </row>
    <row r="699" spans="1:21" ht="14.45" customHeight="1" x14ac:dyDescent="0.2">
      <c r="A699" s="831">
        <v>31</v>
      </c>
      <c r="B699" s="832" t="s">
        <v>1749</v>
      </c>
      <c r="C699" s="832" t="s">
        <v>1754</v>
      </c>
      <c r="D699" s="833" t="s">
        <v>2608</v>
      </c>
      <c r="E699" s="834" t="s">
        <v>1774</v>
      </c>
      <c r="F699" s="832" t="s">
        <v>1750</v>
      </c>
      <c r="G699" s="832" t="s">
        <v>2495</v>
      </c>
      <c r="H699" s="832" t="s">
        <v>579</v>
      </c>
      <c r="I699" s="832" t="s">
        <v>2496</v>
      </c>
      <c r="J699" s="832" t="s">
        <v>2497</v>
      </c>
      <c r="K699" s="832" t="s">
        <v>2498</v>
      </c>
      <c r="L699" s="835">
        <v>31.15</v>
      </c>
      <c r="M699" s="835">
        <v>31.15</v>
      </c>
      <c r="N699" s="832">
        <v>1</v>
      </c>
      <c r="O699" s="836">
        <v>0.5</v>
      </c>
      <c r="P699" s="835">
        <v>31.15</v>
      </c>
      <c r="Q699" s="837">
        <v>1</v>
      </c>
      <c r="R699" s="832">
        <v>1</v>
      </c>
      <c r="S699" s="837">
        <v>1</v>
      </c>
      <c r="T699" s="836">
        <v>0.5</v>
      </c>
      <c r="U699" s="838">
        <v>1</v>
      </c>
    </row>
    <row r="700" spans="1:21" ht="14.45" customHeight="1" x14ac:dyDescent="0.2">
      <c r="A700" s="831">
        <v>31</v>
      </c>
      <c r="B700" s="832" t="s">
        <v>1749</v>
      </c>
      <c r="C700" s="832" t="s">
        <v>1754</v>
      </c>
      <c r="D700" s="833" t="s">
        <v>2608</v>
      </c>
      <c r="E700" s="834" t="s">
        <v>1774</v>
      </c>
      <c r="F700" s="832" t="s">
        <v>1750</v>
      </c>
      <c r="G700" s="832" t="s">
        <v>2499</v>
      </c>
      <c r="H700" s="832" t="s">
        <v>579</v>
      </c>
      <c r="I700" s="832" t="s">
        <v>2500</v>
      </c>
      <c r="J700" s="832" t="s">
        <v>2501</v>
      </c>
      <c r="K700" s="832" t="s">
        <v>2502</v>
      </c>
      <c r="L700" s="835">
        <v>132.63</v>
      </c>
      <c r="M700" s="835">
        <v>265.26</v>
      </c>
      <c r="N700" s="832">
        <v>2</v>
      </c>
      <c r="O700" s="836">
        <v>1</v>
      </c>
      <c r="P700" s="835">
        <v>265.26</v>
      </c>
      <c r="Q700" s="837">
        <v>1</v>
      </c>
      <c r="R700" s="832">
        <v>2</v>
      </c>
      <c r="S700" s="837">
        <v>1</v>
      </c>
      <c r="T700" s="836">
        <v>1</v>
      </c>
      <c r="U700" s="838">
        <v>1</v>
      </c>
    </row>
    <row r="701" spans="1:21" ht="14.45" customHeight="1" x14ac:dyDescent="0.2">
      <c r="A701" s="831">
        <v>31</v>
      </c>
      <c r="B701" s="832" t="s">
        <v>1749</v>
      </c>
      <c r="C701" s="832" t="s">
        <v>1754</v>
      </c>
      <c r="D701" s="833" t="s">
        <v>2608</v>
      </c>
      <c r="E701" s="834" t="s">
        <v>1774</v>
      </c>
      <c r="F701" s="832" t="s">
        <v>1750</v>
      </c>
      <c r="G701" s="832" t="s">
        <v>1998</v>
      </c>
      <c r="H701" s="832" t="s">
        <v>615</v>
      </c>
      <c r="I701" s="832" t="s">
        <v>2233</v>
      </c>
      <c r="J701" s="832" t="s">
        <v>1616</v>
      </c>
      <c r="K701" s="832" t="s">
        <v>2234</v>
      </c>
      <c r="L701" s="835">
        <v>339.47</v>
      </c>
      <c r="M701" s="835">
        <v>339.47</v>
      </c>
      <c r="N701" s="832">
        <v>1</v>
      </c>
      <c r="O701" s="836">
        <v>1</v>
      </c>
      <c r="P701" s="835">
        <v>339.47</v>
      </c>
      <c r="Q701" s="837">
        <v>1</v>
      </c>
      <c r="R701" s="832">
        <v>1</v>
      </c>
      <c r="S701" s="837">
        <v>1</v>
      </c>
      <c r="T701" s="836">
        <v>1</v>
      </c>
      <c r="U701" s="838">
        <v>1</v>
      </c>
    </row>
    <row r="702" spans="1:21" ht="14.45" customHeight="1" x14ac:dyDescent="0.2">
      <c r="A702" s="831">
        <v>31</v>
      </c>
      <c r="B702" s="832" t="s">
        <v>1749</v>
      </c>
      <c r="C702" s="832" t="s">
        <v>1754</v>
      </c>
      <c r="D702" s="833" t="s">
        <v>2608</v>
      </c>
      <c r="E702" s="834" t="s">
        <v>1774</v>
      </c>
      <c r="F702" s="832" t="s">
        <v>1750</v>
      </c>
      <c r="G702" s="832" t="s">
        <v>1875</v>
      </c>
      <c r="H702" s="832" t="s">
        <v>579</v>
      </c>
      <c r="I702" s="832" t="s">
        <v>1876</v>
      </c>
      <c r="J702" s="832" t="s">
        <v>1106</v>
      </c>
      <c r="K702" s="832" t="s">
        <v>1877</v>
      </c>
      <c r="L702" s="835">
        <v>42.14</v>
      </c>
      <c r="M702" s="835">
        <v>42.14</v>
      </c>
      <c r="N702" s="832">
        <v>1</v>
      </c>
      <c r="O702" s="836">
        <v>0.5</v>
      </c>
      <c r="P702" s="835">
        <v>42.14</v>
      </c>
      <c r="Q702" s="837">
        <v>1</v>
      </c>
      <c r="R702" s="832">
        <v>1</v>
      </c>
      <c r="S702" s="837">
        <v>1</v>
      </c>
      <c r="T702" s="836">
        <v>0.5</v>
      </c>
      <c r="U702" s="838">
        <v>1</v>
      </c>
    </row>
    <row r="703" spans="1:21" ht="14.45" customHeight="1" x14ac:dyDescent="0.2">
      <c r="A703" s="831">
        <v>31</v>
      </c>
      <c r="B703" s="832" t="s">
        <v>1749</v>
      </c>
      <c r="C703" s="832" t="s">
        <v>1754</v>
      </c>
      <c r="D703" s="833" t="s">
        <v>2608</v>
      </c>
      <c r="E703" s="834" t="s">
        <v>1774</v>
      </c>
      <c r="F703" s="832" t="s">
        <v>1750</v>
      </c>
      <c r="G703" s="832" t="s">
        <v>2138</v>
      </c>
      <c r="H703" s="832" t="s">
        <v>579</v>
      </c>
      <c r="I703" s="832" t="s">
        <v>2139</v>
      </c>
      <c r="J703" s="832" t="s">
        <v>2140</v>
      </c>
      <c r="K703" s="832" t="s">
        <v>2141</v>
      </c>
      <c r="L703" s="835">
        <v>76.180000000000007</v>
      </c>
      <c r="M703" s="835">
        <v>76.180000000000007</v>
      </c>
      <c r="N703" s="832">
        <v>1</v>
      </c>
      <c r="O703" s="836">
        <v>1</v>
      </c>
      <c r="P703" s="835"/>
      <c r="Q703" s="837">
        <v>0</v>
      </c>
      <c r="R703" s="832"/>
      <c r="S703" s="837">
        <v>0</v>
      </c>
      <c r="T703" s="836"/>
      <c r="U703" s="838">
        <v>0</v>
      </c>
    </row>
    <row r="704" spans="1:21" ht="14.45" customHeight="1" x14ac:dyDescent="0.2">
      <c r="A704" s="831">
        <v>31</v>
      </c>
      <c r="B704" s="832" t="s">
        <v>1749</v>
      </c>
      <c r="C704" s="832" t="s">
        <v>1754</v>
      </c>
      <c r="D704" s="833" t="s">
        <v>2608</v>
      </c>
      <c r="E704" s="834" t="s">
        <v>1774</v>
      </c>
      <c r="F704" s="832" t="s">
        <v>1750</v>
      </c>
      <c r="G704" s="832" t="s">
        <v>1878</v>
      </c>
      <c r="H704" s="832" t="s">
        <v>579</v>
      </c>
      <c r="I704" s="832" t="s">
        <v>1879</v>
      </c>
      <c r="J704" s="832" t="s">
        <v>1880</v>
      </c>
      <c r="K704" s="832" t="s">
        <v>1881</v>
      </c>
      <c r="L704" s="835">
        <v>132.97999999999999</v>
      </c>
      <c r="M704" s="835">
        <v>132.97999999999999</v>
      </c>
      <c r="N704" s="832">
        <v>1</v>
      </c>
      <c r="O704" s="836">
        <v>1</v>
      </c>
      <c r="P704" s="835">
        <v>132.97999999999999</v>
      </c>
      <c r="Q704" s="837">
        <v>1</v>
      </c>
      <c r="R704" s="832">
        <v>1</v>
      </c>
      <c r="S704" s="837">
        <v>1</v>
      </c>
      <c r="T704" s="836">
        <v>1</v>
      </c>
      <c r="U704" s="838">
        <v>1</v>
      </c>
    </row>
    <row r="705" spans="1:21" ht="14.45" customHeight="1" x14ac:dyDescent="0.2">
      <c r="A705" s="831">
        <v>31</v>
      </c>
      <c r="B705" s="832" t="s">
        <v>1749</v>
      </c>
      <c r="C705" s="832" t="s">
        <v>1754</v>
      </c>
      <c r="D705" s="833" t="s">
        <v>2608</v>
      </c>
      <c r="E705" s="834" t="s">
        <v>1774</v>
      </c>
      <c r="F705" s="832" t="s">
        <v>1750</v>
      </c>
      <c r="G705" s="832" t="s">
        <v>2503</v>
      </c>
      <c r="H705" s="832" t="s">
        <v>579</v>
      </c>
      <c r="I705" s="832" t="s">
        <v>2504</v>
      </c>
      <c r="J705" s="832" t="s">
        <v>628</v>
      </c>
      <c r="K705" s="832" t="s">
        <v>2505</v>
      </c>
      <c r="L705" s="835">
        <v>58.62</v>
      </c>
      <c r="M705" s="835">
        <v>58.62</v>
      </c>
      <c r="N705" s="832">
        <v>1</v>
      </c>
      <c r="O705" s="836">
        <v>1</v>
      </c>
      <c r="P705" s="835"/>
      <c r="Q705" s="837">
        <v>0</v>
      </c>
      <c r="R705" s="832"/>
      <c r="S705" s="837">
        <v>0</v>
      </c>
      <c r="T705" s="836"/>
      <c r="U705" s="838">
        <v>0</v>
      </c>
    </row>
    <row r="706" spans="1:21" ht="14.45" customHeight="1" x14ac:dyDescent="0.2">
      <c r="A706" s="831">
        <v>31</v>
      </c>
      <c r="B706" s="832" t="s">
        <v>1749</v>
      </c>
      <c r="C706" s="832" t="s">
        <v>1754</v>
      </c>
      <c r="D706" s="833" t="s">
        <v>2608</v>
      </c>
      <c r="E706" s="834" t="s">
        <v>1774</v>
      </c>
      <c r="F706" s="832" t="s">
        <v>1750</v>
      </c>
      <c r="G706" s="832" t="s">
        <v>2506</v>
      </c>
      <c r="H706" s="832" t="s">
        <v>579</v>
      </c>
      <c r="I706" s="832" t="s">
        <v>2507</v>
      </c>
      <c r="J706" s="832" t="s">
        <v>2508</v>
      </c>
      <c r="K706" s="832" t="s">
        <v>2509</v>
      </c>
      <c r="L706" s="835">
        <v>176.32</v>
      </c>
      <c r="M706" s="835">
        <v>705.28</v>
      </c>
      <c r="N706" s="832">
        <v>4</v>
      </c>
      <c r="O706" s="836">
        <v>3.5</v>
      </c>
      <c r="P706" s="835">
        <v>705.28</v>
      </c>
      <c r="Q706" s="837">
        <v>1</v>
      </c>
      <c r="R706" s="832">
        <v>4</v>
      </c>
      <c r="S706" s="837">
        <v>1</v>
      </c>
      <c r="T706" s="836">
        <v>3.5</v>
      </c>
      <c r="U706" s="838">
        <v>1</v>
      </c>
    </row>
    <row r="707" spans="1:21" ht="14.45" customHeight="1" x14ac:dyDescent="0.2">
      <c r="A707" s="831">
        <v>31</v>
      </c>
      <c r="B707" s="832" t="s">
        <v>1749</v>
      </c>
      <c r="C707" s="832" t="s">
        <v>1754</v>
      </c>
      <c r="D707" s="833" t="s">
        <v>2608</v>
      </c>
      <c r="E707" s="834" t="s">
        <v>1774</v>
      </c>
      <c r="F707" s="832" t="s">
        <v>1750</v>
      </c>
      <c r="G707" s="832" t="s">
        <v>2246</v>
      </c>
      <c r="H707" s="832" t="s">
        <v>579</v>
      </c>
      <c r="I707" s="832" t="s">
        <v>2247</v>
      </c>
      <c r="J707" s="832" t="s">
        <v>2248</v>
      </c>
      <c r="K707" s="832" t="s">
        <v>1672</v>
      </c>
      <c r="L707" s="835">
        <v>38.56</v>
      </c>
      <c r="M707" s="835">
        <v>77.12</v>
      </c>
      <c r="N707" s="832">
        <v>2</v>
      </c>
      <c r="O707" s="836">
        <v>2</v>
      </c>
      <c r="P707" s="835">
        <v>77.12</v>
      </c>
      <c r="Q707" s="837">
        <v>1</v>
      </c>
      <c r="R707" s="832">
        <v>2</v>
      </c>
      <c r="S707" s="837">
        <v>1</v>
      </c>
      <c r="T707" s="836">
        <v>2</v>
      </c>
      <c r="U707" s="838">
        <v>1</v>
      </c>
    </row>
    <row r="708" spans="1:21" ht="14.45" customHeight="1" x14ac:dyDescent="0.2">
      <c r="A708" s="831">
        <v>31</v>
      </c>
      <c r="B708" s="832" t="s">
        <v>1749</v>
      </c>
      <c r="C708" s="832" t="s">
        <v>1754</v>
      </c>
      <c r="D708" s="833" t="s">
        <v>2608</v>
      </c>
      <c r="E708" s="834" t="s">
        <v>1774</v>
      </c>
      <c r="F708" s="832" t="s">
        <v>1750</v>
      </c>
      <c r="G708" s="832" t="s">
        <v>2510</v>
      </c>
      <c r="H708" s="832" t="s">
        <v>615</v>
      </c>
      <c r="I708" s="832" t="s">
        <v>2511</v>
      </c>
      <c r="J708" s="832" t="s">
        <v>2512</v>
      </c>
      <c r="K708" s="832" t="s">
        <v>2513</v>
      </c>
      <c r="L708" s="835">
        <v>140.96</v>
      </c>
      <c r="M708" s="835">
        <v>845.7600000000001</v>
      </c>
      <c r="N708" s="832">
        <v>6</v>
      </c>
      <c r="O708" s="836">
        <v>4</v>
      </c>
      <c r="P708" s="835">
        <v>704.80000000000007</v>
      </c>
      <c r="Q708" s="837">
        <v>0.83333333333333326</v>
      </c>
      <c r="R708" s="832">
        <v>5</v>
      </c>
      <c r="S708" s="837">
        <v>0.83333333333333337</v>
      </c>
      <c r="T708" s="836">
        <v>3</v>
      </c>
      <c r="U708" s="838">
        <v>0.75</v>
      </c>
    </row>
    <row r="709" spans="1:21" ht="14.45" customHeight="1" x14ac:dyDescent="0.2">
      <c r="A709" s="831">
        <v>31</v>
      </c>
      <c r="B709" s="832" t="s">
        <v>1749</v>
      </c>
      <c r="C709" s="832" t="s">
        <v>1754</v>
      </c>
      <c r="D709" s="833" t="s">
        <v>2608</v>
      </c>
      <c r="E709" s="834" t="s">
        <v>1774</v>
      </c>
      <c r="F709" s="832" t="s">
        <v>1750</v>
      </c>
      <c r="G709" s="832" t="s">
        <v>1779</v>
      </c>
      <c r="H709" s="832" t="s">
        <v>615</v>
      </c>
      <c r="I709" s="832" t="s">
        <v>1455</v>
      </c>
      <c r="J709" s="832" t="s">
        <v>771</v>
      </c>
      <c r="K709" s="832" t="s">
        <v>1456</v>
      </c>
      <c r="L709" s="835">
        <v>736.33</v>
      </c>
      <c r="M709" s="835">
        <v>26507.880000000005</v>
      </c>
      <c r="N709" s="832">
        <v>36</v>
      </c>
      <c r="O709" s="836">
        <v>16</v>
      </c>
      <c r="P709" s="835">
        <v>22826.230000000003</v>
      </c>
      <c r="Q709" s="837">
        <v>0.86111111111111105</v>
      </c>
      <c r="R709" s="832">
        <v>31</v>
      </c>
      <c r="S709" s="837">
        <v>0.86111111111111116</v>
      </c>
      <c r="T709" s="836">
        <v>13</v>
      </c>
      <c r="U709" s="838">
        <v>0.8125</v>
      </c>
    </row>
    <row r="710" spans="1:21" ht="14.45" customHeight="1" x14ac:dyDescent="0.2">
      <c r="A710" s="831">
        <v>31</v>
      </c>
      <c r="B710" s="832" t="s">
        <v>1749</v>
      </c>
      <c r="C710" s="832" t="s">
        <v>1754</v>
      </c>
      <c r="D710" s="833" t="s">
        <v>2608</v>
      </c>
      <c r="E710" s="834" t="s">
        <v>1774</v>
      </c>
      <c r="F710" s="832" t="s">
        <v>1750</v>
      </c>
      <c r="G710" s="832" t="s">
        <v>1779</v>
      </c>
      <c r="H710" s="832" t="s">
        <v>615</v>
      </c>
      <c r="I710" s="832" t="s">
        <v>1457</v>
      </c>
      <c r="J710" s="832" t="s">
        <v>771</v>
      </c>
      <c r="K710" s="832" t="s">
        <v>1458</v>
      </c>
      <c r="L710" s="835">
        <v>490.89</v>
      </c>
      <c r="M710" s="835">
        <v>6872.4599999999991</v>
      </c>
      <c r="N710" s="832">
        <v>14</v>
      </c>
      <c r="O710" s="836">
        <v>9</v>
      </c>
      <c r="P710" s="835">
        <v>4908.8999999999996</v>
      </c>
      <c r="Q710" s="837">
        <v>0.7142857142857143</v>
      </c>
      <c r="R710" s="832">
        <v>10</v>
      </c>
      <c r="S710" s="837">
        <v>0.7142857142857143</v>
      </c>
      <c r="T710" s="836">
        <v>7</v>
      </c>
      <c r="U710" s="838">
        <v>0.77777777777777779</v>
      </c>
    </row>
    <row r="711" spans="1:21" ht="14.45" customHeight="1" x14ac:dyDescent="0.2">
      <c r="A711" s="831">
        <v>31</v>
      </c>
      <c r="B711" s="832" t="s">
        <v>1749</v>
      </c>
      <c r="C711" s="832" t="s">
        <v>1754</v>
      </c>
      <c r="D711" s="833" t="s">
        <v>2608</v>
      </c>
      <c r="E711" s="834" t="s">
        <v>1774</v>
      </c>
      <c r="F711" s="832" t="s">
        <v>1750</v>
      </c>
      <c r="G711" s="832" t="s">
        <v>1779</v>
      </c>
      <c r="H711" s="832" t="s">
        <v>615</v>
      </c>
      <c r="I711" s="832" t="s">
        <v>1884</v>
      </c>
      <c r="J711" s="832" t="s">
        <v>771</v>
      </c>
      <c r="K711" s="832" t="s">
        <v>1885</v>
      </c>
      <c r="L711" s="835">
        <v>1154.68</v>
      </c>
      <c r="M711" s="835">
        <v>6928.08</v>
      </c>
      <c r="N711" s="832">
        <v>6</v>
      </c>
      <c r="O711" s="836">
        <v>2.5</v>
      </c>
      <c r="P711" s="835">
        <v>6928.08</v>
      </c>
      <c r="Q711" s="837">
        <v>1</v>
      </c>
      <c r="R711" s="832">
        <v>6</v>
      </c>
      <c r="S711" s="837">
        <v>1</v>
      </c>
      <c r="T711" s="836">
        <v>2.5</v>
      </c>
      <c r="U711" s="838">
        <v>1</v>
      </c>
    </row>
    <row r="712" spans="1:21" ht="14.45" customHeight="1" x14ac:dyDescent="0.2">
      <c r="A712" s="831">
        <v>31</v>
      </c>
      <c r="B712" s="832" t="s">
        <v>1749</v>
      </c>
      <c r="C712" s="832" t="s">
        <v>1754</v>
      </c>
      <c r="D712" s="833" t="s">
        <v>2608</v>
      </c>
      <c r="E712" s="834" t="s">
        <v>1774</v>
      </c>
      <c r="F712" s="832" t="s">
        <v>1750</v>
      </c>
      <c r="G712" s="832" t="s">
        <v>1779</v>
      </c>
      <c r="H712" s="832" t="s">
        <v>615</v>
      </c>
      <c r="I712" s="832" t="s">
        <v>1451</v>
      </c>
      <c r="J712" s="832" t="s">
        <v>771</v>
      </c>
      <c r="K712" s="832" t="s">
        <v>1452</v>
      </c>
      <c r="L712" s="835">
        <v>923.74</v>
      </c>
      <c r="M712" s="835">
        <v>13856.099999999999</v>
      </c>
      <c r="N712" s="832">
        <v>15</v>
      </c>
      <c r="O712" s="836">
        <v>6.5</v>
      </c>
      <c r="P712" s="835">
        <v>12008.619999999999</v>
      </c>
      <c r="Q712" s="837">
        <v>0.8666666666666667</v>
      </c>
      <c r="R712" s="832">
        <v>13</v>
      </c>
      <c r="S712" s="837">
        <v>0.8666666666666667</v>
      </c>
      <c r="T712" s="836">
        <v>5.5</v>
      </c>
      <c r="U712" s="838">
        <v>0.84615384615384615</v>
      </c>
    </row>
    <row r="713" spans="1:21" ht="14.45" customHeight="1" x14ac:dyDescent="0.2">
      <c r="A713" s="831">
        <v>31</v>
      </c>
      <c r="B713" s="832" t="s">
        <v>1749</v>
      </c>
      <c r="C713" s="832" t="s">
        <v>1754</v>
      </c>
      <c r="D713" s="833" t="s">
        <v>2608</v>
      </c>
      <c r="E713" s="834" t="s">
        <v>1774</v>
      </c>
      <c r="F713" s="832" t="s">
        <v>1750</v>
      </c>
      <c r="G713" s="832" t="s">
        <v>1821</v>
      </c>
      <c r="H713" s="832" t="s">
        <v>579</v>
      </c>
      <c r="I713" s="832" t="s">
        <v>1822</v>
      </c>
      <c r="J713" s="832" t="s">
        <v>641</v>
      </c>
      <c r="K713" s="832" t="s">
        <v>617</v>
      </c>
      <c r="L713" s="835">
        <v>35.25</v>
      </c>
      <c r="M713" s="835">
        <v>105.75</v>
      </c>
      <c r="N713" s="832">
        <v>3</v>
      </c>
      <c r="O713" s="836">
        <v>3</v>
      </c>
      <c r="P713" s="835">
        <v>70.5</v>
      </c>
      <c r="Q713" s="837">
        <v>0.66666666666666663</v>
      </c>
      <c r="R713" s="832">
        <v>2</v>
      </c>
      <c r="S713" s="837">
        <v>0.66666666666666663</v>
      </c>
      <c r="T713" s="836">
        <v>2</v>
      </c>
      <c r="U713" s="838">
        <v>0.66666666666666663</v>
      </c>
    </row>
    <row r="714" spans="1:21" ht="14.45" customHeight="1" x14ac:dyDescent="0.2">
      <c r="A714" s="831">
        <v>31</v>
      </c>
      <c r="B714" s="832" t="s">
        <v>1749</v>
      </c>
      <c r="C714" s="832" t="s">
        <v>1754</v>
      </c>
      <c r="D714" s="833" t="s">
        <v>2608</v>
      </c>
      <c r="E714" s="834" t="s">
        <v>1774</v>
      </c>
      <c r="F714" s="832" t="s">
        <v>1750</v>
      </c>
      <c r="G714" s="832" t="s">
        <v>1821</v>
      </c>
      <c r="H714" s="832" t="s">
        <v>579</v>
      </c>
      <c r="I714" s="832" t="s">
        <v>2157</v>
      </c>
      <c r="J714" s="832" t="s">
        <v>641</v>
      </c>
      <c r="K714" s="832" t="s">
        <v>2158</v>
      </c>
      <c r="L714" s="835">
        <v>35.25</v>
      </c>
      <c r="M714" s="835">
        <v>35.25</v>
      </c>
      <c r="N714" s="832">
        <v>1</v>
      </c>
      <c r="O714" s="836">
        <v>1</v>
      </c>
      <c r="P714" s="835">
        <v>35.25</v>
      </c>
      <c r="Q714" s="837">
        <v>1</v>
      </c>
      <c r="R714" s="832">
        <v>1</v>
      </c>
      <c r="S714" s="837">
        <v>1</v>
      </c>
      <c r="T714" s="836">
        <v>1</v>
      </c>
      <c r="U714" s="838">
        <v>1</v>
      </c>
    </row>
    <row r="715" spans="1:21" ht="14.45" customHeight="1" x14ac:dyDescent="0.2">
      <c r="A715" s="831">
        <v>31</v>
      </c>
      <c r="B715" s="832" t="s">
        <v>1749</v>
      </c>
      <c r="C715" s="832" t="s">
        <v>1754</v>
      </c>
      <c r="D715" s="833" t="s">
        <v>2608</v>
      </c>
      <c r="E715" s="834" t="s">
        <v>1774</v>
      </c>
      <c r="F715" s="832" t="s">
        <v>1750</v>
      </c>
      <c r="G715" s="832" t="s">
        <v>1821</v>
      </c>
      <c r="H715" s="832" t="s">
        <v>579</v>
      </c>
      <c r="I715" s="832" t="s">
        <v>2089</v>
      </c>
      <c r="J715" s="832" t="s">
        <v>2090</v>
      </c>
      <c r="K715" s="832" t="s">
        <v>2091</v>
      </c>
      <c r="L715" s="835">
        <v>35.25</v>
      </c>
      <c r="M715" s="835">
        <v>35.25</v>
      </c>
      <c r="N715" s="832">
        <v>1</v>
      </c>
      <c r="O715" s="836">
        <v>1</v>
      </c>
      <c r="P715" s="835">
        <v>35.25</v>
      </c>
      <c r="Q715" s="837">
        <v>1</v>
      </c>
      <c r="R715" s="832">
        <v>1</v>
      </c>
      <c r="S715" s="837">
        <v>1</v>
      </c>
      <c r="T715" s="836">
        <v>1</v>
      </c>
      <c r="U715" s="838">
        <v>1</v>
      </c>
    </row>
    <row r="716" spans="1:21" ht="14.45" customHeight="1" x14ac:dyDescent="0.2">
      <c r="A716" s="831">
        <v>31</v>
      </c>
      <c r="B716" s="832" t="s">
        <v>1749</v>
      </c>
      <c r="C716" s="832" t="s">
        <v>1754</v>
      </c>
      <c r="D716" s="833" t="s">
        <v>2608</v>
      </c>
      <c r="E716" s="834" t="s">
        <v>1774</v>
      </c>
      <c r="F716" s="832" t="s">
        <v>1750</v>
      </c>
      <c r="G716" s="832" t="s">
        <v>2381</v>
      </c>
      <c r="H716" s="832" t="s">
        <v>579</v>
      </c>
      <c r="I716" s="832" t="s">
        <v>2382</v>
      </c>
      <c r="J716" s="832" t="s">
        <v>2383</v>
      </c>
      <c r="K716" s="832" t="s">
        <v>2384</v>
      </c>
      <c r="L716" s="835">
        <v>78.33</v>
      </c>
      <c r="M716" s="835">
        <v>156.66</v>
      </c>
      <c r="N716" s="832">
        <v>2</v>
      </c>
      <c r="O716" s="836">
        <v>2</v>
      </c>
      <c r="P716" s="835">
        <v>156.66</v>
      </c>
      <c r="Q716" s="837">
        <v>1</v>
      </c>
      <c r="R716" s="832">
        <v>2</v>
      </c>
      <c r="S716" s="837">
        <v>1</v>
      </c>
      <c r="T716" s="836">
        <v>2</v>
      </c>
      <c r="U716" s="838">
        <v>1</v>
      </c>
    </row>
    <row r="717" spans="1:21" ht="14.45" customHeight="1" x14ac:dyDescent="0.2">
      <c r="A717" s="831">
        <v>31</v>
      </c>
      <c r="B717" s="832" t="s">
        <v>1749</v>
      </c>
      <c r="C717" s="832" t="s">
        <v>1754</v>
      </c>
      <c r="D717" s="833" t="s">
        <v>2608</v>
      </c>
      <c r="E717" s="834" t="s">
        <v>1774</v>
      </c>
      <c r="F717" s="832" t="s">
        <v>1750</v>
      </c>
      <c r="G717" s="832" t="s">
        <v>2251</v>
      </c>
      <c r="H717" s="832" t="s">
        <v>615</v>
      </c>
      <c r="I717" s="832" t="s">
        <v>2514</v>
      </c>
      <c r="J717" s="832" t="s">
        <v>1681</v>
      </c>
      <c r="K717" s="832" t="s">
        <v>2515</v>
      </c>
      <c r="L717" s="835">
        <v>742.17</v>
      </c>
      <c r="M717" s="835">
        <v>1484.34</v>
      </c>
      <c r="N717" s="832">
        <v>2</v>
      </c>
      <c r="O717" s="836">
        <v>2</v>
      </c>
      <c r="P717" s="835"/>
      <c r="Q717" s="837">
        <v>0</v>
      </c>
      <c r="R717" s="832"/>
      <c r="S717" s="837">
        <v>0</v>
      </c>
      <c r="T717" s="836"/>
      <c r="U717" s="838">
        <v>0</v>
      </c>
    </row>
    <row r="718" spans="1:21" ht="14.45" customHeight="1" x14ac:dyDescent="0.2">
      <c r="A718" s="831">
        <v>31</v>
      </c>
      <c r="B718" s="832" t="s">
        <v>1749</v>
      </c>
      <c r="C718" s="832" t="s">
        <v>1754</v>
      </c>
      <c r="D718" s="833" t="s">
        <v>2608</v>
      </c>
      <c r="E718" s="834" t="s">
        <v>1774</v>
      </c>
      <c r="F718" s="832" t="s">
        <v>1750</v>
      </c>
      <c r="G718" s="832" t="s">
        <v>2516</v>
      </c>
      <c r="H718" s="832" t="s">
        <v>615</v>
      </c>
      <c r="I718" s="832" t="s">
        <v>2517</v>
      </c>
      <c r="J718" s="832" t="s">
        <v>1497</v>
      </c>
      <c r="K718" s="832" t="s">
        <v>2518</v>
      </c>
      <c r="L718" s="835">
        <v>317.98</v>
      </c>
      <c r="M718" s="835">
        <v>635.96</v>
      </c>
      <c r="N718" s="832">
        <v>2</v>
      </c>
      <c r="O718" s="836">
        <v>2</v>
      </c>
      <c r="P718" s="835">
        <v>317.98</v>
      </c>
      <c r="Q718" s="837">
        <v>0.5</v>
      </c>
      <c r="R718" s="832">
        <v>1</v>
      </c>
      <c r="S718" s="837">
        <v>0.5</v>
      </c>
      <c r="T718" s="836">
        <v>1</v>
      </c>
      <c r="U718" s="838">
        <v>0.5</v>
      </c>
    </row>
    <row r="719" spans="1:21" ht="14.45" customHeight="1" x14ac:dyDescent="0.2">
      <c r="A719" s="831">
        <v>31</v>
      </c>
      <c r="B719" s="832" t="s">
        <v>1749</v>
      </c>
      <c r="C719" s="832" t="s">
        <v>1754</v>
      </c>
      <c r="D719" s="833" t="s">
        <v>2608</v>
      </c>
      <c r="E719" s="834" t="s">
        <v>1774</v>
      </c>
      <c r="F719" s="832" t="s">
        <v>1750</v>
      </c>
      <c r="G719" s="832" t="s">
        <v>1778</v>
      </c>
      <c r="H719" s="832" t="s">
        <v>615</v>
      </c>
      <c r="I719" s="832" t="s">
        <v>1605</v>
      </c>
      <c r="J719" s="832" t="s">
        <v>927</v>
      </c>
      <c r="K719" s="832" t="s">
        <v>931</v>
      </c>
      <c r="L719" s="835">
        <v>0</v>
      </c>
      <c r="M719" s="835">
        <v>0</v>
      </c>
      <c r="N719" s="832">
        <v>19</v>
      </c>
      <c r="O719" s="836">
        <v>14.5</v>
      </c>
      <c r="P719" s="835">
        <v>0</v>
      </c>
      <c r="Q719" s="837"/>
      <c r="R719" s="832">
        <v>13</v>
      </c>
      <c r="S719" s="837">
        <v>0.68421052631578949</v>
      </c>
      <c r="T719" s="836">
        <v>10.5</v>
      </c>
      <c r="U719" s="838">
        <v>0.72413793103448276</v>
      </c>
    </row>
    <row r="720" spans="1:21" ht="14.45" customHeight="1" x14ac:dyDescent="0.2">
      <c r="A720" s="831">
        <v>31</v>
      </c>
      <c r="B720" s="832" t="s">
        <v>1749</v>
      </c>
      <c r="C720" s="832" t="s">
        <v>1754</v>
      </c>
      <c r="D720" s="833" t="s">
        <v>2608</v>
      </c>
      <c r="E720" s="834" t="s">
        <v>1774</v>
      </c>
      <c r="F720" s="832" t="s">
        <v>1750</v>
      </c>
      <c r="G720" s="832" t="s">
        <v>2519</v>
      </c>
      <c r="H720" s="832" t="s">
        <v>579</v>
      </c>
      <c r="I720" s="832" t="s">
        <v>2520</v>
      </c>
      <c r="J720" s="832" t="s">
        <v>1033</v>
      </c>
      <c r="K720" s="832" t="s">
        <v>2521</v>
      </c>
      <c r="L720" s="835">
        <v>210.38</v>
      </c>
      <c r="M720" s="835">
        <v>210.38</v>
      </c>
      <c r="N720" s="832">
        <v>1</v>
      </c>
      <c r="O720" s="836">
        <v>0.5</v>
      </c>
      <c r="P720" s="835">
        <v>210.38</v>
      </c>
      <c r="Q720" s="837">
        <v>1</v>
      </c>
      <c r="R720" s="832">
        <v>1</v>
      </c>
      <c r="S720" s="837">
        <v>1</v>
      </c>
      <c r="T720" s="836">
        <v>0.5</v>
      </c>
      <c r="U720" s="838">
        <v>1</v>
      </c>
    </row>
    <row r="721" spans="1:21" ht="14.45" customHeight="1" x14ac:dyDescent="0.2">
      <c r="A721" s="831">
        <v>31</v>
      </c>
      <c r="B721" s="832" t="s">
        <v>1749</v>
      </c>
      <c r="C721" s="832" t="s">
        <v>1754</v>
      </c>
      <c r="D721" s="833" t="s">
        <v>2608</v>
      </c>
      <c r="E721" s="834" t="s">
        <v>1774</v>
      </c>
      <c r="F721" s="832" t="s">
        <v>1750</v>
      </c>
      <c r="G721" s="832" t="s">
        <v>1888</v>
      </c>
      <c r="H721" s="832" t="s">
        <v>579</v>
      </c>
      <c r="I721" s="832" t="s">
        <v>1889</v>
      </c>
      <c r="J721" s="832" t="s">
        <v>1127</v>
      </c>
      <c r="K721" s="832" t="s">
        <v>1890</v>
      </c>
      <c r="L721" s="835">
        <v>42.54</v>
      </c>
      <c r="M721" s="835">
        <v>127.62</v>
      </c>
      <c r="N721" s="832">
        <v>3</v>
      </c>
      <c r="O721" s="836">
        <v>2</v>
      </c>
      <c r="P721" s="835">
        <v>42.54</v>
      </c>
      <c r="Q721" s="837">
        <v>0.33333333333333331</v>
      </c>
      <c r="R721" s="832">
        <v>1</v>
      </c>
      <c r="S721" s="837">
        <v>0.33333333333333331</v>
      </c>
      <c r="T721" s="836">
        <v>1</v>
      </c>
      <c r="U721" s="838">
        <v>0.5</v>
      </c>
    </row>
    <row r="722" spans="1:21" ht="14.45" customHeight="1" x14ac:dyDescent="0.2">
      <c r="A722" s="831">
        <v>31</v>
      </c>
      <c r="B722" s="832" t="s">
        <v>1749</v>
      </c>
      <c r="C722" s="832" t="s">
        <v>1754</v>
      </c>
      <c r="D722" s="833" t="s">
        <v>2608</v>
      </c>
      <c r="E722" s="834" t="s">
        <v>1774</v>
      </c>
      <c r="F722" s="832" t="s">
        <v>1750</v>
      </c>
      <c r="G722" s="832" t="s">
        <v>1894</v>
      </c>
      <c r="H722" s="832" t="s">
        <v>579</v>
      </c>
      <c r="I722" s="832" t="s">
        <v>2522</v>
      </c>
      <c r="J722" s="832" t="s">
        <v>1038</v>
      </c>
      <c r="K722" s="832" t="s">
        <v>1039</v>
      </c>
      <c r="L722" s="835">
        <v>657.67</v>
      </c>
      <c r="M722" s="835">
        <v>5261.36</v>
      </c>
      <c r="N722" s="832">
        <v>8</v>
      </c>
      <c r="O722" s="836">
        <v>2</v>
      </c>
      <c r="P722" s="835">
        <v>5261.36</v>
      </c>
      <c r="Q722" s="837">
        <v>1</v>
      </c>
      <c r="R722" s="832">
        <v>8</v>
      </c>
      <c r="S722" s="837">
        <v>1</v>
      </c>
      <c r="T722" s="836">
        <v>2</v>
      </c>
      <c r="U722" s="838">
        <v>1</v>
      </c>
    </row>
    <row r="723" spans="1:21" ht="14.45" customHeight="1" x14ac:dyDescent="0.2">
      <c r="A723" s="831">
        <v>31</v>
      </c>
      <c r="B723" s="832" t="s">
        <v>1749</v>
      </c>
      <c r="C723" s="832" t="s">
        <v>1754</v>
      </c>
      <c r="D723" s="833" t="s">
        <v>2608</v>
      </c>
      <c r="E723" s="834" t="s">
        <v>1774</v>
      </c>
      <c r="F723" s="832" t="s">
        <v>1750</v>
      </c>
      <c r="G723" s="832" t="s">
        <v>1793</v>
      </c>
      <c r="H723" s="832" t="s">
        <v>579</v>
      </c>
      <c r="I723" s="832" t="s">
        <v>1794</v>
      </c>
      <c r="J723" s="832" t="s">
        <v>1129</v>
      </c>
      <c r="K723" s="832" t="s">
        <v>1795</v>
      </c>
      <c r="L723" s="835">
        <v>219.37</v>
      </c>
      <c r="M723" s="835">
        <v>219.37</v>
      </c>
      <c r="N723" s="832">
        <v>1</v>
      </c>
      <c r="O723" s="836">
        <v>0.5</v>
      </c>
      <c r="P723" s="835"/>
      <c r="Q723" s="837">
        <v>0</v>
      </c>
      <c r="R723" s="832"/>
      <c r="S723" s="837">
        <v>0</v>
      </c>
      <c r="T723" s="836"/>
      <c r="U723" s="838">
        <v>0</v>
      </c>
    </row>
    <row r="724" spans="1:21" ht="14.45" customHeight="1" x14ac:dyDescent="0.2">
      <c r="A724" s="831">
        <v>31</v>
      </c>
      <c r="B724" s="832" t="s">
        <v>1749</v>
      </c>
      <c r="C724" s="832" t="s">
        <v>1754</v>
      </c>
      <c r="D724" s="833" t="s">
        <v>2608</v>
      </c>
      <c r="E724" s="834" t="s">
        <v>1774</v>
      </c>
      <c r="F724" s="832" t="s">
        <v>1750</v>
      </c>
      <c r="G724" s="832" t="s">
        <v>2523</v>
      </c>
      <c r="H724" s="832" t="s">
        <v>579</v>
      </c>
      <c r="I724" s="832" t="s">
        <v>2524</v>
      </c>
      <c r="J724" s="832" t="s">
        <v>987</v>
      </c>
      <c r="K724" s="832" t="s">
        <v>2525</v>
      </c>
      <c r="L724" s="835">
        <v>68.819999999999993</v>
      </c>
      <c r="M724" s="835">
        <v>137.63999999999999</v>
      </c>
      <c r="N724" s="832">
        <v>2</v>
      </c>
      <c r="O724" s="836">
        <v>1.5</v>
      </c>
      <c r="P724" s="835">
        <v>137.63999999999999</v>
      </c>
      <c r="Q724" s="837">
        <v>1</v>
      </c>
      <c r="R724" s="832">
        <v>2</v>
      </c>
      <c r="S724" s="837">
        <v>1</v>
      </c>
      <c r="T724" s="836">
        <v>1.5</v>
      </c>
      <c r="U724" s="838">
        <v>1</v>
      </c>
    </row>
    <row r="725" spans="1:21" ht="14.45" customHeight="1" x14ac:dyDescent="0.2">
      <c r="A725" s="831">
        <v>31</v>
      </c>
      <c r="B725" s="832" t="s">
        <v>1749</v>
      </c>
      <c r="C725" s="832" t="s">
        <v>1754</v>
      </c>
      <c r="D725" s="833" t="s">
        <v>2608</v>
      </c>
      <c r="E725" s="834" t="s">
        <v>1774</v>
      </c>
      <c r="F725" s="832" t="s">
        <v>1750</v>
      </c>
      <c r="G725" s="832" t="s">
        <v>2173</v>
      </c>
      <c r="H725" s="832" t="s">
        <v>579</v>
      </c>
      <c r="I725" s="832" t="s">
        <v>2526</v>
      </c>
      <c r="J725" s="832" t="s">
        <v>2527</v>
      </c>
      <c r="K725" s="832" t="s">
        <v>2528</v>
      </c>
      <c r="L725" s="835">
        <v>31.32</v>
      </c>
      <c r="M725" s="835">
        <v>31.32</v>
      </c>
      <c r="N725" s="832">
        <v>1</v>
      </c>
      <c r="O725" s="836">
        <v>1</v>
      </c>
      <c r="P725" s="835">
        <v>31.32</v>
      </c>
      <c r="Q725" s="837">
        <v>1</v>
      </c>
      <c r="R725" s="832">
        <v>1</v>
      </c>
      <c r="S725" s="837">
        <v>1</v>
      </c>
      <c r="T725" s="836">
        <v>1</v>
      </c>
      <c r="U725" s="838">
        <v>1</v>
      </c>
    </row>
    <row r="726" spans="1:21" ht="14.45" customHeight="1" x14ac:dyDescent="0.2">
      <c r="A726" s="831">
        <v>31</v>
      </c>
      <c r="B726" s="832" t="s">
        <v>1749</v>
      </c>
      <c r="C726" s="832" t="s">
        <v>1754</v>
      </c>
      <c r="D726" s="833" t="s">
        <v>2608</v>
      </c>
      <c r="E726" s="834" t="s">
        <v>1774</v>
      </c>
      <c r="F726" s="832" t="s">
        <v>1750</v>
      </c>
      <c r="G726" s="832" t="s">
        <v>2035</v>
      </c>
      <c r="H726" s="832" t="s">
        <v>579</v>
      </c>
      <c r="I726" s="832" t="s">
        <v>2093</v>
      </c>
      <c r="J726" s="832" t="s">
        <v>2094</v>
      </c>
      <c r="K726" s="832" t="s">
        <v>2095</v>
      </c>
      <c r="L726" s="835">
        <v>311.02</v>
      </c>
      <c r="M726" s="835">
        <v>311.02</v>
      </c>
      <c r="N726" s="832">
        <v>1</v>
      </c>
      <c r="O726" s="836">
        <v>1</v>
      </c>
      <c r="P726" s="835">
        <v>311.02</v>
      </c>
      <c r="Q726" s="837">
        <v>1</v>
      </c>
      <c r="R726" s="832">
        <v>1</v>
      </c>
      <c r="S726" s="837">
        <v>1</v>
      </c>
      <c r="T726" s="836">
        <v>1</v>
      </c>
      <c r="U726" s="838">
        <v>1</v>
      </c>
    </row>
    <row r="727" spans="1:21" ht="14.45" customHeight="1" x14ac:dyDescent="0.2">
      <c r="A727" s="831">
        <v>31</v>
      </c>
      <c r="B727" s="832" t="s">
        <v>1749</v>
      </c>
      <c r="C727" s="832" t="s">
        <v>1754</v>
      </c>
      <c r="D727" s="833" t="s">
        <v>2608</v>
      </c>
      <c r="E727" s="834" t="s">
        <v>1774</v>
      </c>
      <c r="F727" s="832" t="s">
        <v>1750</v>
      </c>
      <c r="G727" s="832" t="s">
        <v>2184</v>
      </c>
      <c r="H727" s="832" t="s">
        <v>579</v>
      </c>
      <c r="I727" s="832" t="s">
        <v>1629</v>
      </c>
      <c r="J727" s="832" t="s">
        <v>1055</v>
      </c>
      <c r="K727" s="832" t="s">
        <v>1630</v>
      </c>
      <c r="L727" s="835">
        <v>0</v>
      </c>
      <c r="M727" s="835">
        <v>0</v>
      </c>
      <c r="N727" s="832">
        <v>7</v>
      </c>
      <c r="O727" s="836">
        <v>4</v>
      </c>
      <c r="P727" s="835">
        <v>0</v>
      </c>
      <c r="Q727" s="837"/>
      <c r="R727" s="832">
        <v>7</v>
      </c>
      <c r="S727" s="837">
        <v>1</v>
      </c>
      <c r="T727" s="836">
        <v>4</v>
      </c>
      <c r="U727" s="838">
        <v>1</v>
      </c>
    </row>
    <row r="728" spans="1:21" ht="14.45" customHeight="1" x14ac:dyDescent="0.2">
      <c r="A728" s="831">
        <v>31</v>
      </c>
      <c r="B728" s="832" t="s">
        <v>1749</v>
      </c>
      <c r="C728" s="832" t="s">
        <v>1754</v>
      </c>
      <c r="D728" s="833" t="s">
        <v>2608</v>
      </c>
      <c r="E728" s="834" t="s">
        <v>1774</v>
      </c>
      <c r="F728" s="832" t="s">
        <v>1750</v>
      </c>
      <c r="G728" s="832" t="s">
        <v>1906</v>
      </c>
      <c r="H728" s="832" t="s">
        <v>579</v>
      </c>
      <c r="I728" s="832" t="s">
        <v>1910</v>
      </c>
      <c r="J728" s="832" t="s">
        <v>1908</v>
      </c>
      <c r="K728" s="832" t="s">
        <v>1911</v>
      </c>
      <c r="L728" s="835">
        <v>99.94</v>
      </c>
      <c r="M728" s="835">
        <v>399.76</v>
      </c>
      <c r="N728" s="832">
        <v>4</v>
      </c>
      <c r="O728" s="836">
        <v>3</v>
      </c>
      <c r="P728" s="835">
        <v>299.82</v>
      </c>
      <c r="Q728" s="837">
        <v>0.75</v>
      </c>
      <c r="R728" s="832">
        <v>3</v>
      </c>
      <c r="S728" s="837">
        <v>0.75</v>
      </c>
      <c r="T728" s="836">
        <v>2</v>
      </c>
      <c r="U728" s="838">
        <v>0.66666666666666663</v>
      </c>
    </row>
    <row r="729" spans="1:21" ht="14.45" customHeight="1" x14ac:dyDescent="0.2">
      <c r="A729" s="831">
        <v>31</v>
      </c>
      <c r="B729" s="832" t="s">
        <v>1749</v>
      </c>
      <c r="C729" s="832" t="s">
        <v>1754</v>
      </c>
      <c r="D729" s="833" t="s">
        <v>2608</v>
      </c>
      <c r="E729" s="834" t="s">
        <v>1774</v>
      </c>
      <c r="F729" s="832" t="s">
        <v>1750</v>
      </c>
      <c r="G729" s="832" t="s">
        <v>1906</v>
      </c>
      <c r="H729" s="832" t="s">
        <v>579</v>
      </c>
      <c r="I729" s="832" t="s">
        <v>2042</v>
      </c>
      <c r="J729" s="832" t="s">
        <v>1048</v>
      </c>
      <c r="K729" s="832" t="s">
        <v>2043</v>
      </c>
      <c r="L729" s="835">
        <v>50.32</v>
      </c>
      <c r="M729" s="835">
        <v>150.96</v>
      </c>
      <c r="N729" s="832">
        <v>3</v>
      </c>
      <c r="O729" s="836">
        <v>2.5</v>
      </c>
      <c r="P729" s="835">
        <v>50.32</v>
      </c>
      <c r="Q729" s="837">
        <v>0.33333333333333331</v>
      </c>
      <c r="R729" s="832">
        <v>1</v>
      </c>
      <c r="S729" s="837">
        <v>0.33333333333333331</v>
      </c>
      <c r="T729" s="836">
        <v>1</v>
      </c>
      <c r="U729" s="838">
        <v>0.4</v>
      </c>
    </row>
    <row r="730" spans="1:21" ht="14.45" customHeight="1" x14ac:dyDescent="0.2">
      <c r="A730" s="831">
        <v>31</v>
      </c>
      <c r="B730" s="832" t="s">
        <v>1749</v>
      </c>
      <c r="C730" s="832" t="s">
        <v>1754</v>
      </c>
      <c r="D730" s="833" t="s">
        <v>2608</v>
      </c>
      <c r="E730" s="834" t="s">
        <v>1774</v>
      </c>
      <c r="F730" s="832" t="s">
        <v>1750</v>
      </c>
      <c r="G730" s="832" t="s">
        <v>1783</v>
      </c>
      <c r="H730" s="832" t="s">
        <v>579</v>
      </c>
      <c r="I730" s="832" t="s">
        <v>2266</v>
      </c>
      <c r="J730" s="832" t="s">
        <v>1074</v>
      </c>
      <c r="K730" s="832" t="s">
        <v>1559</v>
      </c>
      <c r="L730" s="835">
        <v>154.36000000000001</v>
      </c>
      <c r="M730" s="835">
        <v>154.36000000000001</v>
      </c>
      <c r="N730" s="832">
        <v>1</v>
      </c>
      <c r="O730" s="836">
        <v>0.5</v>
      </c>
      <c r="P730" s="835">
        <v>154.36000000000001</v>
      </c>
      <c r="Q730" s="837">
        <v>1</v>
      </c>
      <c r="R730" s="832">
        <v>1</v>
      </c>
      <c r="S730" s="837">
        <v>1</v>
      </c>
      <c r="T730" s="836">
        <v>0.5</v>
      </c>
      <c r="U730" s="838">
        <v>1</v>
      </c>
    </row>
    <row r="731" spans="1:21" ht="14.45" customHeight="1" x14ac:dyDescent="0.2">
      <c r="A731" s="831">
        <v>31</v>
      </c>
      <c r="B731" s="832" t="s">
        <v>1749</v>
      </c>
      <c r="C731" s="832" t="s">
        <v>1754</v>
      </c>
      <c r="D731" s="833" t="s">
        <v>2608</v>
      </c>
      <c r="E731" s="834" t="s">
        <v>1774</v>
      </c>
      <c r="F731" s="832" t="s">
        <v>1751</v>
      </c>
      <c r="G731" s="832" t="s">
        <v>1799</v>
      </c>
      <c r="H731" s="832" t="s">
        <v>579</v>
      </c>
      <c r="I731" s="832" t="s">
        <v>2201</v>
      </c>
      <c r="J731" s="832" t="s">
        <v>1801</v>
      </c>
      <c r="K731" s="832"/>
      <c r="L731" s="835">
        <v>1000</v>
      </c>
      <c r="M731" s="835">
        <v>1000</v>
      </c>
      <c r="N731" s="832">
        <v>1</v>
      </c>
      <c r="O731" s="836">
        <v>1</v>
      </c>
      <c r="P731" s="835">
        <v>1000</v>
      </c>
      <c r="Q731" s="837">
        <v>1</v>
      </c>
      <c r="R731" s="832">
        <v>1</v>
      </c>
      <c r="S731" s="837">
        <v>1</v>
      </c>
      <c r="T731" s="836">
        <v>1</v>
      </c>
      <c r="U731" s="838">
        <v>1</v>
      </c>
    </row>
    <row r="732" spans="1:21" ht="14.45" customHeight="1" x14ac:dyDescent="0.2">
      <c r="A732" s="831">
        <v>31</v>
      </c>
      <c r="B732" s="832" t="s">
        <v>1749</v>
      </c>
      <c r="C732" s="832" t="s">
        <v>1754</v>
      </c>
      <c r="D732" s="833" t="s">
        <v>2608</v>
      </c>
      <c r="E732" s="834" t="s">
        <v>1774</v>
      </c>
      <c r="F732" s="832" t="s">
        <v>1751</v>
      </c>
      <c r="G732" s="832" t="s">
        <v>1799</v>
      </c>
      <c r="H732" s="832" t="s">
        <v>579</v>
      </c>
      <c r="I732" s="832" t="s">
        <v>2529</v>
      </c>
      <c r="J732" s="832" t="s">
        <v>2530</v>
      </c>
      <c r="K732" s="832" t="s">
        <v>2531</v>
      </c>
      <c r="L732" s="835">
        <v>0</v>
      </c>
      <c r="M732" s="835">
        <v>0</v>
      </c>
      <c r="N732" s="832">
        <v>1</v>
      </c>
      <c r="O732" s="836">
        <v>1</v>
      </c>
      <c r="P732" s="835"/>
      <c r="Q732" s="837"/>
      <c r="R732" s="832"/>
      <c r="S732" s="837">
        <v>0</v>
      </c>
      <c r="T732" s="836"/>
      <c r="U732" s="838">
        <v>0</v>
      </c>
    </row>
    <row r="733" spans="1:21" ht="14.45" customHeight="1" x14ac:dyDescent="0.2">
      <c r="A733" s="831">
        <v>31</v>
      </c>
      <c r="B733" s="832" t="s">
        <v>1749</v>
      </c>
      <c r="C733" s="832" t="s">
        <v>1754</v>
      </c>
      <c r="D733" s="833" t="s">
        <v>2608</v>
      </c>
      <c r="E733" s="834" t="s">
        <v>1774</v>
      </c>
      <c r="F733" s="832" t="s">
        <v>1751</v>
      </c>
      <c r="G733" s="832" t="s">
        <v>1920</v>
      </c>
      <c r="H733" s="832" t="s">
        <v>579</v>
      </c>
      <c r="I733" s="832" t="s">
        <v>1921</v>
      </c>
      <c r="J733" s="832" t="s">
        <v>1922</v>
      </c>
      <c r="K733" s="832" t="s">
        <v>1923</v>
      </c>
      <c r="L733" s="835">
        <v>35.130000000000003</v>
      </c>
      <c r="M733" s="835">
        <v>210.78000000000003</v>
      </c>
      <c r="N733" s="832">
        <v>6</v>
      </c>
      <c r="O733" s="836">
        <v>3</v>
      </c>
      <c r="P733" s="835">
        <v>210.78000000000003</v>
      </c>
      <c r="Q733" s="837">
        <v>1</v>
      </c>
      <c r="R733" s="832">
        <v>6</v>
      </c>
      <c r="S733" s="837">
        <v>1</v>
      </c>
      <c r="T733" s="836">
        <v>3</v>
      </c>
      <c r="U733" s="838">
        <v>1</v>
      </c>
    </row>
    <row r="734" spans="1:21" ht="14.45" customHeight="1" x14ac:dyDescent="0.2">
      <c r="A734" s="831">
        <v>31</v>
      </c>
      <c r="B734" s="832" t="s">
        <v>1749</v>
      </c>
      <c r="C734" s="832" t="s">
        <v>1754</v>
      </c>
      <c r="D734" s="833" t="s">
        <v>2608</v>
      </c>
      <c r="E734" s="834" t="s">
        <v>1774</v>
      </c>
      <c r="F734" s="832" t="s">
        <v>1751</v>
      </c>
      <c r="G734" s="832" t="s">
        <v>1920</v>
      </c>
      <c r="H734" s="832" t="s">
        <v>579</v>
      </c>
      <c r="I734" s="832" t="s">
        <v>2046</v>
      </c>
      <c r="J734" s="832" t="s">
        <v>1922</v>
      </c>
      <c r="K734" s="832" t="s">
        <v>2047</v>
      </c>
      <c r="L734" s="835">
        <v>30.99</v>
      </c>
      <c r="M734" s="835">
        <v>216.93</v>
      </c>
      <c r="N734" s="832">
        <v>7</v>
      </c>
      <c r="O734" s="836">
        <v>5</v>
      </c>
      <c r="P734" s="835">
        <v>216.93</v>
      </c>
      <c r="Q734" s="837">
        <v>1</v>
      </c>
      <c r="R734" s="832">
        <v>7</v>
      </c>
      <c r="S734" s="837">
        <v>1</v>
      </c>
      <c r="T734" s="836">
        <v>5</v>
      </c>
      <c r="U734" s="838">
        <v>1</v>
      </c>
    </row>
    <row r="735" spans="1:21" ht="14.45" customHeight="1" x14ac:dyDescent="0.2">
      <c r="A735" s="831">
        <v>31</v>
      </c>
      <c r="B735" s="832" t="s">
        <v>1749</v>
      </c>
      <c r="C735" s="832" t="s">
        <v>1754</v>
      </c>
      <c r="D735" s="833" t="s">
        <v>2608</v>
      </c>
      <c r="E735" s="834" t="s">
        <v>1774</v>
      </c>
      <c r="F735" s="832" t="s">
        <v>1751</v>
      </c>
      <c r="G735" s="832" t="s">
        <v>1789</v>
      </c>
      <c r="H735" s="832" t="s">
        <v>579</v>
      </c>
      <c r="I735" s="832" t="s">
        <v>1836</v>
      </c>
      <c r="J735" s="832" t="s">
        <v>1837</v>
      </c>
      <c r="K735" s="832" t="s">
        <v>1838</v>
      </c>
      <c r="L735" s="835">
        <v>3000</v>
      </c>
      <c r="M735" s="835">
        <v>3000</v>
      </c>
      <c r="N735" s="832">
        <v>1</v>
      </c>
      <c r="O735" s="836">
        <v>1</v>
      </c>
      <c r="P735" s="835">
        <v>3000</v>
      </c>
      <c r="Q735" s="837">
        <v>1</v>
      </c>
      <c r="R735" s="832">
        <v>1</v>
      </c>
      <c r="S735" s="837">
        <v>1</v>
      </c>
      <c r="T735" s="836">
        <v>1</v>
      </c>
      <c r="U735" s="838">
        <v>1</v>
      </c>
    </row>
    <row r="736" spans="1:21" ht="14.45" customHeight="1" x14ac:dyDescent="0.2">
      <c r="A736" s="831">
        <v>31</v>
      </c>
      <c r="B736" s="832" t="s">
        <v>1749</v>
      </c>
      <c r="C736" s="832" t="s">
        <v>1754</v>
      </c>
      <c r="D736" s="833" t="s">
        <v>2608</v>
      </c>
      <c r="E736" s="834" t="s">
        <v>1774</v>
      </c>
      <c r="F736" s="832" t="s">
        <v>1751</v>
      </c>
      <c r="G736" s="832" t="s">
        <v>1789</v>
      </c>
      <c r="H736" s="832" t="s">
        <v>579</v>
      </c>
      <c r="I736" s="832" t="s">
        <v>1942</v>
      </c>
      <c r="J736" s="832" t="s">
        <v>1943</v>
      </c>
      <c r="K736" s="832" t="s">
        <v>1944</v>
      </c>
      <c r="L736" s="835">
        <v>199.5</v>
      </c>
      <c r="M736" s="835">
        <v>1197</v>
      </c>
      <c r="N736" s="832">
        <v>6</v>
      </c>
      <c r="O736" s="836">
        <v>6</v>
      </c>
      <c r="P736" s="835">
        <v>1197</v>
      </c>
      <c r="Q736" s="837">
        <v>1</v>
      </c>
      <c r="R736" s="832">
        <v>6</v>
      </c>
      <c r="S736" s="837">
        <v>1</v>
      </c>
      <c r="T736" s="836">
        <v>6</v>
      </c>
      <c r="U736" s="838">
        <v>1</v>
      </c>
    </row>
    <row r="737" spans="1:21" ht="14.45" customHeight="1" x14ac:dyDescent="0.2">
      <c r="A737" s="831">
        <v>31</v>
      </c>
      <c r="B737" s="832" t="s">
        <v>1749</v>
      </c>
      <c r="C737" s="832" t="s">
        <v>1754</v>
      </c>
      <c r="D737" s="833" t="s">
        <v>2608</v>
      </c>
      <c r="E737" s="834" t="s">
        <v>1774</v>
      </c>
      <c r="F737" s="832" t="s">
        <v>1751</v>
      </c>
      <c r="G737" s="832" t="s">
        <v>1789</v>
      </c>
      <c r="H737" s="832" t="s">
        <v>579</v>
      </c>
      <c r="I737" s="832" t="s">
        <v>1945</v>
      </c>
      <c r="J737" s="832" t="s">
        <v>1946</v>
      </c>
      <c r="K737" s="832" t="s">
        <v>1947</v>
      </c>
      <c r="L737" s="835">
        <v>492.18</v>
      </c>
      <c r="M737" s="835">
        <v>10335.780000000002</v>
      </c>
      <c r="N737" s="832">
        <v>21</v>
      </c>
      <c r="O737" s="836">
        <v>21</v>
      </c>
      <c r="P737" s="835">
        <v>10335.780000000002</v>
      </c>
      <c r="Q737" s="837">
        <v>1</v>
      </c>
      <c r="R737" s="832">
        <v>21</v>
      </c>
      <c r="S737" s="837">
        <v>1</v>
      </c>
      <c r="T737" s="836">
        <v>21</v>
      </c>
      <c r="U737" s="838">
        <v>1</v>
      </c>
    </row>
    <row r="738" spans="1:21" ht="14.45" customHeight="1" x14ac:dyDescent="0.2">
      <c r="A738" s="831">
        <v>31</v>
      </c>
      <c r="B738" s="832" t="s">
        <v>1749</v>
      </c>
      <c r="C738" s="832" t="s">
        <v>1754</v>
      </c>
      <c r="D738" s="833" t="s">
        <v>2608</v>
      </c>
      <c r="E738" s="834" t="s">
        <v>1774</v>
      </c>
      <c r="F738" s="832" t="s">
        <v>1751</v>
      </c>
      <c r="G738" s="832" t="s">
        <v>1789</v>
      </c>
      <c r="H738" s="832" t="s">
        <v>579</v>
      </c>
      <c r="I738" s="832" t="s">
        <v>1948</v>
      </c>
      <c r="J738" s="832" t="s">
        <v>1949</v>
      </c>
      <c r="K738" s="832" t="s">
        <v>1950</v>
      </c>
      <c r="L738" s="835">
        <v>347.81</v>
      </c>
      <c r="M738" s="835">
        <v>695.62</v>
      </c>
      <c r="N738" s="832">
        <v>2</v>
      </c>
      <c r="O738" s="836">
        <v>2</v>
      </c>
      <c r="P738" s="835">
        <v>695.62</v>
      </c>
      <c r="Q738" s="837">
        <v>1</v>
      </c>
      <c r="R738" s="832">
        <v>2</v>
      </c>
      <c r="S738" s="837">
        <v>1</v>
      </c>
      <c r="T738" s="836">
        <v>2</v>
      </c>
      <c r="U738" s="838">
        <v>1</v>
      </c>
    </row>
    <row r="739" spans="1:21" ht="14.45" customHeight="1" x14ac:dyDescent="0.2">
      <c r="A739" s="831">
        <v>31</v>
      </c>
      <c r="B739" s="832" t="s">
        <v>1749</v>
      </c>
      <c r="C739" s="832" t="s">
        <v>1754</v>
      </c>
      <c r="D739" s="833" t="s">
        <v>2608</v>
      </c>
      <c r="E739" s="834" t="s">
        <v>1774</v>
      </c>
      <c r="F739" s="832" t="s">
        <v>1751</v>
      </c>
      <c r="G739" s="832" t="s">
        <v>1789</v>
      </c>
      <c r="H739" s="832" t="s">
        <v>579</v>
      </c>
      <c r="I739" s="832" t="s">
        <v>1839</v>
      </c>
      <c r="J739" s="832" t="s">
        <v>1840</v>
      </c>
      <c r="K739" s="832" t="s">
        <v>1841</v>
      </c>
      <c r="L739" s="835">
        <v>2296.87</v>
      </c>
      <c r="M739" s="835">
        <v>2296.87</v>
      </c>
      <c r="N739" s="832">
        <v>1</v>
      </c>
      <c r="O739" s="836">
        <v>1</v>
      </c>
      <c r="P739" s="835">
        <v>2296.87</v>
      </c>
      <c r="Q739" s="837">
        <v>1</v>
      </c>
      <c r="R739" s="832">
        <v>1</v>
      </c>
      <c r="S739" s="837">
        <v>1</v>
      </c>
      <c r="T739" s="836">
        <v>1</v>
      </c>
      <c r="U739" s="838">
        <v>1</v>
      </c>
    </row>
    <row r="740" spans="1:21" ht="14.45" customHeight="1" x14ac:dyDescent="0.2">
      <c r="A740" s="831">
        <v>31</v>
      </c>
      <c r="B740" s="832" t="s">
        <v>1749</v>
      </c>
      <c r="C740" s="832" t="s">
        <v>1754</v>
      </c>
      <c r="D740" s="833" t="s">
        <v>2608</v>
      </c>
      <c r="E740" s="834" t="s">
        <v>1774</v>
      </c>
      <c r="F740" s="832" t="s">
        <v>1751</v>
      </c>
      <c r="G740" s="832" t="s">
        <v>1789</v>
      </c>
      <c r="H740" s="832" t="s">
        <v>579</v>
      </c>
      <c r="I740" s="832" t="s">
        <v>2195</v>
      </c>
      <c r="J740" s="832" t="s">
        <v>2196</v>
      </c>
      <c r="K740" s="832" t="s">
        <v>2197</v>
      </c>
      <c r="L740" s="835">
        <v>320.25</v>
      </c>
      <c r="M740" s="835">
        <v>320.25</v>
      </c>
      <c r="N740" s="832">
        <v>1</v>
      </c>
      <c r="O740" s="836">
        <v>1</v>
      </c>
      <c r="P740" s="835">
        <v>320.25</v>
      </c>
      <c r="Q740" s="837">
        <v>1</v>
      </c>
      <c r="R740" s="832">
        <v>1</v>
      </c>
      <c r="S740" s="837">
        <v>1</v>
      </c>
      <c r="T740" s="836">
        <v>1</v>
      </c>
      <c r="U740" s="838">
        <v>1</v>
      </c>
    </row>
    <row r="741" spans="1:21" ht="14.45" customHeight="1" x14ac:dyDescent="0.2">
      <c r="A741" s="831">
        <v>31</v>
      </c>
      <c r="B741" s="832" t="s">
        <v>1749</v>
      </c>
      <c r="C741" s="832" t="s">
        <v>1754</v>
      </c>
      <c r="D741" s="833" t="s">
        <v>2608</v>
      </c>
      <c r="E741" s="834" t="s">
        <v>1774</v>
      </c>
      <c r="F741" s="832" t="s">
        <v>1751</v>
      </c>
      <c r="G741" s="832" t="s">
        <v>1789</v>
      </c>
      <c r="H741" s="832" t="s">
        <v>579</v>
      </c>
      <c r="I741" s="832" t="s">
        <v>1796</v>
      </c>
      <c r="J741" s="832" t="s">
        <v>1797</v>
      </c>
      <c r="K741" s="832" t="s">
        <v>1798</v>
      </c>
      <c r="L741" s="835">
        <v>245.43</v>
      </c>
      <c r="M741" s="835">
        <v>490.86</v>
      </c>
      <c r="N741" s="832">
        <v>2</v>
      </c>
      <c r="O741" s="836">
        <v>2</v>
      </c>
      <c r="P741" s="835">
        <v>490.86</v>
      </c>
      <c r="Q741" s="837">
        <v>1</v>
      </c>
      <c r="R741" s="832">
        <v>2</v>
      </c>
      <c r="S741" s="837">
        <v>1</v>
      </c>
      <c r="T741" s="836">
        <v>2</v>
      </c>
      <c r="U741" s="838">
        <v>1</v>
      </c>
    </row>
    <row r="742" spans="1:21" ht="14.45" customHeight="1" x14ac:dyDescent="0.2">
      <c r="A742" s="831">
        <v>31</v>
      </c>
      <c r="B742" s="832" t="s">
        <v>1749</v>
      </c>
      <c r="C742" s="832" t="s">
        <v>1754</v>
      </c>
      <c r="D742" s="833" t="s">
        <v>2608</v>
      </c>
      <c r="E742" s="834" t="s">
        <v>1774</v>
      </c>
      <c r="F742" s="832" t="s">
        <v>1751</v>
      </c>
      <c r="G742" s="832" t="s">
        <v>1789</v>
      </c>
      <c r="H742" s="832" t="s">
        <v>579</v>
      </c>
      <c r="I742" s="832" t="s">
        <v>2053</v>
      </c>
      <c r="J742" s="832" t="s">
        <v>2054</v>
      </c>
      <c r="K742" s="832" t="s">
        <v>2055</v>
      </c>
      <c r="L742" s="835">
        <v>1575</v>
      </c>
      <c r="M742" s="835">
        <v>3150</v>
      </c>
      <c r="N742" s="832">
        <v>2</v>
      </c>
      <c r="O742" s="836">
        <v>2</v>
      </c>
      <c r="P742" s="835">
        <v>3150</v>
      </c>
      <c r="Q742" s="837">
        <v>1</v>
      </c>
      <c r="R742" s="832">
        <v>2</v>
      </c>
      <c r="S742" s="837">
        <v>1</v>
      </c>
      <c r="T742" s="836">
        <v>2</v>
      </c>
      <c r="U742" s="838">
        <v>1</v>
      </c>
    </row>
    <row r="743" spans="1:21" ht="14.45" customHeight="1" x14ac:dyDescent="0.2">
      <c r="A743" s="831">
        <v>31</v>
      </c>
      <c r="B743" s="832" t="s">
        <v>1749</v>
      </c>
      <c r="C743" s="832" t="s">
        <v>1754</v>
      </c>
      <c r="D743" s="833" t="s">
        <v>2608</v>
      </c>
      <c r="E743" s="834" t="s">
        <v>1774</v>
      </c>
      <c r="F743" s="832" t="s">
        <v>1751</v>
      </c>
      <c r="G743" s="832" t="s">
        <v>1789</v>
      </c>
      <c r="H743" s="832" t="s">
        <v>579</v>
      </c>
      <c r="I743" s="832" t="s">
        <v>2532</v>
      </c>
      <c r="J743" s="832" t="s">
        <v>2533</v>
      </c>
      <c r="K743" s="832" t="s">
        <v>2534</v>
      </c>
      <c r="L743" s="835">
        <v>2202.1999999999998</v>
      </c>
      <c r="M743" s="835">
        <v>2202.1999999999998</v>
      </c>
      <c r="N743" s="832">
        <v>1</v>
      </c>
      <c r="O743" s="836">
        <v>1</v>
      </c>
      <c r="P743" s="835"/>
      <c r="Q743" s="837">
        <v>0</v>
      </c>
      <c r="R743" s="832"/>
      <c r="S743" s="837">
        <v>0</v>
      </c>
      <c r="T743" s="836"/>
      <c r="U743" s="838">
        <v>0</v>
      </c>
    </row>
    <row r="744" spans="1:21" ht="14.45" customHeight="1" x14ac:dyDescent="0.2">
      <c r="A744" s="831">
        <v>31</v>
      </c>
      <c r="B744" s="832" t="s">
        <v>1749</v>
      </c>
      <c r="C744" s="832" t="s">
        <v>1754</v>
      </c>
      <c r="D744" s="833" t="s">
        <v>2608</v>
      </c>
      <c r="E744" s="834" t="s">
        <v>1774</v>
      </c>
      <c r="F744" s="832" t="s">
        <v>1751</v>
      </c>
      <c r="G744" s="832" t="s">
        <v>1789</v>
      </c>
      <c r="H744" s="832" t="s">
        <v>579</v>
      </c>
      <c r="I744" s="832" t="s">
        <v>2059</v>
      </c>
      <c r="J744" s="832" t="s">
        <v>1843</v>
      </c>
      <c r="K744" s="832" t="s">
        <v>2060</v>
      </c>
      <c r="L744" s="835">
        <v>50.5</v>
      </c>
      <c r="M744" s="835">
        <v>50.5</v>
      </c>
      <c r="N744" s="832">
        <v>1</v>
      </c>
      <c r="O744" s="836">
        <v>1</v>
      </c>
      <c r="P744" s="835">
        <v>50.5</v>
      </c>
      <c r="Q744" s="837">
        <v>1</v>
      </c>
      <c r="R744" s="832">
        <v>1</v>
      </c>
      <c r="S744" s="837">
        <v>1</v>
      </c>
      <c r="T744" s="836">
        <v>1</v>
      </c>
      <c r="U744" s="838">
        <v>1</v>
      </c>
    </row>
    <row r="745" spans="1:21" ht="14.45" customHeight="1" x14ac:dyDescent="0.2">
      <c r="A745" s="831">
        <v>31</v>
      </c>
      <c r="B745" s="832" t="s">
        <v>1749</v>
      </c>
      <c r="C745" s="832" t="s">
        <v>1754</v>
      </c>
      <c r="D745" s="833" t="s">
        <v>2608</v>
      </c>
      <c r="E745" s="834" t="s">
        <v>1774</v>
      </c>
      <c r="F745" s="832" t="s">
        <v>1751</v>
      </c>
      <c r="G745" s="832" t="s">
        <v>1789</v>
      </c>
      <c r="H745" s="832" t="s">
        <v>579</v>
      </c>
      <c r="I745" s="832" t="s">
        <v>1951</v>
      </c>
      <c r="J745" s="832" t="s">
        <v>1843</v>
      </c>
      <c r="K745" s="832" t="s">
        <v>1952</v>
      </c>
      <c r="L745" s="835">
        <v>58.5</v>
      </c>
      <c r="M745" s="835">
        <v>117</v>
      </c>
      <c r="N745" s="832">
        <v>2</v>
      </c>
      <c r="O745" s="836">
        <v>2</v>
      </c>
      <c r="P745" s="835">
        <v>117</v>
      </c>
      <c r="Q745" s="837">
        <v>1</v>
      </c>
      <c r="R745" s="832">
        <v>2</v>
      </c>
      <c r="S745" s="837">
        <v>1</v>
      </c>
      <c r="T745" s="836">
        <v>2</v>
      </c>
      <c r="U745" s="838">
        <v>1</v>
      </c>
    </row>
    <row r="746" spans="1:21" ht="14.45" customHeight="1" x14ac:dyDescent="0.2">
      <c r="A746" s="831">
        <v>31</v>
      </c>
      <c r="B746" s="832" t="s">
        <v>1749</v>
      </c>
      <c r="C746" s="832" t="s">
        <v>1754</v>
      </c>
      <c r="D746" s="833" t="s">
        <v>2608</v>
      </c>
      <c r="E746" s="834" t="s">
        <v>1774</v>
      </c>
      <c r="F746" s="832" t="s">
        <v>1751</v>
      </c>
      <c r="G746" s="832" t="s">
        <v>1789</v>
      </c>
      <c r="H746" s="832" t="s">
        <v>579</v>
      </c>
      <c r="I746" s="832" t="s">
        <v>1953</v>
      </c>
      <c r="J746" s="832" t="s">
        <v>1954</v>
      </c>
      <c r="K746" s="832" t="s">
        <v>1955</v>
      </c>
      <c r="L746" s="835">
        <v>971.25</v>
      </c>
      <c r="M746" s="835">
        <v>10683.75</v>
      </c>
      <c r="N746" s="832">
        <v>11</v>
      </c>
      <c r="O746" s="836">
        <v>11</v>
      </c>
      <c r="P746" s="835">
        <v>10683.75</v>
      </c>
      <c r="Q746" s="837">
        <v>1</v>
      </c>
      <c r="R746" s="832">
        <v>11</v>
      </c>
      <c r="S746" s="837">
        <v>1</v>
      </c>
      <c r="T746" s="836">
        <v>11</v>
      </c>
      <c r="U746" s="838">
        <v>1</v>
      </c>
    </row>
    <row r="747" spans="1:21" ht="14.45" customHeight="1" x14ac:dyDescent="0.2">
      <c r="A747" s="831">
        <v>31</v>
      </c>
      <c r="B747" s="832" t="s">
        <v>1749</v>
      </c>
      <c r="C747" s="832" t="s">
        <v>1754</v>
      </c>
      <c r="D747" s="833" t="s">
        <v>2608</v>
      </c>
      <c r="E747" s="834" t="s">
        <v>1774</v>
      </c>
      <c r="F747" s="832" t="s">
        <v>1751</v>
      </c>
      <c r="G747" s="832" t="s">
        <v>1789</v>
      </c>
      <c r="H747" s="832" t="s">
        <v>579</v>
      </c>
      <c r="I747" s="832" t="s">
        <v>2535</v>
      </c>
      <c r="J747" s="832" t="s">
        <v>2536</v>
      </c>
      <c r="K747" s="832"/>
      <c r="L747" s="835">
        <v>600</v>
      </c>
      <c r="M747" s="835">
        <v>600</v>
      </c>
      <c r="N747" s="832">
        <v>1</v>
      </c>
      <c r="O747" s="836">
        <v>1</v>
      </c>
      <c r="P747" s="835">
        <v>600</v>
      </c>
      <c r="Q747" s="837">
        <v>1</v>
      </c>
      <c r="R747" s="832">
        <v>1</v>
      </c>
      <c r="S747" s="837">
        <v>1</v>
      </c>
      <c r="T747" s="836">
        <v>1</v>
      </c>
      <c r="U747" s="838">
        <v>1</v>
      </c>
    </row>
    <row r="748" spans="1:21" ht="14.45" customHeight="1" x14ac:dyDescent="0.2">
      <c r="A748" s="831">
        <v>31</v>
      </c>
      <c r="B748" s="832" t="s">
        <v>1749</v>
      </c>
      <c r="C748" s="832" t="s">
        <v>1754</v>
      </c>
      <c r="D748" s="833" t="s">
        <v>2608</v>
      </c>
      <c r="E748" s="834" t="s">
        <v>1774</v>
      </c>
      <c r="F748" s="832" t="s">
        <v>1751</v>
      </c>
      <c r="G748" s="832" t="s">
        <v>1789</v>
      </c>
      <c r="H748" s="832" t="s">
        <v>579</v>
      </c>
      <c r="I748" s="832" t="s">
        <v>1956</v>
      </c>
      <c r="J748" s="832" t="s">
        <v>1957</v>
      </c>
      <c r="K748" s="832" t="s">
        <v>1958</v>
      </c>
      <c r="L748" s="835">
        <v>600</v>
      </c>
      <c r="M748" s="835">
        <v>1200</v>
      </c>
      <c r="N748" s="832">
        <v>2</v>
      </c>
      <c r="O748" s="836">
        <v>2</v>
      </c>
      <c r="P748" s="835">
        <v>1200</v>
      </c>
      <c r="Q748" s="837">
        <v>1</v>
      </c>
      <c r="R748" s="832">
        <v>2</v>
      </c>
      <c r="S748" s="837">
        <v>1</v>
      </c>
      <c r="T748" s="836">
        <v>2</v>
      </c>
      <c r="U748" s="838">
        <v>1</v>
      </c>
    </row>
    <row r="749" spans="1:21" ht="14.45" customHeight="1" x14ac:dyDescent="0.2">
      <c r="A749" s="831">
        <v>31</v>
      </c>
      <c r="B749" s="832" t="s">
        <v>1749</v>
      </c>
      <c r="C749" s="832" t="s">
        <v>1754</v>
      </c>
      <c r="D749" s="833" t="s">
        <v>2608</v>
      </c>
      <c r="E749" s="834" t="s">
        <v>1774</v>
      </c>
      <c r="F749" s="832" t="s">
        <v>1751</v>
      </c>
      <c r="G749" s="832" t="s">
        <v>1789</v>
      </c>
      <c r="H749" s="832" t="s">
        <v>579</v>
      </c>
      <c r="I749" s="832" t="s">
        <v>1962</v>
      </c>
      <c r="J749" s="832" t="s">
        <v>1801</v>
      </c>
      <c r="K749" s="832"/>
      <c r="L749" s="835">
        <v>350</v>
      </c>
      <c r="M749" s="835">
        <v>1750</v>
      </c>
      <c r="N749" s="832">
        <v>5</v>
      </c>
      <c r="O749" s="836">
        <v>5</v>
      </c>
      <c r="P749" s="835">
        <v>1750</v>
      </c>
      <c r="Q749" s="837">
        <v>1</v>
      </c>
      <c r="R749" s="832">
        <v>5</v>
      </c>
      <c r="S749" s="837">
        <v>1</v>
      </c>
      <c r="T749" s="836">
        <v>5</v>
      </c>
      <c r="U749" s="838">
        <v>1</v>
      </c>
    </row>
    <row r="750" spans="1:21" ht="14.45" customHeight="1" x14ac:dyDescent="0.2">
      <c r="A750" s="831">
        <v>31</v>
      </c>
      <c r="B750" s="832" t="s">
        <v>1749</v>
      </c>
      <c r="C750" s="832" t="s">
        <v>1754</v>
      </c>
      <c r="D750" s="833" t="s">
        <v>2608</v>
      </c>
      <c r="E750" s="834" t="s">
        <v>1774</v>
      </c>
      <c r="F750" s="832" t="s">
        <v>1751</v>
      </c>
      <c r="G750" s="832" t="s">
        <v>1789</v>
      </c>
      <c r="H750" s="832" t="s">
        <v>579</v>
      </c>
      <c r="I750" s="832" t="s">
        <v>1962</v>
      </c>
      <c r="J750" s="832" t="s">
        <v>1963</v>
      </c>
      <c r="K750" s="832" t="s">
        <v>1964</v>
      </c>
      <c r="L750" s="835">
        <v>350</v>
      </c>
      <c r="M750" s="835">
        <v>2800</v>
      </c>
      <c r="N750" s="832">
        <v>8</v>
      </c>
      <c r="O750" s="836">
        <v>8</v>
      </c>
      <c r="P750" s="835">
        <v>2450</v>
      </c>
      <c r="Q750" s="837">
        <v>0.875</v>
      </c>
      <c r="R750" s="832">
        <v>7</v>
      </c>
      <c r="S750" s="837">
        <v>0.875</v>
      </c>
      <c r="T750" s="836">
        <v>7</v>
      </c>
      <c r="U750" s="838">
        <v>0.875</v>
      </c>
    </row>
    <row r="751" spans="1:21" ht="14.45" customHeight="1" x14ac:dyDescent="0.2">
      <c r="A751" s="831">
        <v>31</v>
      </c>
      <c r="B751" s="832" t="s">
        <v>1749</v>
      </c>
      <c r="C751" s="832" t="s">
        <v>1754</v>
      </c>
      <c r="D751" s="833" t="s">
        <v>2608</v>
      </c>
      <c r="E751" s="834" t="s">
        <v>1774</v>
      </c>
      <c r="F751" s="832" t="s">
        <v>1751</v>
      </c>
      <c r="G751" s="832" t="s">
        <v>1789</v>
      </c>
      <c r="H751" s="832" t="s">
        <v>579</v>
      </c>
      <c r="I751" s="832" t="s">
        <v>1842</v>
      </c>
      <c r="J751" s="832" t="s">
        <v>1843</v>
      </c>
      <c r="K751" s="832" t="s">
        <v>1844</v>
      </c>
      <c r="L751" s="835">
        <v>58.5</v>
      </c>
      <c r="M751" s="835">
        <v>58.5</v>
      </c>
      <c r="N751" s="832">
        <v>1</v>
      </c>
      <c r="O751" s="836">
        <v>1</v>
      </c>
      <c r="P751" s="835">
        <v>58.5</v>
      </c>
      <c r="Q751" s="837">
        <v>1</v>
      </c>
      <c r="R751" s="832">
        <v>1</v>
      </c>
      <c r="S751" s="837">
        <v>1</v>
      </c>
      <c r="T751" s="836">
        <v>1</v>
      </c>
      <c r="U751" s="838">
        <v>1</v>
      </c>
    </row>
    <row r="752" spans="1:21" ht="14.45" customHeight="1" x14ac:dyDescent="0.2">
      <c r="A752" s="831">
        <v>31</v>
      </c>
      <c r="B752" s="832" t="s">
        <v>1749</v>
      </c>
      <c r="C752" s="832" t="s">
        <v>1754</v>
      </c>
      <c r="D752" s="833" t="s">
        <v>2608</v>
      </c>
      <c r="E752" s="834" t="s">
        <v>1774</v>
      </c>
      <c r="F752" s="832" t="s">
        <v>1751</v>
      </c>
      <c r="G752" s="832" t="s">
        <v>1789</v>
      </c>
      <c r="H752" s="832" t="s">
        <v>579</v>
      </c>
      <c r="I752" s="832" t="s">
        <v>2447</v>
      </c>
      <c r="J752" s="832" t="s">
        <v>2448</v>
      </c>
      <c r="K752" s="832" t="s">
        <v>2449</v>
      </c>
      <c r="L752" s="835">
        <v>336.5</v>
      </c>
      <c r="M752" s="835">
        <v>673</v>
      </c>
      <c r="N752" s="832">
        <v>2</v>
      </c>
      <c r="O752" s="836">
        <v>2</v>
      </c>
      <c r="P752" s="835">
        <v>673</v>
      </c>
      <c r="Q752" s="837">
        <v>1</v>
      </c>
      <c r="R752" s="832">
        <v>2</v>
      </c>
      <c r="S752" s="837">
        <v>1</v>
      </c>
      <c r="T752" s="836">
        <v>2</v>
      </c>
      <c r="U752" s="838">
        <v>1</v>
      </c>
    </row>
    <row r="753" spans="1:21" ht="14.45" customHeight="1" x14ac:dyDescent="0.2">
      <c r="A753" s="831">
        <v>31</v>
      </c>
      <c r="B753" s="832" t="s">
        <v>1749</v>
      </c>
      <c r="C753" s="832" t="s">
        <v>1754</v>
      </c>
      <c r="D753" s="833" t="s">
        <v>2608</v>
      </c>
      <c r="E753" s="834" t="s">
        <v>1774</v>
      </c>
      <c r="F753" s="832" t="s">
        <v>1751</v>
      </c>
      <c r="G753" s="832" t="s">
        <v>1789</v>
      </c>
      <c r="H753" s="832" t="s">
        <v>579</v>
      </c>
      <c r="I753" s="832" t="s">
        <v>1806</v>
      </c>
      <c r="J753" s="832" t="s">
        <v>1807</v>
      </c>
      <c r="K753" s="832" t="s">
        <v>1808</v>
      </c>
      <c r="L753" s="835">
        <v>1000</v>
      </c>
      <c r="M753" s="835">
        <v>3000</v>
      </c>
      <c r="N753" s="832">
        <v>3</v>
      </c>
      <c r="O753" s="836">
        <v>3</v>
      </c>
      <c r="P753" s="835">
        <v>3000</v>
      </c>
      <c r="Q753" s="837">
        <v>1</v>
      </c>
      <c r="R753" s="832">
        <v>3</v>
      </c>
      <c r="S753" s="837">
        <v>1</v>
      </c>
      <c r="T753" s="836">
        <v>3</v>
      </c>
      <c r="U753" s="838">
        <v>1</v>
      </c>
    </row>
    <row r="754" spans="1:21" ht="14.45" customHeight="1" x14ac:dyDescent="0.2">
      <c r="A754" s="831">
        <v>31</v>
      </c>
      <c r="B754" s="832" t="s">
        <v>1749</v>
      </c>
      <c r="C754" s="832" t="s">
        <v>1754</v>
      </c>
      <c r="D754" s="833" t="s">
        <v>2608</v>
      </c>
      <c r="E754" s="834" t="s">
        <v>1774</v>
      </c>
      <c r="F754" s="832" t="s">
        <v>1751</v>
      </c>
      <c r="G754" s="832" t="s">
        <v>1789</v>
      </c>
      <c r="H754" s="832" t="s">
        <v>579</v>
      </c>
      <c r="I754" s="832" t="s">
        <v>2537</v>
      </c>
      <c r="J754" s="832" t="s">
        <v>1969</v>
      </c>
      <c r="K754" s="832" t="s">
        <v>2538</v>
      </c>
      <c r="L754" s="835">
        <v>775</v>
      </c>
      <c r="M754" s="835">
        <v>775</v>
      </c>
      <c r="N754" s="832">
        <v>1</v>
      </c>
      <c r="O754" s="836">
        <v>1</v>
      </c>
      <c r="P754" s="835">
        <v>775</v>
      </c>
      <c r="Q754" s="837">
        <v>1</v>
      </c>
      <c r="R754" s="832">
        <v>1</v>
      </c>
      <c r="S754" s="837">
        <v>1</v>
      </c>
      <c r="T754" s="836">
        <v>1</v>
      </c>
      <c r="U754" s="838">
        <v>1</v>
      </c>
    </row>
    <row r="755" spans="1:21" ht="14.45" customHeight="1" x14ac:dyDescent="0.2">
      <c r="A755" s="831">
        <v>31</v>
      </c>
      <c r="B755" s="832" t="s">
        <v>1749</v>
      </c>
      <c r="C755" s="832" t="s">
        <v>1754</v>
      </c>
      <c r="D755" s="833" t="s">
        <v>2608</v>
      </c>
      <c r="E755" s="834" t="s">
        <v>1774</v>
      </c>
      <c r="F755" s="832" t="s">
        <v>1751</v>
      </c>
      <c r="G755" s="832" t="s">
        <v>1789</v>
      </c>
      <c r="H755" s="832" t="s">
        <v>579</v>
      </c>
      <c r="I755" s="832" t="s">
        <v>2479</v>
      </c>
      <c r="J755" s="832" t="s">
        <v>2480</v>
      </c>
      <c r="K755" s="832" t="s">
        <v>2481</v>
      </c>
      <c r="L755" s="835">
        <v>400</v>
      </c>
      <c r="M755" s="835">
        <v>800</v>
      </c>
      <c r="N755" s="832">
        <v>2</v>
      </c>
      <c r="O755" s="836">
        <v>2</v>
      </c>
      <c r="P755" s="835">
        <v>800</v>
      </c>
      <c r="Q755" s="837">
        <v>1</v>
      </c>
      <c r="R755" s="832">
        <v>2</v>
      </c>
      <c r="S755" s="837">
        <v>1</v>
      </c>
      <c r="T755" s="836">
        <v>2</v>
      </c>
      <c r="U755" s="838">
        <v>1</v>
      </c>
    </row>
    <row r="756" spans="1:21" ht="14.45" customHeight="1" x14ac:dyDescent="0.2">
      <c r="A756" s="831">
        <v>31</v>
      </c>
      <c r="B756" s="832" t="s">
        <v>1749</v>
      </c>
      <c r="C756" s="832" t="s">
        <v>1754</v>
      </c>
      <c r="D756" s="833" t="s">
        <v>2608</v>
      </c>
      <c r="E756" s="834" t="s">
        <v>1774</v>
      </c>
      <c r="F756" s="832" t="s">
        <v>1751</v>
      </c>
      <c r="G756" s="832" t="s">
        <v>1789</v>
      </c>
      <c r="H756" s="832" t="s">
        <v>579</v>
      </c>
      <c r="I756" s="832" t="s">
        <v>1968</v>
      </c>
      <c r="J756" s="832" t="s">
        <v>1969</v>
      </c>
      <c r="K756" s="832" t="s">
        <v>1970</v>
      </c>
      <c r="L756" s="835">
        <v>2260</v>
      </c>
      <c r="M756" s="835">
        <v>2260</v>
      </c>
      <c r="N756" s="832">
        <v>1</v>
      </c>
      <c r="O756" s="836">
        <v>1</v>
      </c>
      <c r="P756" s="835">
        <v>2260</v>
      </c>
      <c r="Q756" s="837">
        <v>1</v>
      </c>
      <c r="R756" s="832">
        <v>1</v>
      </c>
      <c r="S756" s="837">
        <v>1</v>
      </c>
      <c r="T756" s="836">
        <v>1</v>
      </c>
      <c r="U756" s="838">
        <v>1</v>
      </c>
    </row>
    <row r="757" spans="1:21" ht="14.45" customHeight="1" x14ac:dyDescent="0.2">
      <c r="A757" s="831">
        <v>31</v>
      </c>
      <c r="B757" s="832" t="s">
        <v>1749</v>
      </c>
      <c r="C757" s="832" t="s">
        <v>1754</v>
      </c>
      <c r="D757" s="833" t="s">
        <v>2608</v>
      </c>
      <c r="E757" s="834" t="s">
        <v>1774</v>
      </c>
      <c r="F757" s="832" t="s">
        <v>1751</v>
      </c>
      <c r="G757" s="832" t="s">
        <v>1789</v>
      </c>
      <c r="H757" s="832" t="s">
        <v>579</v>
      </c>
      <c r="I757" s="832" t="s">
        <v>2403</v>
      </c>
      <c r="J757" s="832" t="s">
        <v>2070</v>
      </c>
      <c r="K757" s="832" t="s">
        <v>2404</v>
      </c>
      <c r="L757" s="835">
        <v>600</v>
      </c>
      <c r="M757" s="835">
        <v>1200</v>
      </c>
      <c r="N757" s="832">
        <v>2</v>
      </c>
      <c r="O757" s="836">
        <v>2</v>
      </c>
      <c r="P757" s="835">
        <v>1200</v>
      </c>
      <c r="Q757" s="837">
        <v>1</v>
      </c>
      <c r="R757" s="832">
        <v>2</v>
      </c>
      <c r="S757" s="837">
        <v>1</v>
      </c>
      <c r="T757" s="836">
        <v>2</v>
      </c>
      <c r="U757" s="838">
        <v>1</v>
      </c>
    </row>
    <row r="758" spans="1:21" ht="14.45" customHeight="1" x14ac:dyDescent="0.2">
      <c r="A758" s="831">
        <v>31</v>
      </c>
      <c r="B758" s="832" t="s">
        <v>1749</v>
      </c>
      <c r="C758" s="832" t="s">
        <v>1754</v>
      </c>
      <c r="D758" s="833" t="s">
        <v>2608</v>
      </c>
      <c r="E758" s="834" t="s">
        <v>1774</v>
      </c>
      <c r="F758" s="832" t="s">
        <v>1751</v>
      </c>
      <c r="G758" s="832" t="s">
        <v>1789</v>
      </c>
      <c r="H758" s="832" t="s">
        <v>579</v>
      </c>
      <c r="I758" s="832" t="s">
        <v>2207</v>
      </c>
      <c r="J758" s="832" t="s">
        <v>2208</v>
      </c>
      <c r="K758" s="832" t="s">
        <v>2209</v>
      </c>
      <c r="L758" s="835">
        <v>855</v>
      </c>
      <c r="M758" s="835">
        <v>855</v>
      </c>
      <c r="N758" s="832">
        <v>1</v>
      </c>
      <c r="O758" s="836">
        <v>1</v>
      </c>
      <c r="P758" s="835">
        <v>855</v>
      </c>
      <c r="Q758" s="837">
        <v>1</v>
      </c>
      <c r="R758" s="832">
        <v>1</v>
      </c>
      <c r="S758" s="837">
        <v>1</v>
      </c>
      <c r="T758" s="836">
        <v>1</v>
      </c>
      <c r="U758" s="838">
        <v>1</v>
      </c>
    </row>
    <row r="759" spans="1:21" ht="14.45" customHeight="1" x14ac:dyDescent="0.2">
      <c r="A759" s="831">
        <v>31</v>
      </c>
      <c r="B759" s="832" t="s">
        <v>1749</v>
      </c>
      <c r="C759" s="832" t="s">
        <v>1754</v>
      </c>
      <c r="D759" s="833" t="s">
        <v>2608</v>
      </c>
      <c r="E759" s="834" t="s">
        <v>1774</v>
      </c>
      <c r="F759" s="832" t="s">
        <v>1751</v>
      </c>
      <c r="G759" s="832" t="s">
        <v>1789</v>
      </c>
      <c r="H759" s="832" t="s">
        <v>579</v>
      </c>
      <c r="I759" s="832" t="s">
        <v>2350</v>
      </c>
      <c r="J759" s="832" t="s">
        <v>2351</v>
      </c>
      <c r="K759" s="832" t="s">
        <v>2352</v>
      </c>
      <c r="L759" s="835">
        <v>180</v>
      </c>
      <c r="M759" s="835">
        <v>180</v>
      </c>
      <c r="N759" s="832">
        <v>1</v>
      </c>
      <c r="O759" s="836">
        <v>1</v>
      </c>
      <c r="P759" s="835">
        <v>180</v>
      </c>
      <c r="Q759" s="837">
        <v>1</v>
      </c>
      <c r="R759" s="832">
        <v>1</v>
      </c>
      <c r="S759" s="837">
        <v>1</v>
      </c>
      <c r="T759" s="836">
        <v>1</v>
      </c>
      <c r="U759" s="838">
        <v>1</v>
      </c>
    </row>
    <row r="760" spans="1:21" ht="14.45" customHeight="1" x14ac:dyDescent="0.2">
      <c r="A760" s="831">
        <v>31</v>
      </c>
      <c r="B760" s="832" t="s">
        <v>1749</v>
      </c>
      <c r="C760" s="832" t="s">
        <v>1754</v>
      </c>
      <c r="D760" s="833" t="s">
        <v>2608</v>
      </c>
      <c r="E760" s="834" t="s">
        <v>1774</v>
      </c>
      <c r="F760" s="832" t="s">
        <v>1751</v>
      </c>
      <c r="G760" s="832" t="s">
        <v>1785</v>
      </c>
      <c r="H760" s="832" t="s">
        <v>579</v>
      </c>
      <c r="I760" s="832" t="s">
        <v>1980</v>
      </c>
      <c r="J760" s="832" t="s">
        <v>1981</v>
      </c>
      <c r="K760" s="832" t="s">
        <v>1982</v>
      </c>
      <c r="L760" s="835">
        <v>260</v>
      </c>
      <c r="M760" s="835">
        <v>3380</v>
      </c>
      <c r="N760" s="832">
        <v>13</v>
      </c>
      <c r="O760" s="836">
        <v>7</v>
      </c>
      <c r="P760" s="835">
        <v>3380</v>
      </c>
      <c r="Q760" s="837">
        <v>1</v>
      </c>
      <c r="R760" s="832">
        <v>13</v>
      </c>
      <c r="S760" s="837">
        <v>1</v>
      </c>
      <c r="T760" s="836">
        <v>7</v>
      </c>
      <c r="U760" s="838">
        <v>1</v>
      </c>
    </row>
    <row r="761" spans="1:21" ht="14.45" customHeight="1" x14ac:dyDescent="0.2">
      <c r="A761" s="831">
        <v>31</v>
      </c>
      <c r="B761" s="832" t="s">
        <v>1749</v>
      </c>
      <c r="C761" s="832" t="s">
        <v>1754</v>
      </c>
      <c r="D761" s="833" t="s">
        <v>2608</v>
      </c>
      <c r="E761" s="834" t="s">
        <v>1774</v>
      </c>
      <c r="F761" s="832" t="s">
        <v>1751</v>
      </c>
      <c r="G761" s="832" t="s">
        <v>1785</v>
      </c>
      <c r="H761" s="832" t="s">
        <v>579</v>
      </c>
      <c r="I761" s="832" t="s">
        <v>1786</v>
      </c>
      <c r="J761" s="832" t="s">
        <v>1787</v>
      </c>
      <c r="K761" s="832" t="s">
        <v>1788</v>
      </c>
      <c r="L761" s="835">
        <v>200</v>
      </c>
      <c r="M761" s="835">
        <v>4800</v>
      </c>
      <c r="N761" s="832">
        <v>24</v>
      </c>
      <c r="O761" s="836">
        <v>12</v>
      </c>
      <c r="P761" s="835">
        <v>4800</v>
      </c>
      <c r="Q761" s="837">
        <v>1</v>
      </c>
      <c r="R761" s="832">
        <v>24</v>
      </c>
      <c r="S761" s="837">
        <v>1</v>
      </c>
      <c r="T761" s="836">
        <v>12</v>
      </c>
      <c r="U761" s="838">
        <v>1</v>
      </c>
    </row>
    <row r="762" spans="1:21" ht="14.45" customHeight="1" x14ac:dyDescent="0.2">
      <c r="A762" s="831">
        <v>31</v>
      </c>
      <c r="B762" s="832" t="s">
        <v>1749</v>
      </c>
      <c r="C762" s="832" t="s">
        <v>1754</v>
      </c>
      <c r="D762" s="833" t="s">
        <v>2608</v>
      </c>
      <c r="E762" s="834" t="s">
        <v>1776</v>
      </c>
      <c r="F762" s="832" t="s">
        <v>1750</v>
      </c>
      <c r="G762" s="832" t="s">
        <v>2114</v>
      </c>
      <c r="H762" s="832" t="s">
        <v>579</v>
      </c>
      <c r="I762" s="832" t="s">
        <v>2539</v>
      </c>
      <c r="J762" s="832" t="s">
        <v>865</v>
      </c>
      <c r="K762" s="832" t="s">
        <v>2540</v>
      </c>
      <c r="L762" s="835">
        <v>0</v>
      </c>
      <c r="M762" s="835">
        <v>0</v>
      </c>
      <c r="N762" s="832">
        <v>1</v>
      </c>
      <c r="O762" s="836">
        <v>0.5</v>
      </c>
      <c r="P762" s="835">
        <v>0</v>
      </c>
      <c r="Q762" s="837"/>
      <c r="R762" s="832">
        <v>1</v>
      </c>
      <c r="S762" s="837">
        <v>1</v>
      </c>
      <c r="T762" s="836">
        <v>0.5</v>
      </c>
      <c r="U762" s="838">
        <v>1</v>
      </c>
    </row>
    <row r="763" spans="1:21" ht="14.45" customHeight="1" x14ac:dyDescent="0.2">
      <c r="A763" s="831">
        <v>31</v>
      </c>
      <c r="B763" s="832" t="s">
        <v>1749</v>
      </c>
      <c r="C763" s="832" t="s">
        <v>1754</v>
      </c>
      <c r="D763" s="833" t="s">
        <v>2608</v>
      </c>
      <c r="E763" s="834" t="s">
        <v>1776</v>
      </c>
      <c r="F763" s="832" t="s">
        <v>1750</v>
      </c>
      <c r="G763" s="832" t="s">
        <v>1851</v>
      </c>
      <c r="H763" s="832" t="s">
        <v>579</v>
      </c>
      <c r="I763" s="832" t="s">
        <v>1852</v>
      </c>
      <c r="J763" s="832" t="s">
        <v>1853</v>
      </c>
      <c r="K763" s="832" t="s">
        <v>1572</v>
      </c>
      <c r="L763" s="835">
        <v>78.33</v>
      </c>
      <c r="M763" s="835">
        <v>234.99</v>
      </c>
      <c r="N763" s="832">
        <v>3</v>
      </c>
      <c r="O763" s="836">
        <v>1.5</v>
      </c>
      <c r="P763" s="835">
        <v>234.99</v>
      </c>
      <c r="Q763" s="837">
        <v>1</v>
      </c>
      <c r="R763" s="832">
        <v>3</v>
      </c>
      <c r="S763" s="837">
        <v>1</v>
      </c>
      <c r="T763" s="836">
        <v>1.5</v>
      </c>
      <c r="U763" s="838">
        <v>1</v>
      </c>
    </row>
    <row r="764" spans="1:21" ht="14.45" customHeight="1" x14ac:dyDescent="0.2">
      <c r="A764" s="831">
        <v>31</v>
      </c>
      <c r="B764" s="832" t="s">
        <v>1749</v>
      </c>
      <c r="C764" s="832" t="s">
        <v>1754</v>
      </c>
      <c r="D764" s="833" t="s">
        <v>2608</v>
      </c>
      <c r="E764" s="834" t="s">
        <v>1776</v>
      </c>
      <c r="F764" s="832" t="s">
        <v>1750</v>
      </c>
      <c r="G764" s="832" t="s">
        <v>1858</v>
      </c>
      <c r="H764" s="832" t="s">
        <v>579</v>
      </c>
      <c r="I764" s="832" t="s">
        <v>1859</v>
      </c>
      <c r="J764" s="832" t="s">
        <v>699</v>
      </c>
      <c r="K764" s="832" t="s">
        <v>1860</v>
      </c>
      <c r="L764" s="835">
        <v>46.99</v>
      </c>
      <c r="M764" s="835">
        <v>46.99</v>
      </c>
      <c r="N764" s="832">
        <v>1</v>
      </c>
      <c r="O764" s="836">
        <v>1</v>
      </c>
      <c r="P764" s="835">
        <v>46.99</v>
      </c>
      <c r="Q764" s="837">
        <v>1</v>
      </c>
      <c r="R764" s="832">
        <v>1</v>
      </c>
      <c r="S764" s="837">
        <v>1</v>
      </c>
      <c r="T764" s="836">
        <v>1</v>
      </c>
      <c r="U764" s="838">
        <v>1</v>
      </c>
    </row>
    <row r="765" spans="1:21" ht="14.45" customHeight="1" x14ac:dyDescent="0.2">
      <c r="A765" s="831">
        <v>31</v>
      </c>
      <c r="B765" s="832" t="s">
        <v>1749</v>
      </c>
      <c r="C765" s="832" t="s">
        <v>1754</v>
      </c>
      <c r="D765" s="833" t="s">
        <v>2608</v>
      </c>
      <c r="E765" s="834" t="s">
        <v>1776</v>
      </c>
      <c r="F765" s="832" t="s">
        <v>1750</v>
      </c>
      <c r="G765" s="832" t="s">
        <v>1858</v>
      </c>
      <c r="H765" s="832" t="s">
        <v>579</v>
      </c>
      <c r="I765" s="832" t="s">
        <v>2124</v>
      </c>
      <c r="J765" s="832" t="s">
        <v>2125</v>
      </c>
      <c r="K765" s="832" t="s">
        <v>2126</v>
      </c>
      <c r="L765" s="835">
        <v>58.74</v>
      </c>
      <c r="M765" s="835">
        <v>58.74</v>
      </c>
      <c r="N765" s="832">
        <v>1</v>
      </c>
      <c r="O765" s="836">
        <v>1</v>
      </c>
      <c r="P765" s="835">
        <v>58.74</v>
      </c>
      <c r="Q765" s="837">
        <v>1</v>
      </c>
      <c r="R765" s="832">
        <v>1</v>
      </c>
      <c r="S765" s="837">
        <v>1</v>
      </c>
      <c r="T765" s="836">
        <v>1</v>
      </c>
      <c r="U765" s="838">
        <v>1</v>
      </c>
    </row>
    <row r="766" spans="1:21" ht="14.45" customHeight="1" x14ac:dyDescent="0.2">
      <c r="A766" s="831">
        <v>31</v>
      </c>
      <c r="B766" s="832" t="s">
        <v>1749</v>
      </c>
      <c r="C766" s="832" t="s">
        <v>1754</v>
      </c>
      <c r="D766" s="833" t="s">
        <v>2608</v>
      </c>
      <c r="E766" s="834" t="s">
        <v>1776</v>
      </c>
      <c r="F766" s="832" t="s">
        <v>1750</v>
      </c>
      <c r="G766" s="832" t="s">
        <v>2082</v>
      </c>
      <c r="H766" s="832" t="s">
        <v>579</v>
      </c>
      <c r="I766" s="832" t="s">
        <v>2083</v>
      </c>
      <c r="J766" s="832" t="s">
        <v>1291</v>
      </c>
      <c r="K766" s="832" t="s">
        <v>2084</v>
      </c>
      <c r="L766" s="835">
        <v>24.68</v>
      </c>
      <c r="M766" s="835">
        <v>49.36</v>
      </c>
      <c r="N766" s="832">
        <v>2</v>
      </c>
      <c r="O766" s="836">
        <v>0.5</v>
      </c>
      <c r="P766" s="835">
        <v>49.36</v>
      </c>
      <c r="Q766" s="837">
        <v>1</v>
      </c>
      <c r="R766" s="832">
        <v>2</v>
      </c>
      <c r="S766" s="837">
        <v>1</v>
      </c>
      <c r="T766" s="836">
        <v>0.5</v>
      </c>
      <c r="U766" s="838">
        <v>1</v>
      </c>
    </row>
    <row r="767" spans="1:21" ht="14.45" customHeight="1" x14ac:dyDescent="0.2">
      <c r="A767" s="831">
        <v>31</v>
      </c>
      <c r="B767" s="832" t="s">
        <v>1749</v>
      </c>
      <c r="C767" s="832" t="s">
        <v>1754</v>
      </c>
      <c r="D767" s="833" t="s">
        <v>2608</v>
      </c>
      <c r="E767" s="834" t="s">
        <v>1776</v>
      </c>
      <c r="F767" s="832" t="s">
        <v>1750</v>
      </c>
      <c r="G767" s="832" t="s">
        <v>2226</v>
      </c>
      <c r="H767" s="832" t="s">
        <v>579</v>
      </c>
      <c r="I767" s="832" t="s">
        <v>2227</v>
      </c>
      <c r="J767" s="832" t="s">
        <v>673</v>
      </c>
      <c r="K767" s="832" t="s">
        <v>2228</v>
      </c>
      <c r="L767" s="835">
        <v>923.74</v>
      </c>
      <c r="M767" s="835">
        <v>3694.96</v>
      </c>
      <c r="N767" s="832">
        <v>4</v>
      </c>
      <c r="O767" s="836">
        <v>0.5</v>
      </c>
      <c r="P767" s="835">
        <v>3694.96</v>
      </c>
      <c r="Q767" s="837">
        <v>1</v>
      </c>
      <c r="R767" s="832">
        <v>4</v>
      </c>
      <c r="S767" s="837">
        <v>1</v>
      </c>
      <c r="T767" s="836">
        <v>0.5</v>
      </c>
      <c r="U767" s="838">
        <v>1</v>
      </c>
    </row>
    <row r="768" spans="1:21" ht="14.45" customHeight="1" x14ac:dyDescent="0.2">
      <c r="A768" s="831">
        <v>31</v>
      </c>
      <c r="B768" s="832" t="s">
        <v>1749</v>
      </c>
      <c r="C768" s="832" t="s">
        <v>1754</v>
      </c>
      <c r="D768" s="833" t="s">
        <v>2608</v>
      </c>
      <c r="E768" s="834" t="s">
        <v>1776</v>
      </c>
      <c r="F768" s="832" t="s">
        <v>1750</v>
      </c>
      <c r="G768" s="832" t="s">
        <v>1998</v>
      </c>
      <c r="H768" s="832" t="s">
        <v>615</v>
      </c>
      <c r="I768" s="832" t="s">
        <v>1618</v>
      </c>
      <c r="J768" s="832" t="s">
        <v>1616</v>
      </c>
      <c r="K768" s="832" t="s">
        <v>1619</v>
      </c>
      <c r="L768" s="835">
        <v>169.73</v>
      </c>
      <c r="M768" s="835">
        <v>169.73</v>
      </c>
      <c r="N768" s="832">
        <v>1</v>
      </c>
      <c r="O768" s="836">
        <v>0.5</v>
      </c>
      <c r="P768" s="835">
        <v>169.73</v>
      </c>
      <c r="Q768" s="837">
        <v>1</v>
      </c>
      <c r="R768" s="832">
        <v>1</v>
      </c>
      <c r="S768" s="837">
        <v>1</v>
      </c>
      <c r="T768" s="836">
        <v>0.5</v>
      </c>
      <c r="U768" s="838">
        <v>1</v>
      </c>
    </row>
    <row r="769" spans="1:21" ht="14.45" customHeight="1" x14ac:dyDescent="0.2">
      <c r="A769" s="831">
        <v>31</v>
      </c>
      <c r="B769" s="832" t="s">
        <v>1749</v>
      </c>
      <c r="C769" s="832" t="s">
        <v>1754</v>
      </c>
      <c r="D769" s="833" t="s">
        <v>2608</v>
      </c>
      <c r="E769" s="834" t="s">
        <v>1776</v>
      </c>
      <c r="F769" s="832" t="s">
        <v>1750</v>
      </c>
      <c r="G769" s="832" t="s">
        <v>2006</v>
      </c>
      <c r="H769" s="832" t="s">
        <v>579</v>
      </c>
      <c r="I769" s="832" t="s">
        <v>2007</v>
      </c>
      <c r="J769" s="832" t="s">
        <v>2008</v>
      </c>
      <c r="K769" s="832" t="s">
        <v>2009</v>
      </c>
      <c r="L769" s="835">
        <v>0</v>
      </c>
      <c r="M769" s="835">
        <v>0</v>
      </c>
      <c r="N769" s="832">
        <v>1</v>
      </c>
      <c r="O769" s="836">
        <v>0.5</v>
      </c>
      <c r="P769" s="835">
        <v>0</v>
      </c>
      <c r="Q769" s="837"/>
      <c r="R769" s="832">
        <v>1</v>
      </c>
      <c r="S769" s="837">
        <v>1</v>
      </c>
      <c r="T769" s="836">
        <v>0.5</v>
      </c>
      <c r="U769" s="838">
        <v>1</v>
      </c>
    </row>
    <row r="770" spans="1:21" ht="14.45" customHeight="1" x14ac:dyDescent="0.2">
      <c r="A770" s="831">
        <v>31</v>
      </c>
      <c r="B770" s="832" t="s">
        <v>1749</v>
      </c>
      <c r="C770" s="832" t="s">
        <v>1754</v>
      </c>
      <c r="D770" s="833" t="s">
        <v>2608</v>
      </c>
      <c r="E770" s="834" t="s">
        <v>1776</v>
      </c>
      <c r="F770" s="832" t="s">
        <v>1750</v>
      </c>
      <c r="G770" s="832" t="s">
        <v>2541</v>
      </c>
      <c r="H770" s="832" t="s">
        <v>579</v>
      </c>
      <c r="I770" s="832" t="s">
        <v>2542</v>
      </c>
      <c r="J770" s="832" t="s">
        <v>2543</v>
      </c>
      <c r="K770" s="832" t="s">
        <v>2544</v>
      </c>
      <c r="L770" s="835">
        <v>0</v>
      </c>
      <c r="M770" s="835">
        <v>0</v>
      </c>
      <c r="N770" s="832">
        <v>1</v>
      </c>
      <c r="O770" s="836">
        <v>0.5</v>
      </c>
      <c r="P770" s="835">
        <v>0</v>
      </c>
      <c r="Q770" s="837"/>
      <c r="R770" s="832">
        <v>1</v>
      </c>
      <c r="S770" s="837">
        <v>1</v>
      </c>
      <c r="T770" s="836">
        <v>0.5</v>
      </c>
      <c r="U770" s="838">
        <v>1</v>
      </c>
    </row>
    <row r="771" spans="1:21" ht="14.45" customHeight="1" x14ac:dyDescent="0.2">
      <c r="A771" s="831">
        <v>31</v>
      </c>
      <c r="B771" s="832" t="s">
        <v>1749</v>
      </c>
      <c r="C771" s="832" t="s">
        <v>1754</v>
      </c>
      <c r="D771" s="833" t="s">
        <v>2608</v>
      </c>
      <c r="E771" s="834" t="s">
        <v>1776</v>
      </c>
      <c r="F771" s="832" t="s">
        <v>1750</v>
      </c>
      <c r="G771" s="832" t="s">
        <v>1878</v>
      </c>
      <c r="H771" s="832" t="s">
        <v>579</v>
      </c>
      <c r="I771" s="832" t="s">
        <v>1879</v>
      </c>
      <c r="J771" s="832" t="s">
        <v>1880</v>
      </c>
      <c r="K771" s="832" t="s">
        <v>1881</v>
      </c>
      <c r="L771" s="835">
        <v>132.97999999999999</v>
      </c>
      <c r="M771" s="835">
        <v>531.91999999999996</v>
      </c>
      <c r="N771" s="832">
        <v>4</v>
      </c>
      <c r="O771" s="836">
        <v>2</v>
      </c>
      <c r="P771" s="835">
        <v>531.91999999999996</v>
      </c>
      <c r="Q771" s="837">
        <v>1</v>
      </c>
      <c r="R771" s="832">
        <v>4</v>
      </c>
      <c r="S771" s="837">
        <v>1</v>
      </c>
      <c r="T771" s="836">
        <v>2</v>
      </c>
      <c r="U771" s="838">
        <v>1</v>
      </c>
    </row>
    <row r="772" spans="1:21" ht="14.45" customHeight="1" x14ac:dyDescent="0.2">
      <c r="A772" s="831">
        <v>31</v>
      </c>
      <c r="B772" s="832" t="s">
        <v>1749</v>
      </c>
      <c r="C772" s="832" t="s">
        <v>1754</v>
      </c>
      <c r="D772" s="833" t="s">
        <v>2608</v>
      </c>
      <c r="E772" s="834" t="s">
        <v>1776</v>
      </c>
      <c r="F772" s="832" t="s">
        <v>1750</v>
      </c>
      <c r="G772" s="832" t="s">
        <v>2545</v>
      </c>
      <c r="H772" s="832" t="s">
        <v>579</v>
      </c>
      <c r="I772" s="832" t="s">
        <v>2546</v>
      </c>
      <c r="J772" s="832" t="s">
        <v>2547</v>
      </c>
      <c r="K772" s="832" t="s">
        <v>2548</v>
      </c>
      <c r="L772" s="835">
        <v>23.49</v>
      </c>
      <c r="M772" s="835">
        <v>46.98</v>
      </c>
      <c r="N772" s="832">
        <v>2</v>
      </c>
      <c r="O772" s="836">
        <v>1</v>
      </c>
      <c r="P772" s="835">
        <v>46.98</v>
      </c>
      <c r="Q772" s="837">
        <v>1</v>
      </c>
      <c r="R772" s="832">
        <v>2</v>
      </c>
      <c r="S772" s="837">
        <v>1</v>
      </c>
      <c r="T772" s="836">
        <v>1</v>
      </c>
      <c r="U772" s="838">
        <v>1</v>
      </c>
    </row>
    <row r="773" spans="1:21" ht="14.45" customHeight="1" x14ac:dyDescent="0.2">
      <c r="A773" s="831">
        <v>31</v>
      </c>
      <c r="B773" s="832" t="s">
        <v>1749</v>
      </c>
      <c r="C773" s="832" t="s">
        <v>1754</v>
      </c>
      <c r="D773" s="833" t="s">
        <v>2608</v>
      </c>
      <c r="E773" s="834" t="s">
        <v>1776</v>
      </c>
      <c r="F773" s="832" t="s">
        <v>1750</v>
      </c>
      <c r="G773" s="832" t="s">
        <v>2246</v>
      </c>
      <c r="H773" s="832" t="s">
        <v>579</v>
      </c>
      <c r="I773" s="832" t="s">
        <v>2247</v>
      </c>
      <c r="J773" s="832" t="s">
        <v>2248</v>
      </c>
      <c r="K773" s="832" t="s">
        <v>1672</v>
      </c>
      <c r="L773" s="835">
        <v>38.56</v>
      </c>
      <c r="M773" s="835">
        <v>38.56</v>
      </c>
      <c r="N773" s="832">
        <v>1</v>
      </c>
      <c r="O773" s="836">
        <v>0.5</v>
      </c>
      <c r="P773" s="835">
        <v>38.56</v>
      </c>
      <c r="Q773" s="837">
        <v>1</v>
      </c>
      <c r="R773" s="832">
        <v>1</v>
      </c>
      <c r="S773" s="837">
        <v>1</v>
      </c>
      <c r="T773" s="836">
        <v>0.5</v>
      </c>
      <c r="U773" s="838">
        <v>1</v>
      </c>
    </row>
    <row r="774" spans="1:21" ht="14.45" customHeight="1" x14ac:dyDescent="0.2">
      <c r="A774" s="831">
        <v>31</v>
      </c>
      <c r="B774" s="832" t="s">
        <v>1749</v>
      </c>
      <c r="C774" s="832" t="s">
        <v>1754</v>
      </c>
      <c r="D774" s="833" t="s">
        <v>2608</v>
      </c>
      <c r="E774" s="834" t="s">
        <v>1776</v>
      </c>
      <c r="F774" s="832" t="s">
        <v>1750</v>
      </c>
      <c r="G774" s="832" t="s">
        <v>1779</v>
      </c>
      <c r="H774" s="832" t="s">
        <v>615</v>
      </c>
      <c r="I774" s="832" t="s">
        <v>1453</v>
      </c>
      <c r="J774" s="832" t="s">
        <v>771</v>
      </c>
      <c r="K774" s="832" t="s">
        <v>1454</v>
      </c>
      <c r="L774" s="835">
        <v>368.16</v>
      </c>
      <c r="M774" s="835">
        <v>368.16</v>
      </c>
      <c r="N774" s="832">
        <v>1</v>
      </c>
      <c r="O774" s="836">
        <v>0.5</v>
      </c>
      <c r="P774" s="835"/>
      <c r="Q774" s="837">
        <v>0</v>
      </c>
      <c r="R774" s="832"/>
      <c r="S774" s="837">
        <v>0</v>
      </c>
      <c r="T774" s="836"/>
      <c r="U774" s="838">
        <v>0</v>
      </c>
    </row>
    <row r="775" spans="1:21" ht="14.45" customHeight="1" x14ac:dyDescent="0.2">
      <c r="A775" s="831">
        <v>31</v>
      </c>
      <c r="B775" s="832" t="s">
        <v>1749</v>
      </c>
      <c r="C775" s="832" t="s">
        <v>1754</v>
      </c>
      <c r="D775" s="833" t="s">
        <v>2608</v>
      </c>
      <c r="E775" s="834" t="s">
        <v>1776</v>
      </c>
      <c r="F775" s="832" t="s">
        <v>1750</v>
      </c>
      <c r="G775" s="832" t="s">
        <v>1779</v>
      </c>
      <c r="H775" s="832" t="s">
        <v>615</v>
      </c>
      <c r="I775" s="832" t="s">
        <v>1780</v>
      </c>
      <c r="J775" s="832" t="s">
        <v>1781</v>
      </c>
      <c r="K775" s="832" t="s">
        <v>1782</v>
      </c>
      <c r="L775" s="835">
        <v>1385.62</v>
      </c>
      <c r="M775" s="835">
        <v>2771.24</v>
      </c>
      <c r="N775" s="832">
        <v>2</v>
      </c>
      <c r="O775" s="836">
        <v>0.5</v>
      </c>
      <c r="P775" s="835">
        <v>2771.24</v>
      </c>
      <c r="Q775" s="837">
        <v>1</v>
      </c>
      <c r="R775" s="832">
        <v>2</v>
      </c>
      <c r="S775" s="837">
        <v>1</v>
      </c>
      <c r="T775" s="836">
        <v>0.5</v>
      </c>
      <c r="U775" s="838">
        <v>1</v>
      </c>
    </row>
    <row r="776" spans="1:21" ht="14.45" customHeight="1" x14ac:dyDescent="0.2">
      <c r="A776" s="831">
        <v>31</v>
      </c>
      <c r="B776" s="832" t="s">
        <v>1749</v>
      </c>
      <c r="C776" s="832" t="s">
        <v>1754</v>
      </c>
      <c r="D776" s="833" t="s">
        <v>2608</v>
      </c>
      <c r="E776" s="834" t="s">
        <v>1776</v>
      </c>
      <c r="F776" s="832" t="s">
        <v>1750</v>
      </c>
      <c r="G776" s="832" t="s">
        <v>1779</v>
      </c>
      <c r="H776" s="832" t="s">
        <v>615</v>
      </c>
      <c r="I776" s="832" t="s">
        <v>1455</v>
      </c>
      <c r="J776" s="832" t="s">
        <v>771</v>
      </c>
      <c r="K776" s="832" t="s">
        <v>1456</v>
      </c>
      <c r="L776" s="835">
        <v>736.33</v>
      </c>
      <c r="M776" s="835">
        <v>13253.940000000002</v>
      </c>
      <c r="N776" s="832">
        <v>18</v>
      </c>
      <c r="O776" s="836">
        <v>5.5</v>
      </c>
      <c r="P776" s="835">
        <v>9572.2900000000009</v>
      </c>
      <c r="Q776" s="837">
        <v>0.72222222222222221</v>
      </c>
      <c r="R776" s="832">
        <v>13</v>
      </c>
      <c r="S776" s="837">
        <v>0.72222222222222221</v>
      </c>
      <c r="T776" s="836">
        <v>4.5</v>
      </c>
      <c r="U776" s="838">
        <v>0.81818181818181823</v>
      </c>
    </row>
    <row r="777" spans="1:21" ht="14.45" customHeight="1" x14ac:dyDescent="0.2">
      <c r="A777" s="831">
        <v>31</v>
      </c>
      <c r="B777" s="832" t="s">
        <v>1749</v>
      </c>
      <c r="C777" s="832" t="s">
        <v>1754</v>
      </c>
      <c r="D777" s="833" t="s">
        <v>2608</v>
      </c>
      <c r="E777" s="834" t="s">
        <v>1776</v>
      </c>
      <c r="F777" s="832" t="s">
        <v>1750</v>
      </c>
      <c r="G777" s="832" t="s">
        <v>1779</v>
      </c>
      <c r="H777" s="832" t="s">
        <v>615</v>
      </c>
      <c r="I777" s="832" t="s">
        <v>1457</v>
      </c>
      <c r="J777" s="832" t="s">
        <v>771</v>
      </c>
      <c r="K777" s="832" t="s">
        <v>1458</v>
      </c>
      <c r="L777" s="835">
        <v>490.89</v>
      </c>
      <c r="M777" s="835">
        <v>12763.140000000001</v>
      </c>
      <c r="N777" s="832">
        <v>26</v>
      </c>
      <c r="O777" s="836">
        <v>8</v>
      </c>
      <c r="P777" s="835">
        <v>8345.130000000001</v>
      </c>
      <c r="Q777" s="837">
        <v>0.65384615384615385</v>
      </c>
      <c r="R777" s="832">
        <v>17</v>
      </c>
      <c r="S777" s="837">
        <v>0.65384615384615385</v>
      </c>
      <c r="T777" s="836">
        <v>6</v>
      </c>
      <c r="U777" s="838">
        <v>0.75</v>
      </c>
    </row>
    <row r="778" spans="1:21" ht="14.45" customHeight="1" x14ac:dyDescent="0.2">
      <c r="A778" s="831">
        <v>31</v>
      </c>
      <c r="B778" s="832" t="s">
        <v>1749</v>
      </c>
      <c r="C778" s="832" t="s">
        <v>1754</v>
      </c>
      <c r="D778" s="833" t="s">
        <v>2608</v>
      </c>
      <c r="E778" s="834" t="s">
        <v>1776</v>
      </c>
      <c r="F778" s="832" t="s">
        <v>1750</v>
      </c>
      <c r="G778" s="832" t="s">
        <v>1779</v>
      </c>
      <c r="H778" s="832" t="s">
        <v>615</v>
      </c>
      <c r="I778" s="832" t="s">
        <v>2549</v>
      </c>
      <c r="J778" s="832" t="s">
        <v>1781</v>
      </c>
      <c r="K778" s="832" t="s">
        <v>2550</v>
      </c>
      <c r="L778" s="835">
        <v>277.12</v>
      </c>
      <c r="M778" s="835">
        <v>554.24</v>
      </c>
      <c r="N778" s="832">
        <v>2</v>
      </c>
      <c r="O778" s="836">
        <v>0.5</v>
      </c>
      <c r="P778" s="835"/>
      <c r="Q778" s="837">
        <v>0</v>
      </c>
      <c r="R778" s="832"/>
      <c r="S778" s="837">
        <v>0</v>
      </c>
      <c r="T778" s="836"/>
      <c r="U778" s="838">
        <v>0</v>
      </c>
    </row>
    <row r="779" spans="1:21" ht="14.45" customHeight="1" x14ac:dyDescent="0.2">
      <c r="A779" s="831">
        <v>31</v>
      </c>
      <c r="B779" s="832" t="s">
        <v>1749</v>
      </c>
      <c r="C779" s="832" t="s">
        <v>1754</v>
      </c>
      <c r="D779" s="833" t="s">
        <v>2608</v>
      </c>
      <c r="E779" s="834" t="s">
        <v>1776</v>
      </c>
      <c r="F779" s="832" t="s">
        <v>1750</v>
      </c>
      <c r="G779" s="832" t="s">
        <v>1821</v>
      </c>
      <c r="H779" s="832" t="s">
        <v>579</v>
      </c>
      <c r="I779" s="832" t="s">
        <v>1822</v>
      </c>
      <c r="J779" s="832" t="s">
        <v>641</v>
      </c>
      <c r="K779" s="832" t="s">
        <v>617</v>
      </c>
      <c r="L779" s="835">
        <v>35.25</v>
      </c>
      <c r="M779" s="835">
        <v>105.75</v>
      </c>
      <c r="N779" s="832">
        <v>3</v>
      </c>
      <c r="O779" s="836">
        <v>1.5</v>
      </c>
      <c r="P779" s="835">
        <v>70.5</v>
      </c>
      <c r="Q779" s="837">
        <v>0.66666666666666663</v>
      </c>
      <c r="R779" s="832">
        <v>2</v>
      </c>
      <c r="S779" s="837">
        <v>0.66666666666666663</v>
      </c>
      <c r="T779" s="836">
        <v>1</v>
      </c>
      <c r="U779" s="838">
        <v>0.66666666666666663</v>
      </c>
    </row>
    <row r="780" spans="1:21" ht="14.45" customHeight="1" x14ac:dyDescent="0.2">
      <c r="A780" s="831">
        <v>31</v>
      </c>
      <c r="B780" s="832" t="s">
        <v>1749</v>
      </c>
      <c r="C780" s="832" t="s">
        <v>1754</v>
      </c>
      <c r="D780" s="833" t="s">
        <v>2608</v>
      </c>
      <c r="E780" s="834" t="s">
        <v>1776</v>
      </c>
      <c r="F780" s="832" t="s">
        <v>1750</v>
      </c>
      <c r="G780" s="832" t="s">
        <v>2029</v>
      </c>
      <c r="H780" s="832" t="s">
        <v>579</v>
      </c>
      <c r="I780" s="832" t="s">
        <v>2551</v>
      </c>
      <c r="J780" s="832" t="s">
        <v>950</v>
      </c>
      <c r="K780" s="832" t="s">
        <v>2552</v>
      </c>
      <c r="L780" s="835">
        <v>0</v>
      </c>
      <c r="M780" s="835">
        <v>0</v>
      </c>
      <c r="N780" s="832">
        <v>3</v>
      </c>
      <c r="O780" s="836">
        <v>3</v>
      </c>
      <c r="P780" s="835">
        <v>0</v>
      </c>
      <c r="Q780" s="837"/>
      <c r="R780" s="832">
        <v>2</v>
      </c>
      <c r="S780" s="837">
        <v>0.66666666666666663</v>
      </c>
      <c r="T780" s="836">
        <v>2</v>
      </c>
      <c r="U780" s="838">
        <v>0.66666666666666663</v>
      </c>
    </row>
    <row r="781" spans="1:21" ht="14.45" customHeight="1" x14ac:dyDescent="0.2">
      <c r="A781" s="831">
        <v>31</v>
      </c>
      <c r="B781" s="832" t="s">
        <v>1749</v>
      </c>
      <c r="C781" s="832" t="s">
        <v>1754</v>
      </c>
      <c r="D781" s="833" t="s">
        <v>2608</v>
      </c>
      <c r="E781" s="834" t="s">
        <v>1776</v>
      </c>
      <c r="F781" s="832" t="s">
        <v>1750</v>
      </c>
      <c r="G781" s="832" t="s">
        <v>1778</v>
      </c>
      <c r="H781" s="832" t="s">
        <v>615</v>
      </c>
      <c r="I781" s="832" t="s">
        <v>1605</v>
      </c>
      <c r="J781" s="832" t="s">
        <v>927</v>
      </c>
      <c r="K781" s="832" t="s">
        <v>931</v>
      </c>
      <c r="L781" s="835">
        <v>0</v>
      </c>
      <c r="M781" s="835">
        <v>0</v>
      </c>
      <c r="N781" s="832">
        <v>77</v>
      </c>
      <c r="O781" s="836">
        <v>51.5</v>
      </c>
      <c r="P781" s="835">
        <v>0</v>
      </c>
      <c r="Q781" s="837"/>
      <c r="R781" s="832">
        <v>46</v>
      </c>
      <c r="S781" s="837">
        <v>0.59740259740259738</v>
      </c>
      <c r="T781" s="836">
        <v>30.5</v>
      </c>
      <c r="U781" s="838">
        <v>0.59223300970873782</v>
      </c>
    </row>
    <row r="782" spans="1:21" ht="14.45" customHeight="1" x14ac:dyDescent="0.2">
      <c r="A782" s="831">
        <v>31</v>
      </c>
      <c r="B782" s="832" t="s">
        <v>1749</v>
      </c>
      <c r="C782" s="832" t="s">
        <v>1754</v>
      </c>
      <c r="D782" s="833" t="s">
        <v>2608</v>
      </c>
      <c r="E782" s="834" t="s">
        <v>1776</v>
      </c>
      <c r="F782" s="832" t="s">
        <v>1750</v>
      </c>
      <c r="G782" s="832" t="s">
        <v>1793</v>
      </c>
      <c r="H782" s="832" t="s">
        <v>579</v>
      </c>
      <c r="I782" s="832" t="s">
        <v>1794</v>
      </c>
      <c r="J782" s="832" t="s">
        <v>1129</v>
      </c>
      <c r="K782" s="832" t="s">
        <v>1795</v>
      </c>
      <c r="L782" s="835">
        <v>219.37</v>
      </c>
      <c r="M782" s="835">
        <v>2413.0699999999997</v>
      </c>
      <c r="N782" s="832">
        <v>11</v>
      </c>
      <c r="O782" s="836">
        <v>6</v>
      </c>
      <c r="P782" s="835">
        <v>1974.33</v>
      </c>
      <c r="Q782" s="837">
        <v>0.81818181818181823</v>
      </c>
      <c r="R782" s="832">
        <v>9</v>
      </c>
      <c r="S782" s="837">
        <v>0.81818181818181823</v>
      </c>
      <c r="T782" s="836">
        <v>5.5</v>
      </c>
      <c r="U782" s="838">
        <v>0.91666666666666663</v>
      </c>
    </row>
    <row r="783" spans="1:21" ht="14.45" customHeight="1" x14ac:dyDescent="0.2">
      <c r="A783" s="831">
        <v>31</v>
      </c>
      <c r="B783" s="832" t="s">
        <v>1749</v>
      </c>
      <c r="C783" s="832" t="s">
        <v>1754</v>
      </c>
      <c r="D783" s="833" t="s">
        <v>2608</v>
      </c>
      <c r="E783" s="834" t="s">
        <v>1776</v>
      </c>
      <c r="F783" s="832" t="s">
        <v>1750</v>
      </c>
      <c r="G783" s="832" t="s">
        <v>1906</v>
      </c>
      <c r="H783" s="832" t="s">
        <v>579</v>
      </c>
      <c r="I783" s="832" t="s">
        <v>1907</v>
      </c>
      <c r="J783" s="832" t="s">
        <v>1908</v>
      </c>
      <c r="K783" s="832" t="s">
        <v>1909</v>
      </c>
      <c r="L783" s="835">
        <v>33.31</v>
      </c>
      <c r="M783" s="835">
        <v>66.62</v>
      </c>
      <c r="N783" s="832">
        <v>2</v>
      </c>
      <c r="O783" s="836">
        <v>1</v>
      </c>
      <c r="P783" s="835">
        <v>66.62</v>
      </c>
      <c r="Q783" s="837">
        <v>1</v>
      </c>
      <c r="R783" s="832">
        <v>2</v>
      </c>
      <c r="S783" s="837">
        <v>1</v>
      </c>
      <c r="T783" s="836">
        <v>1</v>
      </c>
      <c r="U783" s="838">
        <v>1</v>
      </c>
    </row>
    <row r="784" spans="1:21" ht="14.45" customHeight="1" x14ac:dyDescent="0.2">
      <c r="A784" s="831">
        <v>31</v>
      </c>
      <c r="B784" s="832" t="s">
        <v>1749</v>
      </c>
      <c r="C784" s="832" t="s">
        <v>1754</v>
      </c>
      <c r="D784" s="833" t="s">
        <v>2608</v>
      </c>
      <c r="E784" s="834" t="s">
        <v>1776</v>
      </c>
      <c r="F784" s="832" t="s">
        <v>1750</v>
      </c>
      <c r="G784" s="832" t="s">
        <v>1906</v>
      </c>
      <c r="H784" s="832" t="s">
        <v>579</v>
      </c>
      <c r="I784" s="832" t="s">
        <v>1910</v>
      </c>
      <c r="J784" s="832" t="s">
        <v>1908</v>
      </c>
      <c r="K784" s="832" t="s">
        <v>1911</v>
      </c>
      <c r="L784" s="835">
        <v>99.94</v>
      </c>
      <c r="M784" s="835">
        <v>99.94</v>
      </c>
      <c r="N784" s="832">
        <v>1</v>
      </c>
      <c r="O784" s="836">
        <v>1</v>
      </c>
      <c r="P784" s="835">
        <v>99.94</v>
      </c>
      <c r="Q784" s="837">
        <v>1</v>
      </c>
      <c r="R784" s="832">
        <v>1</v>
      </c>
      <c r="S784" s="837">
        <v>1</v>
      </c>
      <c r="T784" s="836">
        <v>1</v>
      </c>
      <c r="U784" s="838">
        <v>1</v>
      </c>
    </row>
    <row r="785" spans="1:21" ht="14.45" customHeight="1" x14ac:dyDescent="0.2">
      <c r="A785" s="831">
        <v>31</v>
      </c>
      <c r="B785" s="832" t="s">
        <v>1749</v>
      </c>
      <c r="C785" s="832" t="s">
        <v>1754</v>
      </c>
      <c r="D785" s="833" t="s">
        <v>2608</v>
      </c>
      <c r="E785" s="834" t="s">
        <v>1776</v>
      </c>
      <c r="F785" s="832" t="s">
        <v>1750</v>
      </c>
      <c r="G785" s="832" t="s">
        <v>1906</v>
      </c>
      <c r="H785" s="832" t="s">
        <v>579</v>
      </c>
      <c r="I785" s="832" t="s">
        <v>1912</v>
      </c>
      <c r="J785" s="832" t="s">
        <v>1908</v>
      </c>
      <c r="K785" s="832" t="s">
        <v>1913</v>
      </c>
      <c r="L785" s="835">
        <v>66.63</v>
      </c>
      <c r="M785" s="835">
        <v>133.26</v>
      </c>
      <c r="N785" s="832">
        <v>2</v>
      </c>
      <c r="O785" s="836">
        <v>1</v>
      </c>
      <c r="P785" s="835">
        <v>133.26</v>
      </c>
      <c r="Q785" s="837">
        <v>1</v>
      </c>
      <c r="R785" s="832">
        <v>2</v>
      </c>
      <c r="S785" s="837">
        <v>1</v>
      </c>
      <c r="T785" s="836">
        <v>1</v>
      </c>
      <c r="U785" s="838">
        <v>1</v>
      </c>
    </row>
    <row r="786" spans="1:21" ht="14.45" customHeight="1" x14ac:dyDescent="0.2">
      <c r="A786" s="831">
        <v>31</v>
      </c>
      <c r="B786" s="832" t="s">
        <v>1749</v>
      </c>
      <c r="C786" s="832" t="s">
        <v>1754</v>
      </c>
      <c r="D786" s="833" t="s">
        <v>2608</v>
      </c>
      <c r="E786" s="834" t="s">
        <v>1776</v>
      </c>
      <c r="F786" s="832" t="s">
        <v>1750</v>
      </c>
      <c r="G786" s="832" t="s">
        <v>1915</v>
      </c>
      <c r="H786" s="832" t="s">
        <v>579</v>
      </c>
      <c r="I786" s="832" t="s">
        <v>1916</v>
      </c>
      <c r="J786" s="832" t="s">
        <v>609</v>
      </c>
      <c r="K786" s="832" t="s">
        <v>1917</v>
      </c>
      <c r="L786" s="835">
        <v>0</v>
      </c>
      <c r="M786" s="835">
        <v>0</v>
      </c>
      <c r="N786" s="832">
        <v>4</v>
      </c>
      <c r="O786" s="836">
        <v>2</v>
      </c>
      <c r="P786" s="835">
        <v>0</v>
      </c>
      <c r="Q786" s="837"/>
      <c r="R786" s="832">
        <v>4</v>
      </c>
      <c r="S786" s="837">
        <v>1</v>
      </c>
      <c r="T786" s="836">
        <v>2</v>
      </c>
      <c r="U786" s="838">
        <v>1</v>
      </c>
    </row>
    <row r="787" spans="1:21" ht="14.45" customHeight="1" x14ac:dyDescent="0.2">
      <c r="A787" s="831">
        <v>31</v>
      </c>
      <c r="B787" s="832" t="s">
        <v>1749</v>
      </c>
      <c r="C787" s="832" t="s">
        <v>1754</v>
      </c>
      <c r="D787" s="833" t="s">
        <v>2608</v>
      </c>
      <c r="E787" s="834" t="s">
        <v>1776</v>
      </c>
      <c r="F787" s="832" t="s">
        <v>1751</v>
      </c>
      <c r="G787" s="832" t="s">
        <v>1799</v>
      </c>
      <c r="H787" s="832" t="s">
        <v>579</v>
      </c>
      <c r="I787" s="832" t="s">
        <v>2553</v>
      </c>
      <c r="J787" s="832" t="s">
        <v>2554</v>
      </c>
      <c r="K787" s="832" t="s">
        <v>2555</v>
      </c>
      <c r="L787" s="835">
        <v>0</v>
      </c>
      <c r="M787" s="835">
        <v>0</v>
      </c>
      <c r="N787" s="832">
        <v>1</v>
      </c>
      <c r="O787" s="836">
        <v>1</v>
      </c>
      <c r="P787" s="835"/>
      <c r="Q787" s="837"/>
      <c r="R787" s="832"/>
      <c r="S787" s="837">
        <v>0</v>
      </c>
      <c r="T787" s="836"/>
      <c r="U787" s="838">
        <v>0</v>
      </c>
    </row>
    <row r="788" spans="1:21" ht="14.45" customHeight="1" x14ac:dyDescent="0.2">
      <c r="A788" s="831">
        <v>31</v>
      </c>
      <c r="B788" s="832" t="s">
        <v>1749</v>
      </c>
      <c r="C788" s="832" t="s">
        <v>1754</v>
      </c>
      <c r="D788" s="833" t="s">
        <v>2608</v>
      </c>
      <c r="E788" s="834" t="s">
        <v>1776</v>
      </c>
      <c r="F788" s="832" t="s">
        <v>1751</v>
      </c>
      <c r="G788" s="832" t="s">
        <v>1920</v>
      </c>
      <c r="H788" s="832" t="s">
        <v>579</v>
      </c>
      <c r="I788" s="832" t="s">
        <v>1921</v>
      </c>
      <c r="J788" s="832" t="s">
        <v>1922</v>
      </c>
      <c r="K788" s="832" t="s">
        <v>1923</v>
      </c>
      <c r="L788" s="835">
        <v>35.130000000000003</v>
      </c>
      <c r="M788" s="835">
        <v>562.08000000000004</v>
      </c>
      <c r="N788" s="832">
        <v>16</v>
      </c>
      <c r="O788" s="836">
        <v>8</v>
      </c>
      <c r="P788" s="835">
        <v>562.08000000000004</v>
      </c>
      <c r="Q788" s="837">
        <v>1</v>
      </c>
      <c r="R788" s="832">
        <v>16</v>
      </c>
      <c r="S788" s="837">
        <v>1</v>
      </c>
      <c r="T788" s="836">
        <v>8</v>
      </c>
      <c r="U788" s="838">
        <v>1</v>
      </c>
    </row>
    <row r="789" spans="1:21" ht="14.45" customHeight="1" x14ac:dyDescent="0.2">
      <c r="A789" s="831">
        <v>31</v>
      </c>
      <c r="B789" s="832" t="s">
        <v>1749</v>
      </c>
      <c r="C789" s="832" t="s">
        <v>1754</v>
      </c>
      <c r="D789" s="833" t="s">
        <v>2608</v>
      </c>
      <c r="E789" s="834" t="s">
        <v>1776</v>
      </c>
      <c r="F789" s="832" t="s">
        <v>1751</v>
      </c>
      <c r="G789" s="832" t="s">
        <v>1920</v>
      </c>
      <c r="H789" s="832" t="s">
        <v>579</v>
      </c>
      <c r="I789" s="832" t="s">
        <v>2046</v>
      </c>
      <c r="J789" s="832" t="s">
        <v>1922</v>
      </c>
      <c r="K789" s="832" t="s">
        <v>2047</v>
      </c>
      <c r="L789" s="835">
        <v>30.99</v>
      </c>
      <c r="M789" s="835">
        <v>30.99</v>
      </c>
      <c r="N789" s="832">
        <v>1</v>
      </c>
      <c r="O789" s="836">
        <v>1</v>
      </c>
      <c r="P789" s="835">
        <v>30.99</v>
      </c>
      <c r="Q789" s="837">
        <v>1</v>
      </c>
      <c r="R789" s="832">
        <v>1</v>
      </c>
      <c r="S789" s="837">
        <v>1</v>
      </c>
      <c r="T789" s="836">
        <v>1</v>
      </c>
      <c r="U789" s="838">
        <v>1</v>
      </c>
    </row>
    <row r="790" spans="1:21" ht="14.45" customHeight="1" x14ac:dyDescent="0.2">
      <c r="A790" s="831">
        <v>31</v>
      </c>
      <c r="B790" s="832" t="s">
        <v>1749</v>
      </c>
      <c r="C790" s="832" t="s">
        <v>1754</v>
      </c>
      <c r="D790" s="833" t="s">
        <v>2608</v>
      </c>
      <c r="E790" s="834" t="s">
        <v>1776</v>
      </c>
      <c r="F790" s="832" t="s">
        <v>1751</v>
      </c>
      <c r="G790" s="832" t="s">
        <v>1920</v>
      </c>
      <c r="H790" s="832" t="s">
        <v>579</v>
      </c>
      <c r="I790" s="832" t="s">
        <v>2048</v>
      </c>
      <c r="J790" s="832" t="s">
        <v>1922</v>
      </c>
      <c r="K790" s="832" t="s">
        <v>2049</v>
      </c>
      <c r="L790" s="835">
        <v>24.77</v>
      </c>
      <c r="M790" s="835">
        <v>817.40999999999963</v>
      </c>
      <c r="N790" s="832">
        <v>33</v>
      </c>
      <c r="O790" s="836">
        <v>33</v>
      </c>
      <c r="P790" s="835">
        <v>817.40999999999963</v>
      </c>
      <c r="Q790" s="837">
        <v>1</v>
      </c>
      <c r="R790" s="832">
        <v>33</v>
      </c>
      <c r="S790" s="837">
        <v>1</v>
      </c>
      <c r="T790" s="836">
        <v>33</v>
      </c>
      <c r="U790" s="838">
        <v>1</v>
      </c>
    </row>
    <row r="791" spans="1:21" ht="14.45" customHeight="1" x14ac:dyDescent="0.2">
      <c r="A791" s="831">
        <v>31</v>
      </c>
      <c r="B791" s="832" t="s">
        <v>1749</v>
      </c>
      <c r="C791" s="832" t="s">
        <v>1754</v>
      </c>
      <c r="D791" s="833" t="s">
        <v>2608</v>
      </c>
      <c r="E791" s="834" t="s">
        <v>1776</v>
      </c>
      <c r="F791" s="832" t="s">
        <v>1751</v>
      </c>
      <c r="G791" s="832" t="s">
        <v>1920</v>
      </c>
      <c r="H791" s="832" t="s">
        <v>579</v>
      </c>
      <c r="I791" s="832" t="s">
        <v>2050</v>
      </c>
      <c r="J791" s="832" t="s">
        <v>2051</v>
      </c>
      <c r="K791" s="832" t="s">
        <v>2052</v>
      </c>
      <c r="L791" s="835">
        <v>30</v>
      </c>
      <c r="M791" s="835">
        <v>120</v>
      </c>
      <c r="N791" s="832">
        <v>4</v>
      </c>
      <c r="O791" s="836">
        <v>1</v>
      </c>
      <c r="P791" s="835"/>
      <c r="Q791" s="837">
        <v>0</v>
      </c>
      <c r="R791" s="832"/>
      <c r="S791" s="837">
        <v>0</v>
      </c>
      <c r="T791" s="836"/>
      <c r="U791" s="838">
        <v>0</v>
      </c>
    </row>
    <row r="792" spans="1:21" ht="14.45" customHeight="1" x14ac:dyDescent="0.2">
      <c r="A792" s="831">
        <v>31</v>
      </c>
      <c r="B792" s="832" t="s">
        <v>1749</v>
      </c>
      <c r="C792" s="832" t="s">
        <v>1754</v>
      </c>
      <c r="D792" s="833" t="s">
        <v>2608</v>
      </c>
      <c r="E792" s="834" t="s">
        <v>1776</v>
      </c>
      <c r="F792" s="832" t="s">
        <v>1751</v>
      </c>
      <c r="G792" s="832" t="s">
        <v>1789</v>
      </c>
      <c r="H792" s="832" t="s">
        <v>579</v>
      </c>
      <c r="I792" s="832" t="s">
        <v>1945</v>
      </c>
      <c r="J792" s="832" t="s">
        <v>1946</v>
      </c>
      <c r="K792" s="832" t="s">
        <v>1947</v>
      </c>
      <c r="L792" s="835">
        <v>492.18</v>
      </c>
      <c r="M792" s="835">
        <v>984.36</v>
      </c>
      <c r="N792" s="832">
        <v>2</v>
      </c>
      <c r="O792" s="836">
        <v>2</v>
      </c>
      <c r="P792" s="835">
        <v>984.36</v>
      </c>
      <c r="Q792" s="837">
        <v>1</v>
      </c>
      <c r="R792" s="832">
        <v>2</v>
      </c>
      <c r="S792" s="837">
        <v>1</v>
      </c>
      <c r="T792" s="836">
        <v>2</v>
      </c>
      <c r="U792" s="838">
        <v>1</v>
      </c>
    </row>
    <row r="793" spans="1:21" ht="14.45" customHeight="1" x14ac:dyDescent="0.2">
      <c r="A793" s="831">
        <v>31</v>
      </c>
      <c r="B793" s="832" t="s">
        <v>1749</v>
      </c>
      <c r="C793" s="832" t="s">
        <v>1754</v>
      </c>
      <c r="D793" s="833" t="s">
        <v>2608</v>
      </c>
      <c r="E793" s="834" t="s">
        <v>1776</v>
      </c>
      <c r="F793" s="832" t="s">
        <v>1751</v>
      </c>
      <c r="G793" s="832" t="s">
        <v>1789</v>
      </c>
      <c r="H793" s="832" t="s">
        <v>579</v>
      </c>
      <c r="I793" s="832" t="s">
        <v>2059</v>
      </c>
      <c r="J793" s="832" t="s">
        <v>1843</v>
      </c>
      <c r="K793" s="832" t="s">
        <v>2060</v>
      </c>
      <c r="L793" s="835">
        <v>50.5</v>
      </c>
      <c r="M793" s="835">
        <v>50.5</v>
      </c>
      <c r="N793" s="832">
        <v>1</v>
      </c>
      <c r="O793" s="836">
        <v>1</v>
      </c>
      <c r="P793" s="835">
        <v>50.5</v>
      </c>
      <c r="Q793" s="837">
        <v>1</v>
      </c>
      <c r="R793" s="832">
        <v>1</v>
      </c>
      <c r="S793" s="837">
        <v>1</v>
      </c>
      <c r="T793" s="836">
        <v>1</v>
      </c>
      <c r="U793" s="838">
        <v>1</v>
      </c>
    </row>
    <row r="794" spans="1:21" ht="14.45" customHeight="1" x14ac:dyDescent="0.2">
      <c r="A794" s="831">
        <v>31</v>
      </c>
      <c r="B794" s="832" t="s">
        <v>1749</v>
      </c>
      <c r="C794" s="832" t="s">
        <v>1754</v>
      </c>
      <c r="D794" s="833" t="s">
        <v>2608</v>
      </c>
      <c r="E794" s="834" t="s">
        <v>1776</v>
      </c>
      <c r="F794" s="832" t="s">
        <v>1751</v>
      </c>
      <c r="G794" s="832" t="s">
        <v>1789</v>
      </c>
      <c r="H794" s="832" t="s">
        <v>579</v>
      </c>
      <c r="I794" s="832" t="s">
        <v>1953</v>
      </c>
      <c r="J794" s="832" t="s">
        <v>1954</v>
      </c>
      <c r="K794" s="832" t="s">
        <v>1955</v>
      </c>
      <c r="L794" s="835">
        <v>971.25</v>
      </c>
      <c r="M794" s="835">
        <v>3885</v>
      </c>
      <c r="N794" s="832">
        <v>4</v>
      </c>
      <c r="O794" s="836">
        <v>4</v>
      </c>
      <c r="P794" s="835">
        <v>3885</v>
      </c>
      <c r="Q794" s="837">
        <v>1</v>
      </c>
      <c r="R794" s="832">
        <v>4</v>
      </c>
      <c r="S794" s="837">
        <v>1</v>
      </c>
      <c r="T794" s="836">
        <v>4</v>
      </c>
      <c r="U794" s="838">
        <v>1</v>
      </c>
    </row>
    <row r="795" spans="1:21" ht="14.45" customHeight="1" x14ac:dyDescent="0.2">
      <c r="A795" s="831">
        <v>31</v>
      </c>
      <c r="B795" s="832" t="s">
        <v>1749</v>
      </c>
      <c r="C795" s="832" t="s">
        <v>1754</v>
      </c>
      <c r="D795" s="833" t="s">
        <v>2608</v>
      </c>
      <c r="E795" s="834" t="s">
        <v>1776</v>
      </c>
      <c r="F795" s="832" t="s">
        <v>1751</v>
      </c>
      <c r="G795" s="832" t="s">
        <v>1789</v>
      </c>
      <c r="H795" s="832" t="s">
        <v>579</v>
      </c>
      <c r="I795" s="832" t="s">
        <v>2061</v>
      </c>
      <c r="J795" s="832" t="s">
        <v>2062</v>
      </c>
      <c r="K795" s="832" t="s">
        <v>2063</v>
      </c>
      <c r="L795" s="835">
        <v>250</v>
      </c>
      <c r="M795" s="835">
        <v>250</v>
      </c>
      <c r="N795" s="832">
        <v>1</v>
      </c>
      <c r="O795" s="836">
        <v>1</v>
      </c>
      <c r="P795" s="835">
        <v>250</v>
      </c>
      <c r="Q795" s="837">
        <v>1</v>
      </c>
      <c r="R795" s="832">
        <v>1</v>
      </c>
      <c r="S795" s="837">
        <v>1</v>
      </c>
      <c r="T795" s="836">
        <v>1</v>
      </c>
      <c r="U795" s="838">
        <v>1</v>
      </c>
    </row>
    <row r="796" spans="1:21" ht="14.45" customHeight="1" x14ac:dyDescent="0.2">
      <c r="A796" s="831">
        <v>31</v>
      </c>
      <c r="B796" s="832" t="s">
        <v>1749</v>
      </c>
      <c r="C796" s="832" t="s">
        <v>1754</v>
      </c>
      <c r="D796" s="833" t="s">
        <v>2608</v>
      </c>
      <c r="E796" s="834" t="s">
        <v>1776</v>
      </c>
      <c r="F796" s="832" t="s">
        <v>1751</v>
      </c>
      <c r="G796" s="832" t="s">
        <v>1789</v>
      </c>
      <c r="H796" s="832" t="s">
        <v>579</v>
      </c>
      <c r="I796" s="832" t="s">
        <v>2064</v>
      </c>
      <c r="J796" s="832" t="s">
        <v>2065</v>
      </c>
      <c r="K796" s="832"/>
      <c r="L796" s="835">
        <v>80.349999999999994</v>
      </c>
      <c r="M796" s="835">
        <v>80.349999999999994</v>
      </c>
      <c r="N796" s="832">
        <v>1</v>
      </c>
      <c r="O796" s="836">
        <v>1</v>
      </c>
      <c r="P796" s="835">
        <v>80.349999999999994</v>
      </c>
      <c r="Q796" s="837">
        <v>1</v>
      </c>
      <c r="R796" s="832">
        <v>1</v>
      </c>
      <c r="S796" s="837">
        <v>1</v>
      </c>
      <c r="T796" s="836">
        <v>1</v>
      </c>
      <c r="U796" s="838">
        <v>1</v>
      </c>
    </row>
    <row r="797" spans="1:21" ht="14.45" customHeight="1" x14ac:dyDescent="0.2">
      <c r="A797" s="831">
        <v>31</v>
      </c>
      <c r="B797" s="832" t="s">
        <v>1749</v>
      </c>
      <c r="C797" s="832" t="s">
        <v>1754</v>
      </c>
      <c r="D797" s="833" t="s">
        <v>2608</v>
      </c>
      <c r="E797" s="834" t="s">
        <v>1776</v>
      </c>
      <c r="F797" s="832" t="s">
        <v>1751</v>
      </c>
      <c r="G797" s="832" t="s">
        <v>1789</v>
      </c>
      <c r="H797" s="832" t="s">
        <v>579</v>
      </c>
      <c r="I797" s="832" t="s">
        <v>1956</v>
      </c>
      <c r="J797" s="832" t="s">
        <v>1957</v>
      </c>
      <c r="K797" s="832" t="s">
        <v>1958</v>
      </c>
      <c r="L797" s="835">
        <v>600</v>
      </c>
      <c r="M797" s="835">
        <v>2400</v>
      </c>
      <c r="N797" s="832">
        <v>4</v>
      </c>
      <c r="O797" s="836">
        <v>4</v>
      </c>
      <c r="P797" s="835">
        <v>1800</v>
      </c>
      <c r="Q797" s="837">
        <v>0.75</v>
      </c>
      <c r="R797" s="832">
        <v>3</v>
      </c>
      <c r="S797" s="837">
        <v>0.75</v>
      </c>
      <c r="T797" s="836">
        <v>3</v>
      </c>
      <c r="U797" s="838">
        <v>0.75</v>
      </c>
    </row>
    <row r="798" spans="1:21" ht="14.45" customHeight="1" x14ac:dyDescent="0.2">
      <c r="A798" s="831">
        <v>31</v>
      </c>
      <c r="B798" s="832" t="s">
        <v>1749</v>
      </c>
      <c r="C798" s="832" t="s">
        <v>1754</v>
      </c>
      <c r="D798" s="833" t="s">
        <v>2608</v>
      </c>
      <c r="E798" s="834" t="s">
        <v>1776</v>
      </c>
      <c r="F798" s="832" t="s">
        <v>1751</v>
      </c>
      <c r="G798" s="832" t="s">
        <v>1789</v>
      </c>
      <c r="H798" s="832" t="s">
        <v>579</v>
      </c>
      <c r="I798" s="832" t="s">
        <v>1962</v>
      </c>
      <c r="J798" s="832" t="s">
        <v>1963</v>
      </c>
      <c r="K798" s="832" t="s">
        <v>1964</v>
      </c>
      <c r="L798" s="835">
        <v>350</v>
      </c>
      <c r="M798" s="835">
        <v>350</v>
      </c>
      <c r="N798" s="832">
        <v>1</v>
      </c>
      <c r="O798" s="836">
        <v>1</v>
      </c>
      <c r="P798" s="835">
        <v>350</v>
      </c>
      <c r="Q798" s="837">
        <v>1</v>
      </c>
      <c r="R798" s="832">
        <v>1</v>
      </c>
      <c r="S798" s="837">
        <v>1</v>
      </c>
      <c r="T798" s="836">
        <v>1</v>
      </c>
      <c r="U798" s="838">
        <v>1</v>
      </c>
    </row>
    <row r="799" spans="1:21" ht="14.45" customHeight="1" x14ac:dyDescent="0.2">
      <c r="A799" s="831">
        <v>31</v>
      </c>
      <c r="B799" s="832" t="s">
        <v>1749</v>
      </c>
      <c r="C799" s="832" t="s">
        <v>1754</v>
      </c>
      <c r="D799" s="833" t="s">
        <v>2608</v>
      </c>
      <c r="E799" s="834" t="s">
        <v>1776</v>
      </c>
      <c r="F799" s="832" t="s">
        <v>1751</v>
      </c>
      <c r="G799" s="832" t="s">
        <v>1789</v>
      </c>
      <c r="H799" s="832" t="s">
        <v>579</v>
      </c>
      <c r="I799" s="832" t="s">
        <v>2556</v>
      </c>
      <c r="J799" s="832" t="s">
        <v>2070</v>
      </c>
      <c r="K799" s="832" t="s">
        <v>2557</v>
      </c>
      <c r="L799" s="835">
        <v>1600</v>
      </c>
      <c r="M799" s="835">
        <v>1600</v>
      </c>
      <c r="N799" s="832">
        <v>1</v>
      </c>
      <c r="O799" s="836">
        <v>1</v>
      </c>
      <c r="P799" s="835">
        <v>1600</v>
      </c>
      <c r="Q799" s="837">
        <v>1</v>
      </c>
      <c r="R799" s="832">
        <v>1</v>
      </c>
      <c r="S799" s="837">
        <v>1</v>
      </c>
      <c r="T799" s="836">
        <v>1</v>
      </c>
      <c r="U799" s="838">
        <v>1</v>
      </c>
    </row>
    <row r="800" spans="1:21" ht="14.45" customHeight="1" x14ac:dyDescent="0.2">
      <c r="A800" s="831">
        <v>31</v>
      </c>
      <c r="B800" s="832" t="s">
        <v>1749</v>
      </c>
      <c r="C800" s="832" t="s">
        <v>1754</v>
      </c>
      <c r="D800" s="833" t="s">
        <v>2608</v>
      </c>
      <c r="E800" s="834" t="s">
        <v>1776</v>
      </c>
      <c r="F800" s="832" t="s">
        <v>1751</v>
      </c>
      <c r="G800" s="832" t="s">
        <v>1789</v>
      </c>
      <c r="H800" s="832" t="s">
        <v>579</v>
      </c>
      <c r="I800" s="832" t="s">
        <v>1806</v>
      </c>
      <c r="J800" s="832" t="s">
        <v>1807</v>
      </c>
      <c r="K800" s="832" t="s">
        <v>1808</v>
      </c>
      <c r="L800" s="835">
        <v>1000</v>
      </c>
      <c r="M800" s="835">
        <v>2000</v>
      </c>
      <c r="N800" s="832">
        <v>2</v>
      </c>
      <c r="O800" s="836">
        <v>2</v>
      </c>
      <c r="P800" s="835">
        <v>2000</v>
      </c>
      <c r="Q800" s="837">
        <v>1</v>
      </c>
      <c r="R800" s="832">
        <v>2</v>
      </c>
      <c r="S800" s="837">
        <v>1</v>
      </c>
      <c r="T800" s="836">
        <v>2</v>
      </c>
      <c r="U800" s="838">
        <v>1</v>
      </c>
    </row>
    <row r="801" spans="1:21" ht="14.45" customHeight="1" x14ac:dyDescent="0.2">
      <c r="A801" s="831">
        <v>31</v>
      </c>
      <c r="B801" s="832" t="s">
        <v>1749</v>
      </c>
      <c r="C801" s="832" t="s">
        <v>1754</v>
      </c>
      <c r="D801" s="833" t="s">
        <v>2608</v>
      </c>
      <c r="E801" s="834" t="s">
        <v>1776</v>
      </c>
      <c r="F801" s="832" t="s">
        <v>1751</v>
      </c>
      <c r="G801" s="832" t="s">
        <v>1789</v>
      </c>
      <c r="H801" s="832" t="s">
        <v>579</v>
      </c>
      <c r="I801" s="832" t="s">
        <v>2397</v>
      </c>
      <c r="J801" s="832" t="s">
        <v>1801</v>
      </c>
      <c r="K801" s="832"/>
      <c r="L801" s="835">
        <v>1000</v>
      </c>
      <c r="M801" s="835">
        <v>2000</v>
      </c>
      <c r="N801" s="832">
        <v>2</v>
      </c>
      <c r="O801" s="836">
        <v>2</v>
      </c>
      <c r="P801" s="835"/>
      <c r="Q801" s="837">
        <v>0</v>
      </c>
      <c r="R801" s="832"/>
      <c r="S801" s="837">
        <v>0</v>
      </c>
      <c r="T801" s="836"/>
      <c r="U801" s="838">
        <v>0</v>
      </c>
    </row>
    <row r="802" spans="1:21" ht="14.45" customHeight="1" x14ac:dyDescent="0.2">
      <c r="A802" s="831">
        <v>31</v>
      </c>
      <c r="B802" s="832" t="s">
        <v>1749</v>
      </c>
      <c r="C802" s="832" t="s">
        <v>1754</v>
      </c>
      <c r="D802" s="833" t="s">
        <v>2608</v>
      </c>
      <c r="E802" s="834" t="s">
        <v>1776</v>
      </c>
      <c r="F802" s="832" t="s">
        <v>1751</v>
      </c>
      <c r="G802" s="832" t="s">
        <v>1789</v>
      </c>
      <c r="H802" s="832" t="s">
        <v>579</v>
      </c>
      <c r="I802" s="832" t="s">
        <v>2397</v>
      </c>
      <c r="J802" s="832" t="s">
        <v>2558</v>
      </c>
      <c r="K802" s="832" t="s">
        <v>1792</v>
      </c>
      <c r="L802" s="835">
        <v>1000</v>
      </c>
      <c r="M802" s="835">
        <v>1000</v>
      </c>
      <c r="N802" s="832">
        <v>1</v>
      </c>
      <c r="O802" s="836">
        <v>1</v>
      </c>
      <c r="P802" s="835"/>
      <c r="Q802" s="837">
        <v>0</v>
      </c>
      <c r="R802" s="832"/>
      <c r="S802" s="837">
        <v>0</v>
      </c>
      <c r="T802" s="836"/>
      <c r="U802" s="838">
        <v>0</v>
      </c>
    </row>
    <row r="803" spans="1:21" ht="14.45" customHeight="1" x14ac:dyDescent="0.2">
      <c r="A803" s="831">
        <v>31</v>
      </c>
      <c r="B803" s="832" t="s">
        <v>1749</v>
      </c>
      <c r="C803" s="832" t="s">
        <v>1754</v>
      </c>
      <c r="D803" s="833" t="s">
        <v>2608</v>
      </c>
      <c r="E803" s="834" t="s">
        <v>1776</v>
      </c>
      <c r="F803" s="832" t="s">
        <v>1751</v>
      </c>
      <c r="G803" s="832" t="s">
        <v>1789</v>
      </c>
      <c r="H803" s="832" t="s">
        <v>579</v>
      </c>
      <c r="I803" s="832" t="s">
        <v>2559</v>
      </c>
      <c r="J803" s="832" t="s">
        <v>2560</v>
      </c>
      <c r="K803" s="832" t="s">
        <v>2561</v>
      </c>
      <c r="L803" s="835">
        <v>600</v>
      </c>
      <c r="M803" s="835">
        <v>600</v>
      </c>
      <c r="N803" s="832">
        <v>1</v>
      </c>
      <c r="O803" s="836">
        <v>1</v>
      </c>
      <c r="P803" s="835"/>
      <c r="Q803" s="837">
        <v>0</v>
      </c>
      <c r="R803" s="832"/>
      <c r="S803" s="837">
        <v>0</v>
      </c>
      <c r="T803" s="836"/>
      <c r="U803" s="838">
        <v>0</v>
      </c>
    </row>
    <row r="804" spans="1:21" ht="14.45" customHeight="1" x14ac:dyDescent="0.2">
      <c r="A804" s="831">
        <v>31</v>
      </c>
      <c r="B804" s="832" t="s">
        <v>1749</v>
      </c>
      <c r="C804" s="832" t="s">
        <v>1754</v>
      </c>
      <c r="D804" s="833" t="s">
        <v>2608</v>
      </c>
      <c r="E804" s="834" t="s">
        <v>1776</v>
      </c>
      <c r="F804" s="832" t="s">
        <v>1751</v>
      </c>
      <c r="G804" s="832" t="s">
        <v>1789</v>
      </c>
      <c r="H804" s="832" t="s">
        <v>579</v>
      </c>
      <c r="I804" s="832" t="s">
        <v>1790</v>
      </c>
      <c r="J804" s="832" t="s">
        <v>1791</v>
      </c>
      <c r="K804" s="832" t="s">
        <v>1792</v>
      </c>
      <c r="L804" s="835">
        <v>1000</v>
      </c>
      <c r="M804" s="835">
        <v>1000</v>
      </c>
      <c r="N804" s="832">
        <v>1</v>
      </c>
      <c r="O804" s="836">
        <v>1</v>
      </c>
      <c r="P804" s="835"/>
      <c r="Q804" s="837">
        <v>0</v>
      </c>
      <c r="R804" s="832"/>
      <c r="S804" s="837">
        <v>0</v>
      </c>
      <c r="T804" s="836"/>
      <c r="U804" s="838">
        <v>0</v>
      </c>
    </row>
    <row r="805" spans="1:21" ht="14.45" customHeight="1" x14ac:dyDescent="0.2">
      <c r="A805" s="831">
        <v>31</v>
      </c>
      <c r="B805" s="832" t="s">
        <v>1749</v>
      </c>
      <c r="C805" s="832" t="s">
        <v>1754</v>
      </c>
      <c r="D805" s="833" t="s">
        <v>2608</v>
      </c>
      <c r="E805" s="834" t="s">
        <v>1776</v>
      </c>
      <c r="F805" s="832" t="s">
        <v>1751</v>
      </c>
      <c r="G805" s="832" t="s">
        <v>1789</v>
      </c>
      <c r="H805" s="832" t="s">
        <v>579</v>
      </c>
      <c r="I805" s="832" t="s">
        <v>2482</v>
      </c>
      <c r="J805" s="832" t="s">
        <v>2483</v>
      </c>
      <c r="K805" s="832" t="s">
        <v>2484</v>
      </c>
      <c r="L805" s="835">
        <v>300</v>
      </c>
      <c r="M805" s="835">
        <v>300</v>
      </c>
      <c r="N805" s="832">
        <v>1</v>
      </c>
      <c r="O805" s="836">
        <v>1</v>
      </c>
      <c r="P805" s="835"/>
      <c r="Q805" s="837">
        <v>0</v>
      </c>
      <c r="R805" s="832"/>
      <c r="S805" s="837">
        <v>0</v>
      </c>
      <c r="T805" s="836"/>
      <c r="U805" s="838">
        <v>0</v>
      </c>
    </row>
    <row r="806" spans="1:21" ht="14.45" customHeight="1" x14ac:dyDescent="0.2">
      <c r="A806" s="831">
        <v>31</v>
      </c>
      <c r="B806" s="832" t="s">
        <v>1749</v>
      </c>
      <c r="C806" s="832" t="s">
        <v>1754</v>
      </c>
      <c r="D806" s="833" t="s">
        <v>2608</v>
      </c>
      <c r="E806" s="834" t="s">
        <v>1776</v>
      </c>
      <c r="F806" s="832" t="s">
        <v>1751</v>
      </c>
      <c r="G806" s="832" t="s">
        <v>1789</v>
      </c>
      <c r="H806" s="832" t="s">
        <v>579</v>
      </c>
      <c r="I806" s="832" t="s">
        <v>2562</v>
      </c>
      <c r="J806" s="832" t="s">
        <v>2563</v>
      </c>
      <c r="K806" s="832" t="s">
        <v>2564</v>
      </c>
      <c r="L806" s="835">
        <v>555</v>
      </c>
      <c r="M806" s="835">
        <v>555</v>
      </c>
      <c r="N806" s="832">
        <v>1</v>
      </c>
      <c r="O806" s="836">
        <v>1</v>
      </c>
      <c r="P806" s="835"/>
      <c r="Q806" s="837">
        <v>0</v>
      </c>
      <c r="R806" s="832"/>
      <c r="S806" s="837">
        <v>0</v>
      </c>
      <c r="T806" s="836"/>
      <c r="U806" s="838">
        <v>0</v>
      </c>
    </row>
    <row r="807" spans="1:21" ht="14.45" customHeight="1" x14ac:dyDescent="0.2">
      <c r="A807" s="831">
        <v>31</v>
      </c>
      <c r="B807" s="832" t="s">
        <v>1749</v>
      </c>
      <c r="C807" s="832" t="s">
        <v>1754</v>
      </c>
      <c r="D807" s="833" t="s">
        <v>2608</v>
      </c>
      <c r="E807" s="834" t="s">
        <v>1776</v>
      </c>
      <c r="F807" s="832" t="s">
        <v>1751</v>
      </c>
      <c r="G807" s="832" t="s">
        <v>1789</v>
      </c>
      <c r="H807" s="832" t="s">
        <v>579</v>
      </c>
      <c r="I807" s="832" t="s">
        <v>2565</v>
      </c>
      <c r="J807" s="832" t="s">
        <v>2566</v>
      </c>
      <c r="K807" s="832" t="s">
        <v>2567</v>
      </c>
      <c r="L807" s="835">
        <v>250</v>
      </c>
      <c r="M807" s="835">
        <v>250</v>
      </c>
      <c r="N807" s="832">
        <v>1</v>
      </c>
      <c r="O807" s="836">
        <v>1</v>
      </c>
      <c r="P807" s="835">
        <v>250</v>
      </c>
      <c r="Q807" s="837">
        <v>1</v>
      </c>
      <c r="R807" s="832">
        <v>1</v>
      </c>
      <c r="S807" s="837">
        <v>1</v>
      </c>
      <c r="T807" s="836">
        <v>1</v>
      </c>
      <c r="U807" s="838">
        <v>1</v>
      </c>
    </row>
    <row r="808" spans="1:21" ht="14.45" customHeight="1" x14ac:dyDescent="0.2">
      <c r="A808" s="831">
        <v>31</v>
      </c>
      <c r="B808" s="832" t="s">
        <v>1749</v>
      </c>
      <c r="C808" s="832" t="s">
        <v>1754</v>
      </c>
      <c r="D808" s="833" t="s">
        <v>2608</v>
      </c>
      <c r="E808" s="834" t="s">
        <v>1776</v>
      </c>
      <c r="F808" s="832" t="s">
        <v>1751</v>
      </c>
      <c r="G808" s="832" t="s">
        <v>1789</v>
      </c>
      <c r="H808" s="832" t="s">
        <v>579</v>
      </c>
      <c r="I808" s="832" t="s">
        <v>2568</v>
      </c>
      <c r="J808" s="832" t="s">
        <v>2569</v>
      </c>
      <c r="K808" s="832" t="s">
        <v>2570</v>
      </c>
      <c r="L808" s="835">
        <v>1389.93</v>
      </c>
      <c r="M808" s="835">
        <v>1389.93</v>
      </c>
      <c r="N808" s="832">
        <v>1</v>
      </c>
      <c r="O808" s="836">
        <v>1</v>
      </c>
      <c r="P808" s="835"/>
      <c r="Q808" s="837">
        <v>0</v>
      </c>
      <c r="R808" s="832"/>
      <c r="S808" s="837">
        <v>0</v>
      </c>
      <c r="T808" s="836"/>
      <c r="U808" s="838">
        <v>0</v>
      </c>
    </row>
    <row r="809" spans="1:21" ht="14.45" customHeight="1" x14ac:dyDescent="0.2">
      <c r="A809" s="831">
        <v>31</v>
      </c>
      <c r="B809" s="832" t="s">
        <v>1749</v>
      </c>
      <c r="C809" s="832" t="s">
        <v>1754</v>
      </c>
      <c r="D809" s="833" t="s">
        <v>2608</v>
      </c>
      <c r="E809" s="834" t="s">
        <v>1776</v>
      </c>
      <c r="F809" s="832" t="s">
        <v>1751</v>
      </c>
      <c r="G809" s="832" t="s">
        <v>1789</v>
      </c>
      <c r="H809" s="832" t="s">
        <v>579</v>
      </c>
      <c r="I809" s="832" t="s">
        <v>2571</v>
      </c>
      <c r="J809" s="832" t="s">
        <v>2572</v>
      </c>
      <c r="K809" s="832"/>
      <c r="L809" s="835">
        <v>99.29</v>
      </c>
      <c r="M809" s="835">
        <v>99.29</v>
      </c>
      <c r="N809" s="832">
        <v>1</v>
      </c>
      <c r="O809" s="836">
        <v>1</v>
      </c>
      <c r="P809" s="835">
        <v>99.29</v>
      </c>
      <c r="Q809" s="837">
        <v>1</v>
      </c>
      <c r="R809" s="832">
        <v>1</v>
      </c>
      <c r="S809" s="837">
        <v>1</v>
      </c>
      <c r="T809" s="836">
        <v>1</v>
      </c>
      <c r="U809" s="838">
        <v>1</v>
      </c>
    </row>
    <row r="810" spans="1:21" ht="14.45" customHeight="1" x14ac:dyDescent="0.2">
      <c r="A810" s="831">
        <v>31</v>
      </c>
      <c r="B810" s="832" t="s">
        <v>1749</v>
      </c>
      <c r="C810" s="832" t="s">
        <v>1754</v>
      </c>
      <c r="D810" s="833" t="s">
        <v>2608</v>
      </c>
      <c r="E810" s="834" t="s">
        <v>1776</v>
      </c>
      <c r="F810" s="832" t="s">
        <v>1751</v>
      </c>
      <c r="G810" s="832" t="s">
        <v>1785</v>
      </c>
      <c r="H810" s="832" t="s">
        <v>579</v>
      </c>
      <c r="I810" s="832" t="s">
        <v>1786</v>
      </c>
      <c r="J810" s="832" t="s">
        <v>1787</v>
      </c>
      <c r="K810" s="832" t="s">
        <v>1788</v>
      </c>
      <c r="L810" s="835">
        <v>200</v>
      </c>
      <c r="M810" s="835">
        <v>2400</v>
      </c>
      <c r="N810" s="832">
        <v>12</v>
      </c>
      <c r="O810" s="836">
        <v>6</v>
      </c>
      <c r="P810" s="835">
        <v>2400</v>
      </c>
      <c r="Q810" s="837">
        <v>1</v>
      </c>
      <c r="R810" s="832">
        <v>12</v>
      </c>
      <c r="S810" s="837">
        <v>1</v>
      </c>
      <c r="T810" s="836">
        <v>6</v>
      </c>
      <c r="U810" s="838">
        <v>1</v>
      </c>
    </row>
    <row r="811" spans="1:21" ht="14.45" customHeight="1" x14ac:dyDescent="0.2">
      <c r="A811" s="831">
        <v>31</v>
      </c>
      <c r="B811" s="832" t="s">
        <v>1749</v>
      </c>
      <c r="C811" s="832" t="s">
        <v>1754</v>
      </c>
      <c r="D811" s="833" t="s">
        <v>2608</v>
      </c>
      <c r="E811" s="834" t="s">
        <v>1776</v>
      </c>
      <c r="F811" s="832" t="s">
        <v>1751</v>
      </c>
      <c r="G811" s="832" t="s">
        <v>2075</v>
      </c>
      <c r="H811" s="832" t="s">
        <v>579</v>
      </c>
      <c r="I811" s="832" t="s">
        <v>2079</v>
      </c>
      <c r="J811" s="832" t="s">
        <v>2080</v>
      </c>
      <c r="K811" s="832" t="s">
        <v>2081</v>
      </c>
      <c r="L811" s="835">
        <v>1659.44</v>
      </c>
      <c r="M811" s="835">
        <v>1659.44</v>
      </c>
      <c r="N811" s="832">
        <v>1</v>
      </c>
      <c r="O811" s="836">
        <v>1</v>
      </c>
      <c r="P811" s="835">
        <v>1659.44</v>
      </c>
      <c r="Q811" s="837">
        <v>1</v>
      </c>
      <c r="R811" s="832">
        <v>1</v>
      </c>
      <c r="S811" s="837">
        <v>1</v>
      </c>
      <c r="T811" s="836">
        <v>1</v>
      </c>
      <c r="U811" s="838">
        <v>1</v>
      </c>
    </row>
    <row r="812" spans="1:21" ht="14.45" customHeight="1" x14ac:dyDescent="0.2">
      <c r="A812" s="831">
        <v>31</v>
      </c>
      <c r="B812" s="832" t="s">
        <v>1749</v>
      </c>
      <c r="C812" s="832" t="s">
        <v>1754</v>
      </c>
      <c r="D812" s="833" t="s">
        <v>2608</v>
      </c>
      <c r="E812" s="834" t="s">
        <v>1777</v>
      </c>
      <c r="F812" s="832" t="s">
        <v>1750</v>
      </c>
      <c r="G812" s="832" t="s">
        <v>1850</v>
      </c>
      <c r="H812" s="832" t="s">
        <v>615</v>
      </c>
      <c r="I812" s="832" t="s">
        <v>1644</v>
      </c>
      <c r="J812" s="832" t="s">
        <v>626</v>
      </c>
      <c r="K812" s="832" t="s">
        <v>1645</v>
      </c>
      <c r="L812" s="835">
        <v>0</v>
      </c>
      <c r="M812" s="835">
        <v>0</v>
      </c>
      <c r="N812" s="832">
        <v>1</v>
      </c>
      <c r="O812" s="836">
        <v>1</v>
      </c>
      <c r="P812" s="835"/>
      <c r="Q812" s="837"/>
      <c r="R812" s="832"/>
      <c r="S812" s="837">
        <v>0</v>
      </c>
      <c r="T812" s="836"/>
      <c r="U812" s="838">
        <v>0</v>
      </c>
    </row>
    <row r="813" spans="1:21" ht="14.45" customHeight="1" x14ac:dyDescent="0.2">
      <c r="A813" s="831">
        <v>31</v>
      </c>
      <c r="B813" s="832" t="s">
        <v>1749</v>
      </c>
      <c r="C813" s="832" t="s">
        <v>1754</v>
      </c>
      <c r="D813" s="833" t="s">
        <v>2608</v>
      </c>
      <c r="E813" s="834" t="s">
        <v>1777</v>
      </c>
      <c r="F813" s="832" t="s">
        <v>1750</v>
      </c>
      <c r="G813" s="832" t="s">
        <v>1850</v>
      </c>
      <c r="H813" s="832" t="s">
        <v>579</v>
      </c>
      <c r="I813" s="832" t="s">
        <v>2573</v>
      </c>
      <c r="J813" s="832" t="s">
        <v>622</v>
      </c>
      <c r="K813" s="832" t="s">
        <v>912</v>
      </c>
      <c r="L813" s="835">
        <v>0</v>
      </c>
      <c r="M813" s="835">
        <v>0</v>
      </c>
      <c r="N813" s="832">
        <v>1</v>
      </c>
      <c r="O813" s="836">
        <v>1</v>
      </c>
      <c r="P813" s="835">
        <v>0</v>
      </c>
      <c r="Q813" s="837"/>
      <c r="R813" s="832">
        <v>1</v>
      </c>
      <c r="S813" s="837">
        <v>1</v>
      </c>
      <c r="T813" s="836">
        <v>1</v>
      </c>
      <c r="U813" s="838">
        <v>1</v>
      </c>
    </row>
    <row r="814" spans="1:21" ht="14.45" customHeight="1" x14ac:dyDescent="0.2">
      <c r="A814" s="831">
        <v>31</v>
      </c>
      <c r="B814" s="832" t="s">
        <v>1749</v>
      </c>
      <c r="C814" s="832" t="s">
        <v>1754</v>
      </c>
      <c r="D814" s="833" t="s">
        <v>2608</v>
      </c>
      <c r="E814" s="834" t="s">
        <v>1777</v>
      </c>
      <c r="F814" s="832" t="s">
        <v>1750</v>
      </c>
      <c r="G814" s="832" t="s">
        <v>1851</v>
      </c>
      <c r="H814" s="832" t="s">
        <v>579</v>
      </c>
      <c r="I814" s="832" t="s">
        <v>1852</v>
      </c>
      <c r="J814" s="832" t="s">
        <v>1853</v>
      </c>
      <c r="K814" s="832" t="s">
        <v>1572</v>
      </c>
      <c r="L814" s="835">
        <v>78.33</v>
      </c>
      <c r="M814" s="835">
        <v>313.32</v>
      </c>
      <c r="N814" s="832">
        <v>4</v>
      </c>
      <c r="O814" s="836">
        <v>2</v>
      </c>
      <c r="P814" s="835">
        <v>313.32</v>
      </c>
      <c r="Q814" s="837">
        <v>1</v>
      </c>
      <c r="R814" s="832">
        <v>4</v>
      </c>
      <c r="S814" s="837">
        <v>1</v>
      </c>
      <c r="T814" s="836">
        <v>2</v>
      </c>
      <c r="U814" s="838">
        <v>1</v>
      </c>
    </row>
    <row r="815" spans="1:21" ht="14.45" customHeight="1" x14ac:dyDescent="0.2">
      <c r="A815" s="831">
        <v>31</v>
      </c>
      <c r="B815" s="832" t="s">
        <v>1749</v>
      </c>
      <c r="C815" s="832" t="s">
        <v>1754</v>
      </c>
      <c r="D815" s="833" t="s">
        <v>2608</v>
      </c>
      <c r="E815" s="834" t="s">
        <v>1777</v>
      </c>
      <c r="F815" s="832" t="s">
        <v>1750</v>
      </c>
      <c r="G815" s="832" t="s">
        <v>1858</v>
      </c>
      <c r="H815" s="832" t="s">
        <v>579</v>
      </c>
      <c r="I815" s="832" t="s">
        <v>2574</v>
      </c>
      <c r="J815" s="832" t="s">
        <v>2125</v>
      </c>
      <c r="K815" s="832" t="s">
        <v>2575</v>
      </c>
      <c r="L815" s="835">
        <v>23.49</v>
      </c>
      <c r="M815" s="835">
        <v>23.49</v>
      </c>
      <c r="N815" s="832">
        <v>1</v>
      </c>
      <c r="O815" s="836">
        <v>1</v>
      </c>
      <c r="P815" s="835">
        <v>23.49</v>
      </c>
      <c r="Q815" s="837">
        <v>1</v>
      </c>
      <c r="R815" s="832">
        <v>1</v>
      </c>
      <c r="S815" s="837">
        <v>1</v>
      </c>
      <c r="T815" s="836">
        <v>1</v>
      </c>
      <c r="U815" s="838">
        <v>1</v>
      </c>
    </row>
    <row r="816" spans="1:21" ht="14.45" customHeight="1" x14ac:dyDescent="0.2">
      <c r="A816" s="831">
        <v>31</v>
      </c>
      <c r="B816" s="832" t="s">
        <v>1749</v>
      </c>
      <c r="C816" s="832" t="s">
        <v>1754</v>
      </c>
      <c r="D816" s="833" t="s">
        <v>2608</v>
      </c>
      <c r="E816" s="834" t="s">
        <v>1777</v>
      </c>
      <c r="F816" s="832" t="s">
        <v>1750</v>
      </c>
      <c r="G816" s="832" t="s">
        <v>2006</v>
      </c>
      <c r="H816" s="832" t="s">
        <v>579</v>
      </c>
      <c r="I816" s="832" t="s">
        <v>2007</v>
      </c>
      <c r="J816" s="832" t="s">
        <v>2008</v>
      </c>
      <c r="K816" s="832" t="s">
        <v>2009</v>
      </c>
      <c r="L816" s="835">
        <v>0</v>
      </c>
      <c r="M816" s="835">
        <v>0</v>
      </c>
      <c r="N816" s="832">
        <v>3</v>
      </c>
      <c r="O816" s="836">
        <v>2</v>
      </c>
      <c r="P816" s="835">
        <v>0</v>
      </c>
      <c r="Q816" s="837"/>
      <c r="R816" s="832">
        <v>3</v>
      </c>
      <c r="S816" s="837">
        <v>1</v>
      </c>
      <c r="T816" s="836">
        <v>2</v>
      </c>
      <c r="U816" s="838">
        <v>1</v>
      </c>
    </row>
    <row r="817" spans="1:21" ht="14.45" customHeight="1" x14ac:dyDescent="0.2">
      <c r="A817" s="831">
        <v>31</v>
      </c>
      <c r="B817" s="832" t="s">
        <v>1749</v>
      </c>
      <c r="C817" s="832" t="s">
        <v>1754</v>
      </c>
      <c r="D817" s="833" t="s">
        <v>2608</v>
      </c>
      <c r="E817" s="834" t="s">
        <v>1777</v>
      </c>
      <c r="F817" s="832" t="s">
        <v>1750</v>
      </c>
      <c r="G817" s="832" t="s">
        <v>1799</v>
      </c>
      <c r="H817" s="832" t="s">
        <v>579</v>
      </c>
      <c r="I817" s="832" t="s">
        <v>2576</v>
      </c>
      <c r="J817" s="832" t="s">
        <v>1801</v>
      </c>
      <c r="K817" s="832"/>
      <c r="L817" s="835">
        <v>0</v>
      </c>
      <c r="M817" s="835">
        <v>0</v>
      </c>
      <c r="N817" s="832">
        <v>1</v>
      </c>
      <c r="O817" s="836">
        <v>1</v>
      </c>
      <c r="P817" s="835"/>
      <c r="Q817" s="837"/>
      <c r="R817" s="832"/>
      <c r="S817" s="837">
        <v>0</v>
      </c>
      <c r="T817" s="836"/>
      <c r="U817" s="838">
        <v>0</v>
      </c>
    </row>
    <row r="818" spans="1:21" ht="14.45" customHeight="1" x14ac:dyDescent="0.2">
      <c r="A818" s="831">
        <v>31</v>
      </c>
      <c r="B818" s="832" t="s">
        <v>1749</v>
      </c>
      <c r="C818" s="832" t="s">
        <v>1754</v>
      </c>
      <c r="D818" s="833" t="s">
        <v>2608</v>
      </c>
      <c r="E818" s="834" t="s">
        <v>1777</v>
      </c>
      <c r="F818" s="832" t="s">
        <v>1750</v>
      </c>
      <c r="G818" s="832" t="s">
        <v>2010</v>
      </c>
      <c r="H818" s="832" t="s">
        <v>579</v>
      </c>
      <c r="I818" s="832" t="s">
        <v>2011</v>
      </c>
      <c r="J818" s="832" t="s">
        <v>2012</v>
      </c>
      <c r="K818" s="832" t="s">
        <v>2013</v>
      </c>
      <c r="L818" s="835">
        <v>22.79</v>
      </c>
      <c r="M818" s="835">
        <v>22.79</v>
      </c>
      <c r="N818" s="832">
        <v>1</v>
      </c>
      <c r="O818" s="836">
        <v>1</v>
      </c>
      <c r="P818" s="835">
        <v>22.79</v>
      </c>
      <c r="Q818" s="837">
        <v>1</v>
      </c>
      <c r="R818" s="832">
        <v>1</v>
      </c>
      <c r="S818" s="837">
        <v>1</v>
      </c>
      <c r="T818" s="836">
        <v>1</v>
      </c>
      <c r="U818" s="838">
        <v>1</v>
      </c>
    </row>
    <row r="819" spans="1:21" ht="14.45" customHeight="1" x14ac:dyDescent="0.2">
      <c r="A819" s="831">
        <v>31</v>
      </c>
      <c r="B819" s="832" t="s">
        <v>1749</v>
      </c>
      <c r="C819" s="832" t="s">
        <v>1754</v>
      </c>
      <c r="D819" s="833" t="s">
        <v>2608</v>
      </c>
      <c r="E819" s="834" t="s">
        <v>1777</v>
      </c>
      <c r="F819" s="832" t="s">
        <v>1750</v>
      </c>
      <c r="G819" s="832" t="s">
        <v>2010</v>
      </c>
      <c r="H819" s="832" t="s">
        <v>579</v>
      </c>
      <c r="I819" s="832" t="s">
        <v>2577</v>
      </c>
      <c r="J819" s="832" t="s">
        <v>645</v>
      </c>
      <c r="K819" s="832" t="s">
        <v>2578</v>
      </c>
      <c r="L819" s="835">
        <v>0</v>
      </c>
      <c r="M819" s="835">
        <v>0</v>
      </c>
      <c r="N819" s="832">
        <v>1</v>
      </c>
      <c r="O819" s="836">
        <v>1</v>
      </c>
      <c r="P819" s="835">
        <v>0</v>
      </c>
      <c r="Q819" s="837"/>
      <c r="R819" s="832">
        <v>1</v>
      </c>
      <c r="S819" s="837">
        <v>1</v>
      </c>
      <c r="T819" s="836">
        <v>1</v>
      </c>
      <c r="U819" s="838">
        <v>1</v>
      </c>
    </row>
    <row r="820" spans="1:21" ht="14.45" customHeight="1" x14ac:dyDescent="0.2">
      <c r="A820" s="831">
        <v>31</v>
      </c>
      <c r="B820" s="832" t="s">
        <v>1749</v>
      </c>
      <c r="C820" s="832" t="s">
        <v>1754</v>
      </c>
      <c r="D820" s="833" t="s">
        <v>2608</v>
      </c>
      <c r="E820" s="834" t="s">
        <v>1777</v>
      </c>
      <c r="F820" s="832" t="s">
        <v>1750</v>
      </c>
      <c r="G820" s="832" t="s">
        <v>1878</v>
      </c>
      <c r="H820" s="832" t="s">
        <v>579</v>
      </c>
      <c r="I820" s="832" t="s">
        <v>1879</v>
      </c>
      <c r="J820" s="832" t="s">
        <v>1880</v>
      </c>
      <c r="K820" s="832" t="s">
        <v>1881</v>
      </c>
      <c r="L820" s="835">
        <v>132.97999999999999</v>
      </c>
      <c r="M820" s="835">
        <v>2393.64</v>
      </c>
      <c r="N820" s="832">
        <v>18</v>
      </c>
      <c r="O820" s="836">
        <v>5.5</v>
      </c>
      <c r="P820" s="835">
        <v>1861.7199999999998</v>
      </c>
      <c r="Q820" s="837">
        <v>0.77777777777777779</v>
      </c>
      <c r="R820" s="832">
        <v>14</v>
      </c>
      <c r="S820" s="837">
        <v>0.77777777777777779</v>
      </c>
      <c r="T820" s="836">
        <v>4</v>
      </c>
      <c r="U820" s="838">
        <v>0.72727272727272729</v>
      </c>
    </row>
    <row r="821" spans="1:21" ht="14.45" customHeight="1" x14ac:dyDescent="0.2">
      <c r="A821" s="831">
        <v>31</v>
      </c>
      <c r="B821" s="832" t="s">
        <v>1749</v>
      </c>
      <c r="C821" s="832" t="s">
        <v>1754</v>
      </c>
      <c r="D821" s="833" t="s">
        <v>2608</v>
      </c>
      <c r="E821" s="834" t="s">
        <v>1777</v>
      </c>
      <c r="F821" s="832" t="s">
        <v>1750</v>
      </c>
      <c r="G821" s="832" t="s">
        <v>2503</v>
      </c>
      <c r="H821" s="832" t="s">
        <v>579</v>
      </c>
      <c r="I821" s="832" t="s">
        <v>2579</v>
      </c>
      <c r="J821" s="832" t="s">
        <v>628</v>
      </c>
      <c r="K821" s="832" t="s">
        <v>2580</v>
      </c>
      <c r="L821" s="835">
        <v>31.65</v>
      </c>
      <c r="M821" s="835">
        <v>31.65</v>
      </c>
      <c r="N821" s="832">
        <v>1</v>
      </c>
      <c r="O821" s="836">
        <v>0.5</v>
      </c>
      <c r="P821" s="835">
        <v>31.65</v>
      </c>
      <c r="Q821" s="837">
        <v>1</v>
      </c>
      <c r="R821" s="832">
        <v>1</v>
      </c>
      <c r="S821" s="837">
        <v>1</v>
      </c>
      <c r="T821" s="836">
        <v>0.5</v>
      </c>
      <c r="U821" s="838">
        <v>1</v>
      </c>
    </row>
    <row r="822" spans="1:21" ht="14.45" customHeight="1" x14ac:dyDescent="0.2">
      <c r="A822" s="831">
        <v>31</v>
      </c>
      <c r="B822" s="832" t="s">
        <v>1749</v>
      </c>
      <c r="C822" s="832" t="s">
        <v>1754</v>
      </c>
      <c r="D822" s="833" t="s">
        <v>2608</v>
      </c>
      <c r="E822" s="834" t="s">
        <v>1777</v>
      </c>
      <c r="F822" s="832" t="s">
        <v>1750</v>
      </c>
      <c r="G822" s="832" t="s">
        <v>2581</v>
      </c>
      <c r="H822" s="832" t="s">
        <v>579</v>
      </c>
      <c r="I822" s="832" t="s">
        <v>2582</v>
      </c>
      <c r="J822" s="832" t="s">
        <v>2583</v>
      </c>
      <c r="K822" s="832" t="s">
        <v>2584</v>
      </c>
      <c r="L822" s="835">
        <v>7119.15</v>
      </c>
      <c r="M822" s="835">
        <v>14238.3</v>
      </c>
      <c r="N822" s="832">
        <v>2</v>
      </c>
      <c r="O822" s="836">
        <v>0.5</v>
      </c>
      <c r="P822" s="835">
        <v>14238.3</v>
      </c>
      <c r="Q822" s="837">
        <v>1</v>
      </c>
      <c r="R822" s="832">
        <v>2</v>
      </c>
      <c r="S822" s="837">
        <v>1</v>
      </c>
      <c r="T822" s="836">
        <v>0.5</v>
      </c>
      <c r="U822" s="838">
        <v>1</v>
      </c>
    </row>
    <row r="823" spans="1:21" ht="14.45" customHeight="1" x14ac:dyDescent="0.2">
      <c r="A823" s="831">
        <v>31</v>
      </c>
      <c r="B823" s="832" t="s">
        <v>1749</v>
      </c>
      <c r="C823" s="832" t="s">
        <v>1754</v>
      </c>
      <c r="D823" s="833" t="s">
        <v>2608</v>
      </c>
      <c r="E823" s="834" t="s">
        <v>1777</v>
      </c>
      <c r="F823" s="832" t="s">
        <v>1750</v>
      </c>
      <c r="G823" s="832" t="s">
        <v>2246</v>
      </c>
      <c r="H823" s="832" t="s">
        <v>579</v>
      </c>
      <c r="I823" s="832" t="s">
        <v>2247</v>
      </c>
      <c r="J823" s="832" t="s">
        <v>2248</v>
      </c>
      <c r="K823" s="832" t="s">
        <v>1672</v>
      </c>
      <c r="L823" s="835">
        <v>38.56</v>
      </c>
      <c r="M823" s="835">
        <v>38.56</v>
      </c>
      <c r="N823" s="832">
        <v>1</v>
      </c>
      <c r="O823" s="836">
        <v>1</v>
      </c>
      <c r="P823" s="835">
        <v>38.56</v>
      </c>
      <c r="Q823" s="837">
        <v>1</v>
      </c>
      <c r="R823" s="832">
        <v>1</v>
      </c>
      <c r="S823" s="837">
        <v>1</v>
      </c>
      <c r="T823" s="836">
        <v>1</v>
      </c>
      <c r="U823" s="838">
        <v>1</v>
      </c>
    </row>
    <row r="824" spans="1:21" ht="14.45" customHeight="1" x14ac:dyDescent="0.2">
      <c r="A824" s="831">
        <v>31</v>
      </c>
      <c r="B824" s="832" t="s">
        <v>1749</v>
      </c>
      <c r="C824" s="832" t="s">
        <v>1754</v>
      </c>
      <c r="D824" s="833" t="s">
        <v>2608</v>
      </c>
      <c r="E824" s="834" t="s">
        <v>1777</v>
      </c>
      <c r="F824" s="832" t="s">
        <v>1750</v>
      </c>
      <c r="G824" s="832" t="s">
        <v>1779</v>
      </c>
      <c r="H824" s="832" t="s">
        <v>615</v>
      </c>
      <c r="I824" s="832" t="s">
        <v>1453</v>
      </c>
      <c r="J824" s="832" t="s">
        <v>771</v>
      </c>
      <c r="K824" s="832" t="s">
        <v>1454</v>
      </c>
      <c r="L824" s="835">
        <v>368.16</v>
      </c>
      <c r="M824" s="835">
        <v>736.32</v>
      </c>
      <c r="N824" s="832">
        <v>2</v>
      </c>
      <c r="O824" s="836">
        <v>1</v>
      </c>
      <c r="P824" s="835">
        <v>736.32</v>
      </c>
      <c r="Q824" s="837">
        <v>1</v>
      </c>
      <c r="R824" s="832">
        <v>2</v>
      </c>
      <c r="S824" s="837">
        <v>1</v>
      </c>
      <c r="T824" s="836">
        <v>1</v>
      </c>
      <c r="U824" s="838">
        <v>1</v>
      </c>
    </row>
    <row r="825" spans="1:21" ht="14.45" customHeight="1" x14ac:dyDescent="0.2">
      <c r="A825" s="831">
        <v>31</v>
      </c>
      <c r="B825" s="832" t="s">
        <v>1749</v>
      </c>
      <c r="C825" s="832" t="s">
        <v>1754</v>
      </c>
      <c r="D825" s="833" t="s">
        <v>2608</v>
      </c>
      <c r="E825" s="834" t="s">
        <v>1777</v>
      </c>
      <c r="F825" s="832" t="s">
        <v>1750</v>
      </c>
      <c r="G825" s="832" t="s">
        <v>1779</v>
      </c>
      <c r="H825" s="832" t="s">
        <v>615</v>
      </c>
      <c r="I825" s="832" t="s">
        <v>1780</v>
      </c>
      <c r="J825" s="832" t="s">
        <v>1781</v>
      </c>
      <c r="K825" s="832" t="s">
        <v>1782</v>
      </c>
      <c r="L825" s="835">
        <v>1385.62</v>
      </c>
      <c r="M825" s="835">
        <v>2771.24</v>
      </c>
      <c r="N825" s="832">
        <v>2</v>
      </c>
      <c r="O825" s="836">
        <v>1</v>
      </c>
      <c r="P825" s="835">
        <v>2771.24</v>
      </c>
      <c r="Q825" s="837">
        <v>1</v>
      </c>
      <c r="R825" s="832">
        <v>2</v>
      </c>
      <c r="S825" s="837">
        <v>1</v>
      </c>
      <c r="T825" s="836">
        <v>1</v>
      </c>
      <c r="U825" s="838">
        <v>1</v>
      </c>
    </row>
    <row r="826" spans="1:21" ht="14.45" customHeight="1" x14ac:dyDescent="0.2">
      <c r="A826" s="831">
        <v>31</v>
      </c>
      <c r="B826" s="832" t="s">
        <v>1749</v>
      </c>
      <c r="C826" s="832" t="s">
        <v>1754</v>
      </c>
      <c r="D826" s="833" t="s">
        <v>2608</v>
      </c>
      <c r="E826" s="834" t="s">
        <v>1777</v>
      </c>
      <c r="F826" s="832" t="s">
        <v>1750</v>
      </c>
      <c r="G826" s="832" t="s">
        <v>1779</v>
      </c>
      <c r="H826" s="832" t="s">
        <v>615</v>
      </c>
      <c r="I826" s="832" t="s">
        <v>1455</v>
      </c>
      <c r="J826" s="832" t="s">
        <v>771</v>
      </c>
      <c r="K826" s="832" t="s">
        <v>1456</v>
      </c>
      <c r="L826" s="835">
        <v>736.33</v>
      </c>
      <c r="M826" s="835">
        <v>92041.250000000044</v>
      </c>
      <c r="N826" s="832">
        <v>125</v>
      </c>
      <c r="O826" s="836">
        <v>32.5</v>
      </c>
      <c r="P826" s="835">
        <v>65533.370000000039</v>
      </c>
      <c r="Q826" s="837">
        <v>0.71200000000000008</v>
      </c>
      <c r="R826" s="832">
        <v>89</v>
      </c>
      <c r="S826" s="837">
        <v>0.71199999999999997</v>
      </c>
      <c r="T826" s="836">
        <v>26</v>
      </c>
      <c r="U826" s="838">
        <v>0.8</v>
      </c>
    </row>
    <row r="827" spans="1:21" ht="14.45" customHeight="1" x14ac:dyDescent="0.2">
      <c r="A827" s="831">
        <v>31</v>
      </c>
      <c r="B827" s="832" t="s">
        <v>1749</v>
      </c>
      <c r="C827" s="832" t="s">
        <v>1754</v>
      </c>
      <c r="D827" s="833" t="s">
        <v>2608</v>
      </c>
      <c r="E827" s="834" t="s">
        <v>1777</v>
      </c>
      <c r="F827" s="832" t="s">
        <v>1750</v>
      </c>
      <c r="G827" s="832" t="s">
        <v>1779</v>
      </c>
      <c r="H827" s="832" t="s">
        <v>615</v>
      </c>
      <c r="I827" s="832" t="s">
        <v>1457</v>
      </c>
      <c r="J827" s="832" t="s">
        <v>771</v>
      </c>
      <c r="K827" s="832" t="s">
        <v>1458</v>
      </c>
      <c r="L827" s="835">
        <v>490.89</v>
      </c>
      <c r="M827" s="835">
        <v>21108.27</v>
      </c>
      <c r="N827" s="832">
        <v>43</v>
      </c>
      <c r="O827" s="836">
        <v>13.5</v>
      </c>
      <c r="P827" s="835">
        <v>18653.82</v>
      </c>
      <c r="Q827" s="837">
        <v>0.88372093023255816</v>
      </c>
      <c r="R827" s="832">
        <v>38</v>
      </c>
      <c r="S827" s="837">
        <v>0.88372093023255816</v>
      </c>
      <c r="T827" s="836">
        <v>12</v>
      </c>
      <c r="U827" s="838">
        <v>0.88888888888888884</v>
      </c>
    </row>
    <row r="828" spans="1:21" ht="14.45" customHeight="1" x14ac:dyDescent="0.2">
      <c r="A828" s="831">
        <v>31</v>
      </c>
      <c r="B828" s="832" t="s">
        <v>1749</v>
      </c>
      <c r="C828" s="832" t="s">
        <v>1754</v>
      </c>
      <c r="D828" s="833" t="s">
        <v>2608</v>
      </c>
      <c r="E828" s="834" t="s">
        <v>1777</v>
      </c>
      <c r="F828" s="832" t="s">
        <v>1750</v>
      </c>
      <c r="G828" s="832" t="s">
        <v>1779</v>
      </c>
      <c r="H828" s="832" t="s">
        <v>615</v>
      </c>
      <c r="I828" s="832" t="s">
        <v>1882</v>
      </c>
      <c r="J828" s="832" t="s">
        <v>1781</v>
      </c>
      <c r="K828" s="832" t="s">
        <v>1883</v>
      </c>
      <c r="L828" s="835">
        <v>1847.49</v>
      </c>
      <c r="M828" s="835">
        <v>1847.49</v>
      </c>
      <c r="N828" s="832">
        <v>1</v>
      </c>
      <c r="O828" s="836">
        <v>0.5</v>
      </c>
      <c r="P828" s="835">
        <v>1847.49</v>
      </c>
      <c r="Q828" s="837">
        <v>1</v>
      </c>
      <c r="R828" s="832">
        <v>1</v>
      </c>
      <c r="S828" s="837">
        <v>1</v>
      </c>
      <c r="T828" s="836">
        <v>0.5</v>
      </c>
      <c r="U828" s="838">
        <v>1</v>
      </c>
    </row>
    <row r="829" spans="1:21" ht="14.45" customHeight="1" x14ac:dyDescent="0.2">
      <c r="A829" s="831">
        <v>31</v>
      </c>
      <c r="B829" s="832" t="s">
        <v>1749</v>
      </c>
      <c r="C829" s="832" t="s">
        <v>1754</v>
      </c>
      <c r="D829" s="833" t="s">
        <v>2608</v>
      </c>
      <c r="E829" s="834" t="s">
        <v>1777</v>
      </c>
      <c r="F829" s="832" t="s">
        <v>1750</v>
      </c>
      <c r="G829" s="832" t="s">
        <v>1779</v>
      </c>
      <c r="H829" s="832" t="s">
        <v>615</v>
      </c>
      <c r="I829" s="832" t="s">
        <v>1884</v>
      </c>
      <c r="J829" s="832" t="s">
        <v>771</v>
      </c>
      <c r="K829" s="832" t="s">
        <v>1885</v>
      </c>
      <c r="L829" s="835">
        <v>1154.68</v>
      </c>
      <c r="M829" s="835">
        <v>8082.76</v>
      </c>
      <c r="N829" s="832">
        <v>7</v>
      </c>
      <c r="O829" s="836">
        <v>2</v>
      </c>
      <c r="P829" s="835">
        <v>8082.76</v>
      </c>
      <c r="Q829" s="837">
        <v>1</v>
      </c>
      <c r="R829" s="832">
        <v>7</v>
      </c>
      <c r="S829" s="837">
        <v>1</v>
      </c>
      <c r="T829" s="836">
        <v>2</v>
      </c>
      <c r="U829" s="838">
        <v>1</v>
      </c>
    </row>
    <row r="830" spans="1:21" ht="14.45" customHeight="1" x14ac:dyDescent="0.2">
      <c r="A830" s="831">
        <v>31</v>
      </c>
      <c r="B830" s="832" t="s">
        <v>1749</v>
      </c>
      <c r="C830" s="832" t="s">
        <v>1754</v>
      </c>
      <c r="D830" s="833" t="s">
        <v>2608</v>
      </c>
      <c r="E830" s="834" t="s">
        <v>1777</v>
      </c>
      <c r="F830" s="832" t="s">
        <v>1750</v>
      </c>
      <c r="G830" s="832" t="s">
        <v>1779</v>
      </c>
      <c r="H830" s="832" t="s">
        <v>615</v>
      </c>
      <c r="I830" s="832" t="s">
        <v>1451</v>
      </c>
      <c r="J830" s="832" t="s">
        <v>771</v>
      </c>
      <c r="K830" s="832" t="s">
        <v>1452</v>
      </c>
      <c r="L830" s="835">
        <v>923.74</v>
      </c>
      <c r="M830" s="835">
        <v>12932.36</v>
      </c>
      <c r="N830" s="832">
        <v>14</v>
      </c>
      <c r="O830" s="836">
        <v>4.5</v>
      </c>
      <c r="P830" s="835">
        <v>10161.14</v>
      </c>
      <c r="Q830" s="837">
        <v>0.78571428571428559</v>
      </c>
      <c r="R830" s="832">
        <v>11</v>
      </c>
      <c r="S830" s="837">
        <v>0.7857142857142857</v>
      </c>
      <c r="T830" s="836">
        <v>2.5</v>
      </c>
      <c r="U830" s="838">
        <v>0.55555555555555558</v>
      </c>
    </row>
    <row r="831" spans="1:21" ht="14.45" customHeight="1" x14ac:dyDescent="0.2">
      <c r="A831" s="831">
        <v>31</v>
      </c>
      <c r="B831" s="832" t="s">
        <v>1749</v>
      </c>
      <c r="C831" s="832" t="s">
        <v>1754</v>
      </c>
      <c r="D831" s="833" t="s">
        <v>2608</v>
      </c>
      <c r="E831" s="834" t="s">
        <v>1777</v>
      </c>
      <c r="F831" s="832" t="s">
        <v>1750</v>
      </c>
      <c r="G831" s="832" t="s">
        <v>1821</v>
      </c>
      <c r="H831" s="832" t="s">
        <v>579</v>
      </c>
      <c r="I831" s="832" t="s">
        <v>1886</v>
      </c>
      <c r="J831" s="832" t="s">
        <v>641</v>
      </c>
      <c r="K831" s="832" t="s">
        <v>1887</v>
      </c>
      <c r="L831" s="835">
        <v>17.62</v>
      </c>
      <c r="M831" s="835">
        <v>52.86</v>
      </c>
      <c r="N831" s="832">
        <v>3</v>
      </c>
      <c r="O831" s="836">
        <v>1</v>
      </c>
      <c r="P831" s="835">
        <v>52.86</v>
      </c>
      <c r="Q831" s="837">
        <v>1</v>
      </c>
      <c r="R831" s="832">
        <v>3</v>
      </c>
      <c r="S831" s="837">
        <v>1</v>
      </c>
      <c r="T831" s="836">
        <v>1</v>
      </c>
      <c r="U831" s="838">
        <v>1</v>
      </c>
    </row>
    <row r="832" spans="1:21" ht="14.45" customHeight="1" x14ac:dyDescent="0.2">
      <c r="A832" s="831">
        <v>31</v>
      </c>
      <c r="B832" s="832" t="s">
        <v>1749</v>
      </c>
      <c r="C832" s="832" t="s">
        <v>1754</v>
      </c>
      <c r="D832" s="833" t="s">
        <v>2608</v>
      </c>
      <c r="E832" s="834" t="s">
        <v>1777</v>
      </c>
      <c r="F832" s="832" t="s">
        <v>1750</v>
      </c>
      <c r="G832" s="832" t="s">
        <v>1821</v>
      </c>
      <c r="H832" s="832" t="s">
        <v>579</v>
      </c>
      <c r="I832" s="832" t="s">
        <v>1822</v>
      </c>
      <c r="J832" s="832" t="s">
        <v>641</v>
      </c>
      <c r="K832" s="832" t="s">
        <v>617</v>
      </c>
      <c r="L832" s="835">
        <v>35.25</v>
      </c>
      <c r="M832" s="835">
        <v>2291.25</v>
      </c>
      <c r="N832" s="832">
        <v>65</v>
      </c>
      <c r="O832" s="836">
        <v>47.5</v>
      </c>
      <c r="P832" s="835">
        <v>1551</v>
      </c>
      <c r="Q832" s="837">
        <v>0.67692307692307696</v>
      </c>
      <c r="R832" s="832">
        <v>44</v>
      </c>
      <c r="S832" s="837">
        <v>0.67692307692307696</v>
      </c>
      <c r="T832" s="836">
        <v>31</v>
      </c>
      <c r="U832" s="838">
        <v>0.65263157894736845</v>
      </c>
    </row>
    <row r="833" spans="1:21" ht="14.45" customHeight="1" x14ac:dyDescent="0.2">
      <c r="A833" s="831">
        <v>31</v>
      </c>
      <c r="B833" s="832" t="s">
        <v>1749</v>
      </c>
      <c r="C833" s="832" t="s">
        <v>1754</v>
      </c>
      <c r="D833" s="833" t="s">
        <v>2608</v>
      </c>
      <c r="E833" s="834" t="s">
        <v>1777</v>
      </c>
      <c r="F833" s="832" t="s">
        <v>1750</v>
      </c>
      <c r="G833" s="832" t="s">
        <v>1821</v>
      </c>
      <c r="H833" s="832" t="s">
        <v>579</v>
      </c>
      <c r="I833" s="832" t="s">
        <v>2157</v>
      </c>
      <c r="J833" s="832" t="s">
        <v>641</v>
      </c>
      <c r="K833" s="832" t="s">
        <v>2158</v>
      </c>
      <c r="L833" s="835">
        <v>35.25</v>
      </c>
      <c r="M833" s="835">
        <v>35.25</v>
      </c>
      <c r="N833" s="832">
        <v>1</v>
      </c>
      <c r="O833" s="836">
        <v>1</v>
      </c>
      <c r="P833" s="835">
        <v>35.25</v>
      </c>
      <c r="Q833" s="837">
        <v>1</v>
      </c>
      <c r="R833" s="832">
        <v>1</v>
      </c>
      <c r="S833" s="837">
        <v>1</v>
      </c>
      <c r="T833" s="836">
        <v>1</v>
      </c>
      <c r="U833" s="838">
        <v>1</v>
      </c>
    </row>
    <row r="834" spans="1:21" ht="14.45" customHeight="1" x14ac:dyDescent="0.2">
      <c r="A834" s="831">
        <v>31</v>
      </c>
      <c r="B834" s="832" t="s">
        <v>1749</v>
      </c>
      <c r="C834" s="832" t="s">
        <v>1754</v>
      </c>
      <c r="D834" s="833" t="s">
        <v>2608</v>
      </c>
      <c r="E834" s="834" t="s">
        <v>1777</v>
      </c>
      <c r="F834" s="832" t="s">
        <v>1750</v>
      </c>
      <c r="G834" s="832" t="s">
        <v>2022</v>
      </c>
      <c r="H834" s="832" t="s">
        <v>579</v>
      </c>
      <c r="I834" s="832" t="s">
        <v>2159</v>
      </c>
      <c r="J834" s="832" t="s">
        <v>791</v>
      </c>
      <c r="K834" s="832" t="s">
        <v>2160</v>
      </c>
      <c r="L834" s="835">
        <v>32.25</v>
      </c>
      <c r="M834" s="835">
        <v>32.25</v>
      </c>
      <c r="N834" s="832">
        <v>1</v>
      </c>
      <c r="O834" s="836">
        <v>1</v>
      </c>
      <c r="P834" s="835"/>
      <c r="Q834" s="837">
        <v>0</v>
      </c>
      <c r="R834" s="832"/>
      <c r="S834" s="837">
        <v>0</v>
      </c>
      <c r="T834" s="836"/>
      <c r="U834" s="838">
        <v>0</v>
      </c>
    </row>
    <row r="835" spans="1:21" ht="14.45" customHeight="1" x14ac:dyDescent="0.2">
      <c r="A835" s="831">
        <v>31</v>
      </c>
      <c r="B835" s="832" t="s">
        <v>1749</v>
      </c>
      <c r="C835" s="832" t="s">
        <v>1754</v>
      </c>
      <c r="D835" s="833" t="s">
        <v>2608</v>
      </c>
      <c r="E835" s="834" t="s">
        <v>1777</v>
      </c>
      <c r="F835" s="832" t="s">
        <v>1750</v>
      </c>
      <c r="G835" s="832" t="s">
        <v>2029</v>
      </c>
      <c r="H835" s="832" t="s">
        <v>579</v>
      </c>
      <c r="I835" s="832" t="s">
        <v>2030</v>
      </c>
      <c r="J835" s="832" t="s">
        <v>950</v>
      </c>
      <c r="K835" s="832" t="s">
        <v>2031</v>
      </c>
      <c r="L835" s="835">
        <v>0</v>
      </c>
      <c r="M835" s="835">
        <v>0</v>
      </c>
      <c r="N835" s="832">
        <v>1</v>
      </c>
      <c r="O835" s="836">
        <v>0.5</v>
      </c>
      <c r="P835" s="835">
        <v>0</v>
      </c>
      <c r="Q835" s="837"/>
      <c r="R835" s="832">
        <v>1</v>
      </c>
      <c r="S835" s="837">
        <v>1</v>
      </c>
      <c r="T835" s="836">
        <v>0.5</v>
      </c>
      <c r="U835" s="838">
        <v>1</v>
      </c>
    </row>
    <row r="836" spans="1:21" ht="14.45" customHeight="1" x14ac:dyDescent="0.2">
      <c r="A836" s="831">
        <v>31</v>
      </c>
      <c r="B836" s="832" t="s">
        <v>1749</v>
      </c>
      <c r="C836" s="832" t="s">
        <v>1754</v>
      </c>
      <c r="D836" s="833" t="s">
        <v>2608</v>
      </c>
      <c r="E836" s="834" t="s">
        <v>1777</v>
      </c>
      <c r="F836" s="832" t="s">
        <v>1750</v>
      </c>
      <c r="G836" s="832" t="s">
        <v>2252</v>
      </c>
      <c r="H836" s="832" t="s">
        <v>579</v>
      </c>
      <c r="I836" s="832" t="s">
        <v>2256</v>
      </c>
      <c r="J836" s="832" t="s">
        <v>960</v>
      </c>
      <c r="K836" s="832" t="s">
        <v>961</v>
      </c>
      <c r="L836" s="835">
        <v>54.55</v>
      </c>
      <c r="M836" s="835">
        <v>54.55</v>
      </c>
      <c r="N836" s="832">
        <v>1</v>
      </c>
      <c r="O836" s="836">
        <v>0.5</v>
      </c>
      <c r="P836" s="835">
        <v>54.55</v>
      </c>
      <c r="Q836" s="837">
        <v>1</v>
      </c>
      <c r="R836" s="832">
        <v>1</v>
      </c>
      <c r="S836" s="837">
        <v>1</v>
      </c>
      <c r="T836" s="836">
        <v>0.5</v>
      </c>
      <c r="U836" s="838">
        <v>1</v>
      </c>
    </row>
    <row r="837" spans="1:21" ht="14.45" customHeight="1" x14ac:dyDescent="0.2">
      <c r="A837" s="831">
        <v>31</v>
      </c>
      <c r="B837" s="832" t="s">
        <v>1749</v>
      </c>
      <c r="C837" s="832" t="s">
        <v>1754</v>
      </c>
      <c r="D837" s="833" t="s">
        <v>2608</v>
      </c>
      <c r="E837" s="834" t="s">
        <v>1777</v>
      </c>
      <c r="F837" s="832" t="s">
        <v>1750</v>
      </c>
      <c r="G837" s="832" t="s">
        <v>1778</v>
      </c>
      <c r="H837" s="832" t="s">
        <v>615</v>
      </c>
      <c r="I837" s="832" t="s">
        <v>1605</v>
      </c>
      <c r="J837" s="832" t="s">
        <v>927</v>
      </c>
      <c r="K837" s="832" t="s">
        <v>931</v>
      </c>
      <c r="L837" s="835">
        <v>0</v>
      </c>
      <c r="M837" s="835">
        <v>0</v>
      </c>
      <c r="N837" s="832">
        <v>53</v>
      </c>
      <c r="O837" s="836">
        <v>38</v>
      </c>
      <c r="P837" s="835">
        <v>0</v>
      </c>
      <c r="Q837" s="837"/>
      <c r="R837" s="832">
        <v>30</v>
      </c>
      <c r="S837" s="837">
        <v>0.56603773584905659</v>
      </c>
      <c r="T837" s="836">
        <v>20.5</v>
      </c>
      <c r="U837" s="838">
        <v>0.53947368421052633</v>
      </c>
    </row>
    <row r="838" spans="1:21" ht="14.45" customHeight="1" x14ac:dyDescent="0.2">
      <c r="A838" s="831">
        <v>31</v>
      </c>
      <c r="B838" s="832" t="s">
        <v>1749</v>
      </c>
      <c r="C838" s="832" t="s">
        <v>1754</v>
      </c>
      <c r="D838" s="833" t="s">
        <v>2608</v>
      </c>
      <c r="E838" s="834" t="s">
        <v>1777</v>
      </c>
      <c r="F838" s="832" t="s">
        <v>1750</v>
      </c>
      <c r="G838" s="832" t="s">
        <v>1888</v>
      </c>
      <c r="H838" s="832" t="s">
        <v>579</v>
      </c>
      <c r="I838" s="832" t="s">
        <v>1891</v>
      </c>
      <c r="J838" s="832" t="s">
        <v>1892</v>
      </c>
      <c r="K838" s="832" t="s">
        <v>1893</v>
      </c>
      <c r="L838" s="835">
        <v>59.56</v>
      </c>
      <c r="M838" s="835">
        <v>238.24</v>
      </c>
      <c r="N838" s="832">
        <v>4</v>
      </c>
      <c r="O838" s="836">
        <v>0.5</v>
      </c>
      <c r="P838" s="835">
        <v>238.24</v>
      </c>
      <c r="Q838" s="837">
        <v>1</v>
      </c>
      <c r="R838" s="832">
        <v>4</v>
      </c>
      <c r="S838" s="837">
        <v>1</v>
      </c>
      <c r="T838" s="836">
        <v>0.5</v>
      </c>
      <c r="U838" s="838">
        <v>1</v>
      </c>
    </row>
    <row r="839" spans="1:21" ht="14.45" customHeight="1" x14ac:dyDescent="0.2">
      <c r="A839" s="831">
        <v>31</v>
      </c>
      <c r="B839" s="832" t="s">
        <v>1749</v>
      </c>
      <c r="C839" s="832" t="s">
        <v>1754</v>
      </c>
      <c r="D839" s="833" t="s">
        <v>2608</v>
      </c>
      <c r="E839" s="834" t="s">
        <v>1777</v>
      </c>
      <c r="F839" s="832" t="s">
        <v>1750</v>
      </c>
      <c r="G839" s="832" t="s">
        <v>1793</v>
      </c>
      <c r="H839" s="832" t="s">
        <v>579</v>
      </c>
      <c r="I839" s="832" t="s">
        <v>1794</v>
      </c>
      <c r="J839" s="832" t="s">
        <v>1129</v>
      </c>
      <c r="K839" s="832" t="s">
        <v>1795</v>
      </c>
      <c r="L839" s="835">
        <v>219.37</v>
      </c>
      <c r="M839" s="835">
        <v>4826.1399999999994</v>
      </c>
      <c r="N839" s="832">
        <v>22</v>
      </c>
      <c r="O839" s="836">
        <v>7</v>
      </c>
      <c r="P839" s="835">
        <v>1754.96</v>
      </c>
      <c r="Q839" s="837">
        <v>0.3636363636363637</v>
      </c>
      <c r="R839" s="832">
        <v>8</v>
      </c>
      <c r="S839" s="837">
        <v>0.36363636363636365</v>
      </c>
      <c r="T839" s="836">
        <v>4</v>
      </c>
      <c r="U839" s="838">
        <v>0.5714285714285714</v>
      </c>
    </row>
    <row r="840" spans="1:21" ht="14.45" customHeight="1" x14ac:dyDescent="0.2">
      <c r="A840" s="831">
        <v>31</v>
      </c>
      <c r="B840" s="832" t="s">
        <v>1749</v>
      </c>
      <c r="C840" s="832" t="s">
        <v>1754</v>
      </c>
      <c r="D840" s="833" t="s">
        <v>2608</v>
      </c>
      <c r="E840" s="834" t="s">
        <v>1777</v>
      </c>
      <c r="F840" s="832" t="s">
        <v>1750</v>
      </c>
      <c r="G840" s="832" t="s">
        <v>2173</v>
      </c>
      <c r="H840" s="832" t="s">
        <v>579</v>
      </c>
      <c r="I840" s="832" t="s">
        <v>2585</v>
      </c>
      <c r="J840" s="832" t="s">
        <v>2586</v>
      </c>
      <c r="K840" s="832" t="s">
        <v>2587</v>
      </c>
      <c r="L840" s="835">
        <v>93.96</v>
      </c>
      <c r="M840" s="835">
        <v>93.96</v>
      </c>
      <c r="N840" s="832">
        <v>1</v>
      </c>
      <c r="O840" s="836">
        <v>1</v>
      </c>
      <c r="P840" s="835">
        <v>93.96</v>
      </c>
      <c r="Q840" s="837">
        <v>1</v>
      </c>
      <c r="R840" s="832">
        <v>1</v>
      </c>
      <c r="S840" s="837">
        <v>1</v>
      </c>
      <c r="T840" s="836">
        <v>1</v>
      </c>
      <c r="U840" s="838">
        <v>1</v>
      </c>
    </row>
    <row r="841" spans="1:21" ht="14.45" customHeight="1" x14ac:dyDescent="0.2">
      <c r="A841" s="831">
        <v>31</v>
      </c>
      <c r="B841" s="832" t="s">
        <v>1749</v>
      </c>
      <c r="C841" s="832" t="s">
        <v>1754</v>
      </c>
      <c r="D841" s="833" t="s">
        <v>2608</v>
      </c>
      <c r="E841" s="834" t="s">
        <v>1777</v>
      </c>
      <c r="F841" s="832" t="s">
        <v>1750</v>
      </c>
      <c r="G841" s="832" t="s">
        <v>2173</v>
      </c>
      <c r="H841" s="832" t="s">
        <v>579</v>
      </c>
      <c r="I841" s="832" t="s">
        <v>2174</v>
      </c>
      <c r="J841" s="832" t="s">
        <v>2175</v>
      </c>
      <c r="K841" s="832" t="s">
        <v>2176</v>
      </c>
      <c r="L841" s="835">
        <v>93.96</v>
      </c>
      <c r="M841" s="835">
        <v>93.96</v>
      </c>
      <c r="N841" s="832">
        <v>1</v>
      </c>
      <c r="O841" s="836">
        <v>1</v>
      </c>
      <c r="P841" s="835">
        <v>93.96</v>
      </c>
      <c r="Q841" s="837">
        <v>1</v>
      </c>
      <c r="R841" s="832">
        <v>1</v>
      </c>
      <c r="S841" s="837">
        <v>1</v>
      </c>
      <c r="T841" s="836">
        <v>1</v>
      </c>
      <c r="U841" s="838">
        <v>1</v>
      </c>
    </row>
    <row r="842" spans="1:21" ht="14.45" customHeight="1" x14ac:dyDescent="0.2">
      <c r="A842" s="831">
        <v>31</v>
      </c>
      <c r="B842" s="832" t="s">
        <v>1749</v>
      </c>
      <c r="C842" s="832" t="s">
        <v>1754</v>
      </c>
      <c r="D842" s="833" t="s">
        <v>2608</v>
      </c>
      <c r="E842" s="834" t="s">
        <v>1777</v>
      </c>
      <c r="F842" s="832" t="s">
        <v>1750</v>
      </c>
      <c r="G842" s="832" t="s">
        <v>2035</v>
      </c>
      <c r="H842" s="832" t="s">
        <v>579</v>
      </c>
      <c r="I842" s="832" t="s">
        <v>2093</v>
      </c>
      <c r="J842" s="832" t="s">
        <v>2094</v>
      </c>
      <c r="K842" s="832" t="s">
        <v>2095</v>
      </c>
      <c r="L842" s="835">
        <v>311.02</v>
      </c>
      <c r="M842" s="835">
        <v>622.04</v>
      </c>
      <c r="N842" s="832">
        <v>2</v>
      </c>
      <c r="O842" s="836">
        <v>1</v>
      </c>
      <c r="P842" s="835">
        <v>622.04</v>
      </c>
      <c r="Q842" s="837">
        <v>1</v>
      </c>
      <c r="R842" s="832">
        <v>2</v>
      </c>
      <c r="S842" s="837">
        <v>1</v>
      </c>
      <c r="T842" s="836">
        <v>1</v>
      </c>
      <c r="U842" s="838">
        <v>1</v>
      </c>
    </row>
    <row r="843" spans="1:21" ht="14.45" customHeight="1" x14ac:dyDescent="0.2">
      <c r="A843" s="831">
        <v>31</v>
      </c>
      <c r="B843" s="832" t="s">
        <v>1749</v>
      </c>
      <c r="C843" s="832" t="s">
        <v>1754</v>
      </c>
      <c r="D843" s="833" t="s">
        <v>2608</v>
      </c>
      <c r="E843" s="834" t="s">
        <v>1777</v>
      </c>
      <c r="F843" s="832" t="s">
        <v>1750</v>
      </c>
      <c r="G843" s="832" t="s">
        <v>1901</v>
      </c>
      <c r="H843" s="832" t="s">
        <v>579</v>
      </c>
      <c r="I843" s="832" t="s">
        <v>2039</v>
      </c>
      <c r="J843" s="832" t="s">
        <v>897</v>
      </c>
      <c r="K843" s="832" t="s">
        <v>2040</v>
      </c>
      <c r="L843" s="835">
        <v>0</v>
      </c>
      <c r="M843" s="835">
        <v>0</v>
      </c>
      <c r="N843" s="832">
        <v>2</v>
      </c>
      <c r="O843" s="836">
        <v>2</v>
      </c>
      <c r="P843" s="835">
        <v>0</v>
      </c>
      <c r="Q843" s="837"/>
      <c r="R843" s="832">
        <v>1</v>
      </c>
      <c r="S843" s="837">
        <v>0.5</v>
      </c>
      <c r="T843" s="836">
        <v>1</v>
      </c>
      <c r="U843" s="838">
        <v>0.5</v>
      </c>
    </row>
    <row r="844" spans="1:21" ht="14.45" customHeight="1" x14ac:dyDescent="0.2">
      <c r="A844" s="831">
        <v>31</v>
      </c>
      <c r="B844" s="832" t="s">
        <v>1749</v>
      </c>
      <c r="C844" s="832" t="s">
        <v>1754</v>
      </c>
      <c r="D844" s="833" t="s">
        <v>2608</v>
      </c>
      <c r="E844" s="834" t="s">
        <v>1777</v>
      </c>
      <c r="F844" s="832" t="s">
        <v>1750</v>
      </c>
      <c r="G844" s="832" t="s">
        <v>1906</v>
      </c>
      <c r="H844" s="832" t="s">
        <v>579</v>
      </c>
      <c r="I844" s="832" t="s">
        <v>2296</v>
      </c>
      <c r="J844" s="832" t="s">
        <v>1908</v>
      </c>
      <c r="K844" s="832" t="s">
        <v>2297</v>
      </c>
      <c r="L844" s="835">
        <v>33.549999999999997</v>
      </c>
      <c r="M844" s="835">
        <v>33.549999999999997</v>
      </c>
      <c r="N844" s="832">
        <v>1</v>
      </c>
      <c r="O844" s="836">
        <v>1</v>
      </c>
      <c r="P844" s="835">
        <v>33.549999999999997</v>
      </c>
      <c r="Q844" s="837">
        <v>1</v>
      </c>
      <c r="R844" s="832">
        <v>1</v>
      </c>
      <c r="S844" s="837">
        <v>1</v>
      </c>
      <c r="T844" s="836">
        <v>1</v>
      </c>
      <c r="U844" s="838">
        <v>1</v>
      </c>
    </row>
    <row r="845" spans="1:21" ht="14.45" customHeight="1" x14ac:dyDescent="0.2">
      <c r="A845" s="831">
        <v>31</v>
      </c>
      <c r="B845" s="832" t="s">
        <v>1749</v>
      </c>
      <c r="C845" s="832" t="s">
        <v>1754</v>
      </c>
      <c r="D845" s="833" t="s">
        <v>2608</v>
      </c>
      <c r="E845" s="834" t="s">
        <v>1777</v>
      </c>
      <c r="F845" s="832" t="s">
        <v>1750</v>
      </c>
      <c r="G845" s="832" t="s">
        <v>1906</v>
      </c>
      <c r="H845" s="832" t="s">
        <v>579</v>
      </c>
      <c r="I845" s="832" t="s">
        <v>1907</v>
      </c>
      <c r="J845" s="832" t="s">
        <v>1908</v>
      </c>
      <c r="K845" s="832" t="s">
        <v>1909</v>
      </c>
      <c r="L845" s="835">
        <v>33.31</v>
      </c>
      <c r="M845" s="835">
        <v>33.31</v>
      </c>
      <c r="N845" s="832">
        <v>1</v>
      </c>
      <c r="O845" s="836">
        <v>0.5</v>
      </c>
      <c r="P845" s="835">
        <v>33.31</v>
      </c>
      <c r="Q845" s="837">
        <v>1</v>
      </c>
      <c r="R845" s="832">
        <v>1</v>
      </c>
      <c r="S845" s="837">
        <v>1</v>
      </c>
      <c r="T845" s="836">
        <v>0.5</v>
      </c>
      <c r="U845" s="838">
        <v>1</v>
      </c>
    </row>
    <row r="846" spans="1:21" ht="14.45" customHeight="1" x14ac:dyDescent="0.2">
      <c r="A846" s="831">
        <v>31</v>
      </c>
      <c r="B846" s="832" t="s">
        <v>1749</v>
      </c>
      <c r="C846" s="832" t="s">
        <v>1754</v>
      </c>
      <c r="D846" s="833" t="s">
        <v>2608</v>
      </c>
      <c r="E846" s="834" t="s">
        <v>1777</v>
      </c>
      <c r="F846" s="832" t="s">
        <v>1750</v>
      </c>
      <c r="G846" s="832" t="s">
        <v>1906</v>
      </c>
      <c r="H846" s="832" t="s">
        <v>579</v>
      </c>
      <c r="I846" s="832" t="s">
        <v>1910</v>
      </c>
      <c r="J846" s="832" t="s">
        <v>1908</v>
      </c>
      <c r="K846" s="832" t="s">
        <v>1911</v>
      </c>
      <c r="L846" s="835">
        <v>99.94</v>
      </c>
      <c r="M846" s="835">
        <v>1898.8600000000001</v>
      </c>
      <c r="N846" s="832">
        <v>19</v>
      </c>
      <c r="O846" s="836">
        <v>11</v>
      </c>
      <c r="P846" s="835">
        <v>1299.22</v>
      </c>
      <c r="Q846" s="837">
        <v>0.68421052631578949</v>
      </c>
      <c r="R846" s="832">
        <v>13</v>
      </c>
      <c r="S846" s="837">
        <v>0.68421052631578949</v>
      </c>
      <c r="T846" s="836">
        <v>7.5</v>
      </c>
      <c r="U846" s="838">
        <v>0.68181818181818177</v>
      </c>
    </row>
    <row r="847" spans="1:21" ht="14.45" customHeight="1" x14ac:dyDescent="0.2">
      <c r="A847" s="831">
        <v>31</v>
      </c>
      <c r="B847" s="832" t="s">
        <v>1749</v>
      </c>
      <c r="C847" s="832" t="s">
        <v>1754</v>
      </c>
      <c r="D847" s="833" t="s">
        <v>2608</v>
      </c>
      <c r="E847" s="834" t="s">
        <v>1777</v>
      </c>
      <c r="F847" s="832" t="s">
        <v>1750</v>
      </c>
      <c r="G847" s="832" t="s">
        <v>1906</v>
      </c>
      <c r="H847" s="832" t="s">
        <v>579</v>
      </c>
      <c r="I847" s="832" t="s">
        <v>2588</v>
      </c>
      <c r="J847" s="832" t="s">
        <v>1908</v>
      </c>
      <c r="K847" s="832" t="s">
        <v>2589</v>
      </c>
      <c r="L847" s="835">
        <v>299.83999999999997</v>
      </c>
      <c r="M847" s="835">
        <v>299.83999999999997</v>
      </c>
      <c r="N847" s="832">
        <v>1</v>
      </c>
      <c r="O847" s="836">
        <v>1</v>
      </c>
      <c r="P847" s="835">
        <v>299.83999999999997</v>
      </c>
      <c r="Q847" s="837">
        <v>1</v>
      </c>
      <c r="R847" s="832">
        <v>1</v>
      </c>
      <c r="S847" s="837">
        <v>1</v>
      </c>
      <c r="T847" s="836">
        <v>1</v>
      </c>
      <c r="U847" s="838">
        <v>1</v>
      </c>
    </row>
    <row r="848" spans="1:21" ht="14.45" customHeight="1" x14ac:dyDescent="0.2">
      <c r="A848" s="831">
        <v>31</v>
      </c>
      <c r="B848" s="832" t="s">
        <v>1749</v>
      </c>
      <c r="C848" s="832" t="s">
        <v>1754</v>
      </c>
      <c r="D848" s="833" t="s">
        <v>2608</v>
      </c>
      <c r="E848" s="834" t="s">
        <v>1777</v>
      </c>
      <c r="F848" s="832" t="s">
        <v>1750</v>
      </c>
      <c r="G848" s="832" t="s">
        <v>1906</v>
      </c>
      <c r="H848" s="832" t="s">
        <v>579</v>
      </c>
      <c r="I848" s="832" t="s">
        <v>2041</v>
      </c>
      <c r="J848" s="832" t="s">
        <v>1048</v>
      </c>
      <c r="K848" s="832" t="s">
        <v>1050</v>
      </c>
      <c r="L848" s="835">
        <v>50.32</v>
      </c>
      <c r="M848" s="835">
        <v>50.32</v>
      </c>
      <c r="N848" s="832">
        <v>1</v>
      </c>
      <c r="O848" s="836">
        <v>1</v>
      </c>
      <c r="P848" s="835"/>
      <c r="Q848" s="837">
        <v>0</v>
      </c>
      <c r="R848" s="832"/>
      <c r="S848" s="837">
        <v>0</v>
      </c>
      <c r="T848" s="836"/>
      <c r="U848" s="838">
        <v>0</v>
      </c>
    </row>
    <row r="849" spans="1:21" ht="14.45" customHeight="1" x14ac:dyDescent="0.2">
      <c r="A849" s="831">
        <v>31</v>
      </c>
      <c r="B849" s="832" t="s">
        <v>1749</v>
      </c>
      <c r="C849" s="832" t="s">
        <v>1754</v>
      </c>
      <c r="D849" s="833" t="s">
        <v>2608</v>
      </c>
      <c r="E849" s="834" t="s">
        <v>1777</v>
      </c>
      <c r="F849" s="832" t="s">
        <v>1750</v>
      </c>
      <c r="G849" s="832" t="s">
        <v>1906</v>
      </c>
      <c r="H849" s="832" t="s">
        <v>579</v>
      </c>
      <c r="I849" s="832" t="s">
        <v>1912</v>
      </c>
      <c r="J849" s="832" t="s">
        <v>1908</v>
      </c>
      <c r="K849" s="832" t="s">
        <v>1913</v>
      </c>
      <c r="L849" s="835">
        <v>66.63</v>
      </c>
      <c r="M849" s="835">
        <v>533.04</v>
      </c>
      <c r="N849" s="832">
        <v>8</v>
      </c>
      <c r="O849" s="836">
        <v>5</v>
      </c>
      <c r="P849" s="835">
        <v>333.15</v>
      </c>
      <c r="Q849" s="837">
        <v>0.625</v>
      </c>
      <c r="R849" s="832">
        <v>5</v>
      </c>
      <c r="S849" s="837">
        <v>0.625</v>
      </c>
      <c r="T849" s="836">
        <v>3</v>
      </c>
      <c r="U849" s="838">
        <v>0.6</v>
      </c>
    </row>
    <row r="850" spans="1:21" ht="14.45" customHeight="1" x14ac:dyDescent="0.2">
      <c r="A850" s="831">
        <v>31</v>
      </c>
      <c r="B850" s="832" t="s">
        <v>1749</v>
      </c>
      <c r="C850" s="832" t="s">
        <v>1754</v>
      </c>
      <c r="D850" s="833" t="s">
        <v>2608</v>
      </c>
      <c r="E850" s="834" t="s">
        <v>1777</v>
      </c>
      <c r="F850" s="832" t="s">
        <v>1750</v>
      </c>
      <c r="G850" s="832" t="s">
        <v>1906</v>
      </c>
      <c r="H850" s="832" t="s">
        <v>579</v>
      </c>
      <c r="I850" s="832" t="s">
        <v>2042</v>
      </c>
      <c r="J850" s="832" t="s">
        <v>1048</v>
      </c>
      <c r="K850" s="832" t="s">
        <v>2043</v>
      </c>
      <c r="L850" s="835">
        <v>50.32</v>
      </c>
      <c r="M850" s="835">
        <v>452.88</v>
      </c>
      <c r="N850" s="832">
        <v>9</v>
      </c>
      <c r="O850" s="836">
        <v>7</v>
      </c>
      <c r="P850" s="835">
        <v>251.6</v>
      </c>
      <c r="Q850" s="837">
        <v>0.55555555555555558</v>
      </c>
      <c r="R850" s="832">
        <v>5</v>
      </c>
      <c r="S850" s="837">
        <v>0.55555555555555558</v>
      </c>
      <c r="T850" s="836">
        <v>3.5</v>
      </c>
      <c r="U850" s="838">
        <v>0.5</v>
      </c>
    </row>
    <row r="851" spans="1:21" ht="14.45" customHeight="1" x14ac:dyDescent="0.2">
      <c r="A851" s="831">
        <v>31</v>
      </c>
      <c r="B851" s="832" t="s">
        <v>1749</v>
      </c>
      <c r="C851" s="832" t="s">
        <v>1754</v>
      </c>
      <c r="D851" s="833" t="s">
        <v>2608</v>
      </c>
      <c r="E851" s="834" t="s">
        <v>1777</v>
      </c>
      <c r="F851" s="832" t="s">
        <v>1750</v>
      </c>
      <c r="G851" s="832" t="s">
        <v>1906</v>
      </c>
      <c r="H851" s="832" t="s">
        <v>579</v>
      </c>
      <c r="I851" s="832" t="s">
        <v>2345</v>
      </c>
      <c r="J851" s="832" t="s">
        <v>1048</v>
      </c>
      <c r="K851" s="832" t="s">
        <v>2346</v>
      </c>
      <c r="L851" s="835">
        <v>16.77</v>
      </c>
      <c r="M851" s="835">
        <v>67.08</v>
      </c>
      <c r="N851" s="832">
        <v>4</v>
      </c>
      <c r="O851" s="836">
        <v>1</v>
      </c>
      <c r="P851" s="835">
        <v>67.08</v>
      </c>
      <c r="Q851" s="837">
        <v>1</v>
      </c>
      <c r="R851" s="832">
        <v>4</v>
      </c>
      <c r="S851" s="837">
        <v>1</v>
      </c>
      <c r="T851" s="836">
        <v>1</v>
      </c>
      <c r="U851" s="838">
        <v>1</v>
      </c>
    </row>
    <row r="852" spans="1:21" ht="14.45" customHeight="1" x14ac:dyDescent="0.2">
      <c r="A852" s="831">
        <v>31</v>
      </c>
      <c r="B852" s="832" t="s">
        <v>1749</v>
      </c>
      <c r="C852" s="832" t="s">
        <v>1754</v>
      </c>
      <c r="D852" s="833" t="s">
        <v>2608</v>
      </c>
      <c r="E852" s="834" t="s">
        <v>1777</v>
      </c>
      <c r="F852" s="832" t="s">
        <v>1750</v>
      </c>
      <c r="G852" s="832" t="s">
        <v>1906</v>
      </c>
      <c r="H852" s="832" t="s">
        <v>579</v>
      </c>
      <c r="I852" s="832" t="s">
        <v>2264</v>
      </c>
      <c r="J852" s="832" t="s">
        <v>1908</v>
      </c>
      <c r="K852" s="832" t="s">
        <v>2265</v>
      </c>
      <c r="L852" s="835">
        <v>16.77</v>
      </c>
      <c r="M852" s="835">
        <v>33.54</v>
      </c>
      <c r="N852" s="832">
        <v>2</v>
      </c>
      <c r="O852" s="836">
        <v>0.5</v>
      </c>
      <c r="P852" s="835">
        <v>33.54</v>
      </c>
      <c r="Q852" s="837">
        <v>1</v>
      </c>
      <c r="R852" s="832">
        <v>2</v>
      </c>
      <c r="S852" s="837">
        <v>1</v>
      </c>
      <c r="T852" s="836">
        <v>0.5</v>
      </c>
      <c r="U852" s="838">
        <v>1</v>
      </c>
    </row>
    <row r="853" spans="1:21" ht="14.45" customHeight="1" x14ac:dyDescent="0.2">
      <c r="A853" s="831">
        <v>31</v>
      </c>
      <c r="B853" s="832" t="s">
        <v>1749</v>
      </c>
      <c r="C853" s="832" t="s">
        <v>1754</v>
      </c>
      <c r="D853" s="833" t="s">
        <v>2608</v>
      </c>
      <c r="E853" s="834" t="s">
        <v>1777</v>
      </c>
      <c r="F853" s="832" t="s">
        <v>1750</v>
      </c>
      <c r="G853" s="832" t="s">
        <v>1783</v>
      </c>
      <c r="H853" s="832" t="s">
        <v>615</v>
      </c>
      <c r="I853" s="832" t="s">
        <v>1560</v>
      </c>
      <c r="J853" s="832" t="s">
        <v>1561</v>
      </c>
      <c r="K853" s="832" t="s">
        <v>1562</v>
      </c>
      <c r="L853" s="835">
        <v>149.52000000000001</v>
      </c>
      <c r="M853" s="835">
        <v>598.08000000000004</v>
      </c>
      <c r="N853" s="832">
        <v>4</v>
      </c>
      <c r="O853" s="836">
        <v>4</v>
      </c>
      <c r="P853" s="835">
        <v>598.08000000000004</v>
      </c>
      <c r="Q853" s="837">
        <v>1</v>
      </c>
      <c r="R853" s="832">
        <v>4</v>
      </c>
      <c r="S853" s="837">
        <v>1</v>
      </c>
      <c r="T853" s="836">
        <v>4</v>
      </c>
      <c r="U853" s="838">
        <v>1</v>
      </c>
    </row>
    <row r="854" spans="1:21" ht="14.45" customHeight="1" x14ac:dyDescent="0.2">
      <c r="A854" s="831">
        <v>31</v>
      </c>
      <c r="B854" s="832" t="s">
        <v>1749</v>
      </c>
      <c r="C854" s="832" t="s">
        <v>1754</v>
      </c>
      <c r="D854" s="833" t="s">
        <v>2608</v>
      </c>
      <c r="E854" s="834" t="s">
        <v>1777</v>
      </c>
      <c r="F854" s="832" t="s">
        <v>1750</v>
      </c>
      <c r="G854" s="832" t="s">
        <v>1783</v>
      </c>
      <c r="H854" s="832" t="s">
        <v>579</v>
      </c>
      <c r="I854" s="832" t="s">
        <v>2313</v>
      </c>
      <c r="J854" s="832" t="s">
        <v>1074</v>
      </c>
      <c r="K854" s="832" t="s">
        <v>1559</v>
      </c>
      <c r="L854" s="835">
        <v>154.36000000000001</v>
      </c>
      <c r="M854" s="835">
        <v>154.36000000000001</v>
      </c>
      <c r="N854" s="832">
        <v>1</v>
      </c>
      <c r="O854" s="836">
        <v>1</v>
      </c>
      <c r="P854" s="835">
        <v>154.36000000000001</v>
      </c>
      <c r="Q854" s="837">
        <v>1</v>
      </c>
      <c r="R854" s="832">
        <v>1</v>
      </c>
      <c r="S854" s="837">
        <v>1</v>
      </c>
      <c r="T854" s="836">
        <v>1</v>
      </c>
      <c r="U854" s="838">
        <v>1</v>
      </c>
    </row>
    <row r="855" spans="1:21" ht="14.45" customHeight="1" x14ac:dyDescent="0.2">
      <c r="A855" s="831">
        <v>31</v>
      </c>
      <c r="B855" s="832" t="s">
        <v>1749</v>
      </c>
      <c r="C855" s="832" t="s">
        <v>1754</v>
      </c>
      <c r="D855" s="833" t="s">
        <v>2608</v>
      </c>
      <c r="E855" s="834" t="s">
        <v>1777</v>
      </c>
      <c r="F855" s="832" t="s">
        <v>1750</v>
      </c>
      <c r="G855" s="832" t="s">
        <v>1783</v>
      </c>
      <c r="H855" s="832" t="s">
        <v>579</v>
      </c>
      <c r="I855" s="832" t="s">
        <v>1784</v>
      </c>
      <c r="J855" s="832" t="s">
        <v>1074</v>
      </c>
      <c r="K855" s="832" t="s">
        <v>1557</v>
      </c>
      <c r="L855" s="835">
        <v>225.06</v>
      </c>
      <c r="M855" s="835">
        <v>225.06</v>
      </c>
      <c r="N855" s="832">
        <v>1</v>
      </c>
      <c r="O855" s="836">
        <v>1</v>
      </c>
      <c r="P855" s="835">
        <v>225.06</v>
      </c>
      <c r="Q855" s="837">
        <v>1</v>
      </c>
      <c r="R855" s="832">
        <v>1</v>
      </c>
      <c r="S855" s="837">
        <v>1</v>
      </c>
      <c r="T855" s="836">
        <v>1</v>
      </c>
      <c r="U855" s="838">
        <v>1</v>
      </c>
    </row>
    <row r="856" spans="1:21" ht="14.45" customHeight="1" x14ac:dyDescent="0.2">
      <c r="A856" s="831">
        <v>31</v>
      </c>
      <c r="B856" s="832" t="s">
        <v>1749</v>
      </c>
      <c r="C856" s="832" t="s">
        <v>1754</v>
      </c>
      <c r="D856" s="833" t="s">
        <v>2608</v>
      </c>
      <c r="E856" s="834" t="s">
        <v>1777</v>
      </c>
      <c r="F856" s="832" t="s">
        <v>1750</v>
      </c>
      <c r="G856" s="832" t="s">
        <v>1783</v>
      </c>
      <c r="H856" s="832" t="s">
        <v>579</v>
      </c>
      <c r="I856" s="832" t="s">
        <v>2266</v>
      </c>
      <c r="J856" s="832" t="s">
        <v>1074</v>
      </c>
      <c r="K856" s="832" t="s">
        <v>1559</v>
      </c>
      <c r="L856" s="835">
        <v>154.36000000000001</v>
      </c>
      <c r="M856" s="835">
        <v>154.36000000000001</v>
      </c>
      <c r="N856" s="832">
        <v>1</v>
      </c>
      <c r="O856" s="836">
        <v>0.5</v>
      </c>
      <c r="P856" s="835"/>
      <c r="Q856" s="837">
        <v>0</v>
      </c>
      <c r="R856" s="832"/>
      <c r="S856" s="837">
        <v>0</v>
      </c>
      <c r="T856" s="836"/>
      <c r="U856" s="838">
        <v>0</v>
      </c>
    </row>
    <row r="857" spans="1:21" ht="14.45" customHeight="1" x14ac:dyDescent="0.2">
      <c r="A857" s="831">
        <v>31</v>
      </c>
      <c r="B857" s="832" t="s">
        <v>1749</v>
      </c>
      <c r="C857" s="832" t="s">
        <v>1754</v>
      </c>
      <c r="D857" s="833" t="s">
        <v>2608</v>
      </c>
      <c r="E857" s="834" t="s">
        <v>1777</v>
      </c>
      <c r="F857" s="832" t="s">
        <v>1750</v>
      </c>
      <c r="G857" s="832" t="s">
        <v>1915</v>
      </c>
      <c r="H857" s="832" t="s">
        <v>579</v>
      </c>
      <c r="I857" s="832" t="s">
        <v>1916</v>
      </c>
      <c r="J857" s="832" t="s">
        <v>609</v>
      </c>
      <c r="K857" s="832" t="s">
        <v>1917</v>
      </c>
      <c r="L857" s="835">
        <v>0</v>
      </c>
      <c r="M857" s="835">
        <v>0</v>
      </c>
      <c r="N857" s="832">
        <v>2</v>
      </c>
      <c r="O857" s="836">
        <v>1</v>
      </c>
      <c r="P857" s="835">
        <v>0</v>
      </c>
      <c r="Q857" s="837"/>
      <c r="R857" s="832">
        <v>2</v>
      </c>
      <c r="S857" s="837">
        <v>1</v>
      </c>
      <c r="T857" s="836">
        <v>1</v>
      </c>
      <c r="U857" s="838">
        <v>1</v>
      </c>
    </row>
    <row r="858" spans="1:21" ht="14.45" customHeight="1" x14ac:dyDescent="0.2">
      <c r="A858" s="831">
        <v>31</v>
      </c>
      <c r="B858" s="832" t="s">
        <v>1749</v>
      </c>
      <c r="C858" s="832" t="s">
        <v>1754</v>
      </c>
      <c r="D858" s="833" t="s">
        <v>2608</v>
      </c>
      <c r="E858" s="834" t="s">
        <v>1777</v>
      </c>
      <c r="F858" s="832" t="s">
        <v>1750</v>
      </c>
      <c r="G858" s="832" t="s">
        <v>1915</v>
      </c>
      <c r="H858" s="832" t="s">
        <v>579</v>
      </c>
      <c r="I858" s="832" t="s">
        <v>1918</v>
      </c>
      <c r="J858" s="832" t="s">
        <v>609</v>
      </c>
      <c r="K858" s="832" t="s">
        <v>1919</v>
      </c>
      <c r="L858" s="835">
        <v>0</v>
      </c>
      <c r="M858" s="835">
        <v>0</v>
      </c>
      <c r="N858" s="832">
        <v>2</v>
      </c>
      <c r="O858" s="836">
        <v>2</v>
      </c>
      <c r="P858" s="835">
        <v>0</v>
      </c>
      <c r="Q858" s="837"/>
      <c r="R858" s="832">
        <v>2</v>
      </c>
      <c r="S858" s="837">
        <v>1</v>
      </c>
      <c r="T858" s="836">
        <v>2</v>
      </c>
      <c r="U858" s="838">
        <v>1</v>
      </c>
    </row>
    <row r="859" spans="1:21" ht="14.45" customHeight="1" x14ac:dyDescent="0.2">
      <c r="A859" s="831">
        <v>31</v>
      </c>
      <c r="B859" s="832" t="s">
        <v>1749</v>
      </c>
      <c r="C859" s="832" t="s">
        <v>1754</v>
      </c>
      <c r="D859" s="833" t="s">
        <v>2608</v>
      </c>
      <c r="E859" s="834" t="s">
        <v>1777</v>
      </c>
      <c r="F859" s="832" t="s">
        <v>1751</v>
      </c>
      <c r="G859" s="832" t="s">
        <v>1799</v>
      </c>
      <c r="H859" s="832" t="s">
        <v>579</v>
      </c>
      <c r="I859" s="832" t="s">
        <v>2076</v>
      </c>
      <c r="J859" s="832" t="s">
        <v>1801</v>
      </c>
      <c r="K859" s="832"/>
      <c r="L859" s="835">
        <v>553.15</v>
      </c>
      <c r="M859" s="835">
        <v>553.15</v>
      </c>
      <c r="N859" s="832">
        <v>1</v>
      </c>
      <c r="O859" s="836">
        <v>1</v>
      </c>
      <c r="P859" s="835">
        <v>553.15</v>
      </c>
      <c r="Q859" s="837">
        <v>1</v>
      </c>
      <c r="R859" s="832">
        <v>1</v>
      </c>
      <c r="S859" s="837">
        <v>1</v>
      </c>
      <c r="T859" s="836">
        <v>1</v>
      </c>
      <c r="U859" s="838">
        <v>1</v>
      </c>
    </row>
    <row r="860" spans="1:21" ht="14.45" customHeight="1" x14ac:dyDescent="0.2">
      <c r="A860" s="831">
        <v>31</v>
      </c>
      <c r="B860" s="832" t="s">
        <v>1749</v>
      </c>
      <c r="C860" s="832" t="s">
        <v>1754</v>
      </c>
      <c r="D860" s="833" t="s">
        <v>2608</v>
      </c>
      <c r="E860" s="834" t="s">
        <v>1777</v>
      </c>
      <c r="F860" s="832" t="s">
        <v>1751</v>
      </c>
      <c r="G860" s="832" t="s">
        <v>1799</v>
      </c>
      <c r="H860" s="832" t="s">
        <v>579</v>
      </c>
      <c r="I860" s="832" t="s">
        <v>1962</v>
      </c>
      <c r="J860" s="832" t="s">
        <v>1801</v>
      </c>
      <c r="K860" s="832"/>
      <c r="L860" s="835">
        <v>350</v>
      </c>
      <c r="M860" s="835">
        <v>350</v>
      </c>
      <c r="N860" s="832">
        <v>1</v>
      </c>
      <c r="O860" s="836">
        <v>1</v>
      </c>
      <c r="P860" s="835">
        <v>350</v>
      </c>
      <c r="Q860" s="837">
        <v>1</v>
      </c>
      <c r="R860" s="832">
        <v>1</v>
      </c>
      <c r="S860" s="837">
        <v>1</v>
      </c>
      <c r="T860" s="836">
        <v>1</v>
      </c>
      <c r="U860" s="838">
        <v>1</v>
      </c>
    </row>
    <row r="861" spans="1:21" ht="14.45" customHeight="1" x14ac:dyDescent="0.2">
      <c r="A861" s="831">
        <v>31</v>
      </c>
      <c r="B861" s="832" t="s">
        <v>1749</v>
      </c>
      <c r="C861" s="832" t="s">
        <v>1754</v>
      </c>
      <c r="D861" s="833" t="s">
        <v>2608</v>
      </c>
      <c r="E861" s="834" t="s">
        <v>1777</v>
      </c>
      <c r="F861" s="832" t="s">
        <v>1751</v>
      </c>
      <c r="G861" s="832" t="s">
        <v>1920</v>
      </c>
      <c r="H861" s="832" t="s">
        <v>579</v>
      </c>
      <c r="I861" s="832" t="s">
        <v>1921</v>
      </c>
      <c r="J861" s="832" t="s">
        <v>1922</v>
      </c>
      <c r="K861" s="832" t="s">
        <v>1923</v>
      </c>
      <c r="L861" s="835">
        <v>35.130000000000003</v>
      </c>
      <c r="M861" s="835">
        <v>10925.430000000026</v>
      </c>
      <c r="N861" s="832">
        <v>311</v>
      </c>
      <c r="O861" s="836">
        <v>156</v>
      </c>
      <c r="P861" s="835">
        <v>10644.390000000025</v>
      </c>
      <c r="Q861" s="837">
        <v>0.97427652733118975</v>
      </c>
      <c r="R861" s="832">
        <v>303</v>
      </c>
      <c r="S861" s="837">
        <v>0.97427652733118975</v>
      </c>
      <c r="T861" s="836">
        <v>152</v>
      </c>
      <c r="U861" s="838">
        <v>0.97435897435897434</v>
      </c>
    </row>
    <row r="862" spans="1:21" ht="14.45" customHeight="1" x14ac:dyDescent="0.2">
      <c r="A862" s="831">
        <v>31</v>
      </c>
      <c r="B862" s="832" t="s">
        <v>1749</v>
      </c>
      <c r="C862" s="832" t="s">
        <v>1754</v>
      </c>
      <c r="D862" s="833" t="s">
        <v>2608</v>
      </c>
      <c r="E862" s="834" t="s">
        <v>1777</v>
      </c>
      <c r="F862" s="832" t="s">
        <v>1751</v>
      </c>
      <c r="G862" s="832" t="s">
        <v>1920</v>
      </c>
      <c r="H862" s="832" t="s">
        <v>579</v>
      </c>
      <c r="I862" s="832" t="s">
        <v>2046</v>
      </c>
      <c r="J862" s="832" t="s">
        <v>1922</v>
      </c>
      <c r="K862" s="832" t="s">
        <v>2047</v>
      </c>
      <c r="L862" s="835">
        <v>30.99</v>
      </c>
      <c r="M862" s="835">
        <v>61.98</v>
      </c>
      <c r="N862" s="832">
        <v>2</v>
      </c>
      <c r="O862" s="836">
        <v>2</v>
      </c>
      <c r="P862" s="835">
        <v>61.98</v>
      </c>
      <c r="Q862" s="837">
        <v>1</v>
      </c>
      <c r="R862" s="832">
        <v>2</v>
      </c>
      <c r="S862" s="837">
        <v>1</v>
      </c>
      <c r="T862" s="836">
        <v>2</v>
      </c>
      <c r="U862" s="838">
        <v>1</v>
      </c>
    </row>
    <row r="863" spans="1:21" ht="14.45" customHeight="1" x14ac:dyDescent="0.2">
      <c r="A863" s="831">
        <v>31</v>
      </c>
      <c r="B863" s="832" t="s">
        <v>1749</v>
      </c>
      <c r="C863" s="832" t="s">
        <v>1754</v>
      </c>
      <c r="D863" s="833" t="s">
        <v>2608</v>
      </c>
      <c r="E863" s="834" t="s">
        <v>1777</v>
      </c>
      <c r="F863" s="832" t="s">
        <v>1751</v>
      </c>
      <c r="G863" s="832" t="s">
        <v>1920</v>
      </c>
      <c r="H863" s="832" t="s">
        <v>579</v>
      </c>
      <c r="I863" s="832" t="s">
        <v>2048</v>
      </c>
      <c r="J863" s="832" t="s">
        <v>1922</v>
      </c>
      <c r="K863" s="832" t="s">
        <v>2049</v>
      </c>
      <c r="L863" s="835">
        <v>24.77</v>
      </c>
      <c r="M863" s="835">
        <v>322.01</v>
      </c>
      <c r="N863" s="832">
        <v>13</v>
      </c>
      <c r="O863" s="836">
        <v>13</v>
      </c>
      <c r="P863" s="835">
        <v>322.01</v>
      </c>
      <c r="Q863" s="837">
        <v>1</v>
      </c>
      <c r="R863" s="832">
        <v>13</v>
      </c>
      <c r="S863" s="837">
        <v>1</v>
      </c>
      <c r="T863" s="836">
        <v>13</v>
      </c>
      <c r="U863" s="838">
        <v>1</v>
      </c>
    </row>
    <row r="864" spans="1:21" ht="14.45" customHeight="1" x14ac:dyDescent="0.2">
      <c r="A864" s="831">
        <v>31</v>
      </c>
      <c r="B864" s="832" t="s">
        <v>1749</v>
      </c>
      <c r="C864" s="832" t="s">
        <v>1754</v>
      </c>
      <c r="D864" s="833" t="s">
        <v>2608</v>
      </c>
      <c r="E864" s="834" t="s">
        <v>1777</v>
      </c>
      <c r="F864" s="832" t="s">
        <v>1751</v>
      </c>
      <c r="G864" s="832" t="s">
        <v>1920</v>
      </c>
      <c r="H864" s="832" t="s">
        <v>579</v>
      </c>
      <c r="I864" s="832" t="s">
        <v>1927</v>
      </c>
      <c r="J864" s="832" t="s">
        <v>1922</v>
      </c>
      <c r="K864" s="832" t="s">
        <v>1928</v>
      </c>
      <c r="L864" s="835">
        <v>38.24</v>
      </c>
      <c r="M864" s="835">
        <v>38.24</v>
      </c>
      <c r="N864" s="832">
        <v>1</v>
      </c>
      <c r="O864" s="836">
        <v>1</v>
      </c>
      <c r="P864" s="835">
        <v>38.24</v>
      </c>
      <c r="Q864" s="837">
        <v>1</v>
      </c>
      <c r="R864" s="832">
        <v>1</v>
      </c>
      <c r="S864" s="837">
        <v>1</v>
      </c>
      <c r="T864" s="836">
        <v>1</v>
      </c>
      <c r="U864" s="838">
        <v>1</v>
      </c>
    </row>
    <row r="865" spans="1:21" ht="14.45" customHeight="1" x14ac:dyDescent="0.2">
      <c r="A865" s="831">
        <v>31</v>
      </c>
      <c r="B865" s="832" t="s">
        <v>1749</v>
      </c>
      <c r="C865" s="832" t="s">
        <v>1754</v>
      </c>
      <c r="D865" s="833" t="s">
        <v>2608</v>
      </c>
      <c r="E865" s="834" t="s">
        <v>1777</v>
      </c>
      <c r="F865" s="832" t="s">
        <v>1751</v>
      </c>
      <c r="G865" s="832" t="s">
        <v>1789</v>
      </c>
      <c r="H865" s="832" t="s">
        <v>579</v>
      </c>
      <c r="I865" s="832" t="s">
        <v>1942</v>
      </c>
      <c r="J865" s="832" t="s">
        <v>1943</v>
      </c>
      <c r="K865" s="832" t="s">
        <v>1944</v>
      </c>
      <c r="L865" s="835">
        <v>199.5</v>
      </c>
      <c r="M865" s="835">
        <v>399</v>
      </c>
      <c r="N865" s="832">
        <v>2</v>
      </c>
      <c r="O865" s="836">
        <v>2</v>
      </c>
      <c r="P865" s="835">
        <v>399</v>
      </c>
      <c r="Q865" s="837">
        <v>1</v>
      </c>
      <c r="R865" s="832">
        <v>2</v>
      </c>
      <c r="S865" s="837">
        <v>1</v>
      </c>
      <c r="T865" s="836">
        <v>2</v>
      </c>
      <c r="U865" s="838">
        <v>1</v>
      </c>
    </row>
    <row r="866" spans="1:21" ht="14.45" customHeight="1" x14ac:dyDescent="0.2">
      <c r="A866" s="831">
        <v>31</v>
      </c>
      <c r="B866" s="832" t="s">
        <v>1749</v>
      </c>
      <c r="C866" s="832" t="s">
        <v>1754</v>
      </c>
      <c r="D866" s="833" t="s">
        <v>2608</v>
      </c>
      <c r="E866" s="834" t="s">
        <v>1777</v>
      </c>
      <c r="F866" s="832" t="s">
        <v>1751</v>
      </c>
      <c r="G866" s="832" t="s">
        <v>1789</v>
      </c>
      <c r="H866" s="832" t="s">
        <v>579</v>
      </c>
      <c r="I866" s="832" t="s">
        <v>1945</v>
      </c>
      <c r="J866" s="832" t="s">
        <v>1946</v>
      </c>
      <c r="K866" s="832" t="s">
        <v>1947</v>
      </c>
      <c r="L866" s="835">
        <v>492.18</v>
      </c>
      <c r="M866" s="835">
        <v>5413.9800000000005</v>
      </c>
      <c r="N866" s="832">
        <v>11</v>
      </c>
      <c r="O866" s="836">
        <v>11</v>
      </c>
      <c r="P866" s="835">
        <v>5413.9800000000005</v>
      </c>
      <c r="Q866" s="837">
        <v>1</v>
      </c>
      <c r="R866" s="832">
        <v>11</v>
      </c>
      <c r="S866" s="837">
        <v>1</v>
      </c>
      <c r="T866" s="836">
        <v>11</v>
      </c>
      <c r="U866" s="838">
        <v>1</v>
      </c>
    </row>
    <row r="867" spans="1:21" ht="14.45" customHeight="1" x14ac:dyDescent="0.2">
      <c r="A867" s="831">
        <v>31</v>
      </c>
      <c r="B867" s="832" t="s">
        <v>1749</v>
      </c>
      <c r="C867" s="832" t="s">
        <v>1754</v>
      </c>
      <c r="D867" s="833" t="s">
        <v>2608</v>
      </c>
      <c r="E867" s="834" t="s">
        <v>1777</v>
      </c>
      <c r="F867" s="832" t="s">
        <v>1751</v>
      </c>
      <c r="G867" s="832" t="s">
        <v>1789</v>
      </c>
      <c r="H867" s="832" t="s">
        <v>579</v>
      </c>
      <c r="I867" s="832" t="s">
        <v>2195</v>
      </c>
      <c r="J867" s="832" t="s">
        <v>2196</v>
      </c>
      <c r="K867" s="832" t="s">
        <v>2197</v>
      </c>
      <c r="L867" s="835">
        <v>320.25</v>
      </c>
      <c r="M867" s="835">
        <v>320.25</v>
      </c>
      <c r="N867" s="832">
        <v>1</v>
      </c>
      <c r="O867" s="836">
        <v>1</v>
      </c>
      <c r="P867" s="835">
        <v>320.25</v>
      </c>
      <c r="Q867" s="837">
        <v>1</v>
      </c>
      <c r="R867" s="832">
        <v>1</v>
      </c>
      <c r="S867" s="837">
        <v>1</v>
      </c>
      <c r="T867" s="836">
        <v>1</v>
      </c>
      <c r="U867" s="838">
        <v>1</v>
      </c>
    </row>
    <row r="868" spans="1:21" ht="14.45" customHeight="1" x14ac:dyDescent="0.2">
      <c r="A868" s="831">
        <v>31</v>
      </c>
      <c r="B868" s="832" t="s">
        <v>1749</v>
      </c>
      <c r="C868" s="832" t="s">
        <v>1754</v>
      </c>
      <c r="D868" s="833" t="s">
        <v>2608</v>
      </c>
      <c r="E868" s="834" t="s">
        <v>1777</v>
      </c>
      <c r="F868" s="832" t="s">
        <v>1751</v>
      </c>
      <c r="G868" s="832" t="s">
        <v>1789</v>
      </c>
      <c r="H868" s="832" t="s">
        <v>579</v>
      </c>
      <c r="I868" s="832" t="s">
        <v>1796</v>
      </c>
      <c r="J868" s="832" t="s">
        <v>1797</v>
      </c>
      <c r="K868" s="832" t="s">
        <v>1798</v>
      </c>
      <c r="L868" s="835">
        <v>245.43</v>
      </c>
      <c r="M868" s="835">
        <v>1472.58</v>
      </c>
      <c r="N868" s="832">
        <v>6</v>
      </c>
      <c r="O868" s="836">
        <v>6</v>
      </c>
      <c r="P868" s="835">
        <v>981.72</v>
      </c>
      <c r="Q868" s="837">
        <v>0.66666666666666674</v>
      </c>
      <c r="R868" s="832">
        <v>4</v>
      </c>
      <c r="S868" s="837">
        <v>0.66666666666666663</v>
      </c>
      <c r="T868" s="836">
        <v>4</v>
      </c>
      <c r="U868" s="838">
        <v>0.66666666666666663</v>
      </c>
    </row>
    <row r="869" spans="1:21" ht="14.45" customHeight="1" x14ac:dyDescent="0.2">
      <c r="A869" s="831">
        <v>31</v>
      </c>
      <c r="B869" s="832" t="s">
        <v>1749</v>
      </c>
      <c r="C869" s="832" t="s">
        <v>1754</v>
      </c>
      <c r="D869" s="833" t="s">
        <v>2608</v>
      </c>
      <c r="E869" s="834" t="s">
        <v>1777</v>
      </c>
      <c r="F869" s="832" t="s">
        <v>1751</v>
      </c>
      <c r="G869" s="832" t="s">
        <v>1789</v>
      </c>
      <c r="H869" s="832" t="s">
        <v>579</v>
      </c>
      <c r="I869" s="832" t="s">
        <v>2532</v>
      </c>
      <c r="J869" s="832" t="s">
        <v>2533</v>
      </c>
      <c r="K869" s="832" t="s">
        <v>2534</v>
      </c>
      <c r="L869" s="835">
        <v>2202.1999999999998</v>
      </c>
      <c r="M869" s="835">
        <v>6606.5999999999995</v>
      </c>
      <c r="N869" s="832">
        <v>3</v>
      </c>
      <c r="O869" s="836">
        <v>3</v>
      </c>
      <c r="P869" s="835"/>
      <c r="Q869" s="837">
        <v>0</v>
      </c>
      <c r="R869" s="832"/>
      <c r="S869" s="837">
        <v>0</v>
      </c>
      <c r="T869" s="836"/>
      <c r="U869" s="838">
        <v>0</v>
      </c>
    </row>
    <row r="870" spans="1:21" ht="14.45" customHeight="1" x14ac:dyDescent="0.2">
      <c r="A870" s="831">
        <v>31</v>
      </c>
      <c r="B870" s="832" t="s">
        <v>1749</v>
      </c>
      <c r="C870" s="832" t="s">
        <v>1754</v>
      </c>
      <c r="D870" s="833" t="s">
        <v>2608</v>
      </c>
      <c r="E870" s="834" t="s">
        <v>1777</v>
      </c>
      <c r="F870" s="832" t="s">
        <v>1751</v>
      </c>
      <c r="G870" s="832" t="s">
        <v>1789</v>
      </c>
      <c r="H870" s="832" t="s">
        <v>579</v>
      </c>
      <c r="I870" s="832" t="s">
        <v>1951</v>
      </c>
      <c r="J870" s="832" t="s">
        <v>1843</v>
      </c>
      <c r="K870" s="832" t="s">
        <v>1952</v>
      </c>
      <c r="L870" s="835">
        <v>58.5</v>
      </c>
      <c r="M870" s="835">
        <v>58.5</v>
      </c>
      <c r="N870" s="832">
        <v>1</v>
      </c>
      <c r="O870" s="836">
        <v>1</v>
      </c>
      <c r="P870" s="835">
        <v>58.5</v>
      </c>
      <c r="Q870" s="837">
        <v>1</v>
      </c>
      <c r="R870" s="832">
        <v>1</v>
      </c>
      <c r="S870" s="837">
        <v>1</v>
      </c>
      <c r="T870" s="836">
        <v>1</v>
      </c>
      <c r="U870" s="838">
        <v>1</v>
      </c>
    </row>
    <row r="871" spans="1:21" ht="14.45" customHeight="1" x14ac:dyDescent="0.2">
      <c r="A871" s="831">
        <v>31</v>
      </c>
      <c r="B871" s="832" t="s">
        <v>1749</v>
      </c>
      <c r="C871" s="832" t="s">
        <v>1754</v>
      </c>
      <c r="D871" s="833" t="s">
        <v>2608</v>
      </c>
      <c r="E871" s="834" t="s">
        <v>1777</v>
      </c>
      <c r="F871" s="832" t="s">
        <v>1751</v>
      </c>
      <c r="G871" s="832" t="s">
        <v>1789</v>
      </c>
      <c r="H871" s="832" t="s">
        <v>579</v>
      </c>
      <c r="I871" s="832" t="s">
        <v>1953</v>
      </c>
      <c r="J871" s="832" t="s">
        <v>1954</v>
      </c>
      <c r="K871" s="832" t="s">
        <v>1955</v>
      </c>
      <c r="L871" s="835">
        <v>971.25</v>
      </c>
      <c r="M871" s="835">
        <v>5827.5</v>
      </c>
      <c r="N871" s="832">
        <v>6</v>
      </c>
      <c r="O871" s="836">
        <v>6</v>
      </c>
      <c r="P871" s="835">
        <v>5827.5</v>
      </c>
      <c r="Q871" s="837">
        <v>1</v>
      </c>
      <c r="R871" s="832">
        <v>6</v>
      </c>
      <c r="S871" s="837">
        <v>1</v>
      </c>
      <c r="T871" s="836">
        <v>6</v>
      </c>
      <c r="U871" s="838">
        <v>1</v>
      </c>
    </row>
    <row r="872" spans="1:21" ht="14.45" customHeight="1" x14ac:dyDescent="0.2">
      <c r="A872" s="831">
        <v>31</v>
      </c>
      <c r="B872" s="832" t="s">
        <v>1749</v>
      </c>
      <c r="C872" s="832" t="s">
        <v>1754</v>
      </c>
      <c r="D872" s="833" t="s">
        <v>2608</v>
      </c>
      <c r="E872" s="834" t="s">
        <v>1777</v>
      </c>
      <c r="F872" s="832" t="s">
        <v>1751</v>
      </c>
      <c r="G872" s="832" t="s">
        <v>1789</v>
      </c>
      <c r="H872" s="832" t="s">
        <v>579</v>
      </c>
      <c r="I872" s="832" t="s">
        <v>2061</v>
      </c>
      <c r="J872" s="832" t="s">
        <v>2062</v>
      </c>
      <c r="K872" s="832" t="s">
        <v>2063</v>
      </c>
      <c r="L872" s="835">
        <v>250</v>
      </c>
      <c r="M872" s="835">
        <v>250</v>
      </c>
      <c r="N872" s="832">
        <v>1</v>
      </c>
      <c r="O872" s="836">
        <v>1</v>
      </c>
      <c r="P872" s="835">
        <v>250</v>
      </c>
      <c r="Q872" s="837">
        <v>1</v>
      </c>
      <c r="R872" s="832">
        <v>1</v>
      </c>
      <c r="S872" s="837">
        <v>1</v>
      </c>
      <c r="T872" s="836">
        <v>1</v>
      </c>
      <c r="U872" s="838">
        <v>1</v>
      </c>
    </row>
    <row r="873" spans="1:21" ht="14.45" customHeight="1" x14ac:dyDescent="0.2">
      <c r="A873" s="831">
        <v>31</v>
      </c>
      <c r="B873" s="832" t="s">
        <v>1749</v>
      </c>
      <c r="C873" s="832" t="s">
        <v>1754</v>
      </c>
      <c r="D873" s="833" t="s">
        <v>2608</v>
      </c>
      <c r="E873" s="834" t="s">
        <v>1777</v>
      </c>
      <c r="F873" s="832" t="s">
        <v>1751</v>
      </c>
      <c r="G873" s="832" t="s">
        <v>1789</v>
      </c>
      <c r="H873" s="832" t="s">
        <v>579</v>
      </c>
      <c r="I873" s="832" t="s">
        <v>1962</v>
      </c>
      <c r="J873" s="832" t="s">
        <v>1801</v>
      </c>
      <c r="K873" s="832"/>
      <c r="L873" s="835">
        <v>350</v>
      </c>
      <c r="M873" s="835">
        <v>350</v>
      </c>
      <c r="N873" s="832">
        <v>1</v>
      </c>
      <c r="O873" s="836">
        <v>1</v>
      </c>
      <c r="P873" s="835">
        <v>350</v>
      </c>
      <c r="Q873" s="837">
        <v>1</v>
      </c>
      <c r="R873" s="832">
        <v>1</v>
      </c>
      <c r="S873" s="837">
        <v>1</v>
      </c>
      <c r="T873" s="836">
        <v>1</v>
      </c>
      <c r="U873" s="838">
        <v>1</v>
      </c>
    </row>
    <row r="874" spans="1:21" ht="14.45" customHeight="1" x14ac:dyDescent="0.2">
      <c r="A874" s="831">
        <v>31</v>
      </c>
      <c r="B874" s="832" t="s">
        <v>1749</v>
      </c>
      <c r="C874" s="832" t="s">
        <v>1754</v>
      </c>
      <c r="D874" s="833" t="s">
        <v>2608</v>
      </c>
      <c r="E874" s="834" t="s">
        <v>1777</v>
      </c>
      <c r="F874" s="832" t="s">
        <v>1751</v>
      </c>
      <c r="G874" s="832" t="s">
        <v>1789</v>
      </c>
      <c r="H874" s="832" t="s">
        <v>579</v>
      </c>
      <c r="I874" s="832" t="s">
        <v>1962</v>
      </c>
      <c r="J874" s="832" t="s">
        <v>1963</v>
      </c>
      <c r="K874" s="832" t="s">
        <v>1964</v>
      </c>
      <c r="L874" s="835">
        <v>350</v>
      </c>
      <c r="M874" s="835">
        <v>1050</v>
      </c>
      <c r="N874" s="832">
        <v>3</v>
      </c>
      <c r="O874" s="836">
        <v>3</v>
      </c>
      <c r="P874" s="835">
        <v>1050</v>
      </c>
      <c r="Q874" s="837">
        <v>1</v>
      </c>
      <c r="R874" s="832">
        <v>3</v>
      </c>
      <c r="S874" s="837">
        <v>1</v>
      </c>
      <c r="T874" s="836">
        <v>3</v>
      </c>
      <c r="U874" s="838">
        <v>1</v>
      </c>
    </row>
    <row r="875" spans="1:21" ht="14.45" customHeight="1" x14ac:dyDescent="0.2">
      <c r="A875" s="831">
        <v>31</v>
      </c>
      <c r="B875" s="832" t="s">
        <v>1749</v>
      </c>
      <c r="C875" s="832" t="s">
        <v>1754</v>
      </c>
      <c r="D875" s="833" t="s">
        <v>2608</v>
      </c>
      <c r="E875" s="834" t="s">
        <v>1777</v>
      </c>
      <c r="F875" s="832" t="s">
        <v>1751</v>
      </c>
      <c r="G875" s="832" t="s">
        <v>1789</v>
      </c>
      <c r="H875" s="832" t="s">
        <v>579</v>
      </c>
      <c r="I875" s="832" t="s">
        <v>1842</v>
      </c>
      <c r="J875" s="832" t="s">
        <v>1843</v>
      </c>
      <c r="K875" s="832" t="s">
        <v>1844</v>
      </c>
      <c r="L875" s="835">
        <v>58.5</v>
      </c>
      <c r="M875" s="835">
        <v>175.5</v>
      </c>
      <c r="N875" s="832">
        <v>3</v>
      </c>
      <c r="O875" s="836">
        <v>3</v>
      </c>
      <c r="P875" s="835">
        <v>175.5</v>
      </c>
      <c r="Q875" s="837">
        <v>1</v>
      </c>
      <c r="R875" s="832">
        <v>3</v>
      </c>
      <c r="S875" s="837">
        <v>1</v>
      </c>
      <c r="T875" s="836">
        <v>3</v>
      </c>
      <c r="U875" s="838">
        <v>1</v>
      </c>
    </row>
    <row r="876" spans="1:21" ht="14.45" customHeight="1" x14ac:dyDescent="0.2">
      <c r="A876" s="831">
        <v>31</v>
      </c>
      <c r="B876" s="832" t="s">
        <v>1749</v>
      </c>
      <c r="C876" s="832" t="s">
        <v>1754</v>
      </c>
      <c r="D876" s="833" t="s">
        <v>2608</v>
      </c>
      <c r="E876" s="834" t="s">
        <v>1777</v>
      </c>
      <c r="F876" s="832" t="s">
        <v>1751</v>
      </c>
      <c r="G876" s="832" t="s">
        <v>1789</v>
      </c>
      <c r="H876" s="832" t="s">
        <v>579</v>
      </c>
      <c r="I876" s="832" t="s">
        <v>1806</v>
      </c>
      <c r="J876" s="832" t="s">
        <v>1807</v>
      </c>
      <c r="K876" s="832" t="s">
        <v>1808</v>
      </c>
      <c r="L876" s="835">
        <v>1000</v>
      </c>
      <c r="M876" s="835">
        <v>7000</v>
      </c>
      <c r="N876" s="832">
        <v>7</v>
      </c>
      <c r="O876" s="836">
        <v>7</v>
      </c>
      <c r="P876" s="835">
        <v>6000</v>
      </c>
      <c r="Q876" s="837">
        <v>0.8571428571428571</v>
      </c>
      <c r="R876" s="832">
        <v>6</v>
      </c>
      <c r="S876" s="837">
        <v>0.8571428571428571</v>
      </c>
      <c r="T876" s="836">
        <v>6</v>
      </c>
      <c r="U876" s="838">
        <v>0.8571428571428571</v>
      </c>
    </row>
    <row r="877" spans="1:21" ht="14.45" customHeight="1" x14ac:dyDescent="0.2">
      <c r="A877" s="831">
        <v>31</v>
      </c>
      <c r="B877" s="832" t="s">
        <v>1749</v>
      </c>
      <c r="C877" s="832" t="s">
        <v>1754</v>
      </c>
      <c r="D877" s="833" t="s">
        <v>2608</v>
      </c>
      <c r="E877" s="834" t="s">
        <v>1777</v>
      </c>
      <c r="F877" s="832" t="s">
        <v>1751</v>
      </c>
      <c r="G877" s="832" t="s">
        <v>1789</v>
      </c>
      <c r="H877" s="832" t="s">
        <v>579</v>
      </c>
      <c r="I877" s="832" t="s">
        <v>2537</v>
      </c>
      <c r="J877" s="832" t="s">
        <v>1969</v>
      </c>
      <c r="K877" s="832" t="s">
        <v>2538</v>
      </c>
      <c r="L877" s="835">
        <v>775</v>
      </c>
      <c r="M877" s="835">
        <v>775</v>
      </c>
      <c r="N877" s="832">
        <v>1</v>
      </c>
      <c r="O877" s="836">
        <v>1</v>
      </c>
      <c r="P877" s="835">
        <v>775</v>
      </c>
      <c r="Q877" s="837">
        <v>1</v>
      </c>
      <c r="R877" s="832">
        <v>1</v>
      </c>
      <c r="S877" s="837">
        <v>1</v>
      </c>
      <c r="T877" s="836">
        <v>1</v>
      </c>
      <c r="U877" s="838">
        <v>1</v>
      </c>
    </row>
    <row r="878" spans="1:21" ht="14.45" customHeight="1" x14ac:dyDescent="0.2">
      <c r="A878" s="831">
        <v>31</v>
      </c>
      <c r="B878" s="832" t="s">
        <v>1749</v>
      </c>
      <c r="C878" s="832" t="s">
        <v>1754</v>
      </c>
      <c r="D878" s="833" t="s">
        <v>2608</v>
      </c>
      <c r="E878" s="834" t="s">
        <v>1777</v>
      </c>
      <c r="F878" s="832" t="s">
        <v>1751</v>
      </c>
      <c r="G878" s="832" t="s">
        <v>1789</v>
      </c>
      <c r="H878" s="832" t="s">
        <v>579</v>
      </c>
      <c r="I878" s="832" t="s">
        <v>2397</v>
      </c>
      <c r="J878" s="832" t="s">
        <v>2558</v>
      </c>
      <c r="K878" s="832" t="s">
        <v>1792</v>
      </c>
      <c r="L878" s="835">
        <v>1000</v>
      </c>
      <c r="M878" s="835">
        <v>1000</v>
      </c>
      <c r="N878" s="832">
        <v>1</v>
      </c>
      <c r="O878" s="836">
        <v>1</v>
      </c>
      <c r="P878" s="835"/>
      <c r="Q878" s="837">
        <v>0</v>
      </c>
      <c r="R878" s="832"/>
      <c r="S878" s="837">
        <v>0</v>
      </c>
      <c r="T878" s="836"/>
      <c r="U878" s="838">
        <v>0</v>
      </c>
    </row>
    <row r="879" spans="1:21" ht="14.45" customHeight="1" x14ac:dyDescent="0.2">
      <c r="A879" s="831">
        <v>31</v>
      </c>
      <c r="B879" s="832" t="s">
        <v>1749</v>
      </c>
      <c r="C879" s="832" t="s">
        <v>1754</v>
      </c>
      <c r="D879" s="833" t="s">
        <v>2608</v>
      </c>
      <c r="E879" s="834" t="s">
        <v>1777</v>
      </c>
      <c r="F879" s="832" t="s">
        <v>1751</v>
      </c>
      <c r="G879" s="832" t="s">
        <v>1789</v>
      </c>
      <c r="H879" s="832" t="s">
        <v>579</v>
      </c>
      <c r="I879" s="832" t="s">
        <v>2403</v>
      </c>
      <c r="J879" s="832" t="s">
        <v>2070</v>
      </c>
      <c r="K879" s="832" t="s">
        <v>2404</v>
      </c>
      <c r="L879" s="835">
        <v>600</v>
      </c>
      <c r="M879" s="835">
        <v>600</v>
      </c>
      <c r="N879" s="832">
        <v>1</v>
      </c>
      <c r="O879" s="836">
        <v>1</v>
      </c>
      <c r="P879" s="835">
        <v>600</v>
      </c>
      <c r="Q879" s="837">
        <v>1</v>
      </c>
      <c r="R879" s="832">
        <v>1</v>
      </c>
      <c r="S879" s="837">
        <v>1</v>
      </c>
      <c r="T879" s="836">
        <v>1</v>
      </c>
      <c r="U879" s="838">
        <v>1</v>
      </c>
    </row>
    <row r="880" spans="1:21" ht="14.45" customHeight="1" x14ac:dyDescent="0.2">
      <c r="A880" s="831">
        <v>31</v>
      </c>
      <c r="B880" s="832" t="s">
        <v>1749</v>
      </c>
      <c r="C880" s="832" t="s">
        <v>1754</v>
      </c>
      <c r="D880" s="833" t="s">
        <v>2608</v>
      </c>
      <c r="E880" s="834" t="s">
        <v>1777</v>
      </c>
      <c r="F880" s="832" t="s">
        <v>1751</v>
      </c>
      <c r="G880" s="832" t="s">
        <v>1789</v>
      </c>
      <c r="H880" s="832" t="s">
        <v>579</v>
      </c>
      <c r="I880" s="832" t="s">
        <v>2207</v>
      </c>
      <c r="J880" s="832" t="s">
        <v>2208</v>
      </c>
      <c r="K880" s="832" t="s">
        <v>2209</v>
      </c>
      <c r="L880" s="835">
        <v>855</v>
      </c>
      <c r="M880" s="835">
        <v>855</v>
      </c>
      <c r="N880" s="832">
        <v>1</v>
      </c>
      <c r="O880" s="836">
        <v>1</v>
      </c>
      <c r="P880" s="835">
        <v>855</v>
      </c>
      <c r="Q880" s="837">
        <v>1</v>
      </c>
      <c r="R880" s="832">
        <v>1</v>
      </c>
      <c r="S880" s="837">
        <v>1</v>
      </c>
      <c r="T880" s="836">
        <v>1</v>
      </c>
      <c r="U880" s="838">
        <v>1</v>
      </c>
    </row>
    <row r="881" spans="1:21" ht="14.45" customHeight="1" x14ac:dyDescent="0.2">
      <c r="A881" s="831">
        <v>31</v>
      </c>
      <c r="B881" s="832" t="s">
        <v>1749</v>
      </c>
      <c r="C881" s="832" t="s">
        <v>1754</v>
      </c>
      <c r="D881" s="833" t="s">
        <v>2608</v>
      </c>
      <c r="E881" s="834" t="s">
        <v>1777</v>
      </c>
      <c r="F881" s="832" t="s">
        <v>1751</v>
      </c>
      <c r="G881" s="832" t="s">
        <v>1789</v>
      </c>
      <c r="H881" s="832" t="s">
        <v>579</v>
      </c>
      <c r="I881" s="832" t="s">
        <v>1971</v>
      </c>
      <c r="J881" s="832" t="s">
        <v>1972</v>
      </c>
      <c r="K881" s="832" t="s">
        <v>1973</v>
      </c>
      <c r="L881" s="835">
        <v>2337</v>
      </c>
      <c r="M881" s="835">
        <v>2337</v>
      </c>
      <c r="N881" s="832">
        <v>1</v>
      </c>
      <c r="O881" s="836">
        <v>1</v>
      </c>
      <c r="P881" s="835">
        <v>2337</v>
      </c>
      <c r="Q881" s="837">
        <v>1</v>
      </c>
      <c r="R881" s="832">
        <v>1</v>
      </c>
      <c r="S881" s="837">
        <v>1</v>
      </c>
      <c r="T881" s="836">
        <v>1</v>
      </c>
      <c r="U881" s="838">
        <v>1</v>
      </c>
    </row>
    <row r="882" spans="1:21" ht="14.45" customHeight="1" x14ac:dyDescent="0.2">
      <c r="A882" s="831">
        <v>31</v>
      </c>
      <c r="B882" s="832" t="s">
        <v>1749</v>
      </c>
      <c r="C882" s="832" t="s">
        <v>1754</v>
      </c>
      <c r="D882" s="833" t="s">
        <v>2608</v>
      </c>
      <c r="E882" s="834" t="s">
        <v>1777</v>
      </c>
      <c r="F882" s="832" t="s">
        <v>1751</v>
      </c>
      <c r="G882" s="832" t="s">
        <v>1789</v>
      </c>
      <c r="H882" s="832" t="s">
        <v>579</v>
      </c>
      <c r="I882" s="832" t="s">
        <v>2590</v>
      </c>
      <c r="J882" s="832" t="s">
        <v>2591</v>
      </c>
      <c r="K882" s="832" t="s">
        <v>2592</v>
      </c>
      <c r="L882" s="835">
        <v>695.62</v>
      </c>
      <c r="M882" s="835">
        <v>695.62</v>
      </c>
      <c r="N882" s="832">
        <v>1</v>
      </c>
      <c r="O882" s="836">
        <v>1</v>
      </c>
      <c r="P882" s="835">
        <v>695.62</v>
      </c>
      <c r="Q882" s="837">
        <v>1</v>
      </c>
      <c r="R882" s="832">
        <v>1</v>
      </c>
      <c r="S882" s="837">
        <v>1</v>
      </c>
      <c r="T882" s="836">
        <v>1</v>
      </c>
      <c r="U882" s="838">
        <v>1</v>
      </c>
    </row>
    <row r="883" spans="1:21" ht="14.45" customHeight="1" x14ac:dyDescent="0.2">
      <c r="A883" s="831">
        <v>31</v>
      </c>
      <c r="B883" s="832" t="s">
        <v>1749</v>
      </c>
      <c r="C883" s="832" t="s">
        <v>1754</v>
      </c>
      <c r="D883" s="833" t="s">
        <v>2608</v>
      </c>
      <c r="E883" s="834" t="s">
        <v>1777</v>
      </c>
      <c r="F883" s="832" t="s">
        <v>1751</v>
      </c>
      <c r="G883" s="832" t="s">
        <v>1785</v>
      </c>
      <c r="H883" s="832" t="s">
        <v>579</v>
      </c>
      <c r="I883" s="832" t="s">
        <v>1977</v>
      </c>
      <c r="J883" s="832" t="s">
        <v>1978</v>
      </c>
      <c r="K883" s="832" t="s">
        <v>1979</v>
      </c>
      <c r="L883" s="835">
        <v>950</v>
      </c>
      <c r="M883" s="835">
        <v>1900</v>
      </c>
      <c r="N883" s="832">
        <v>2</v>
      </c>
      <c r="O883" s="836">
        <v>2</v>
      </c>
      <c r="P883" s="835">
        <v>1900</v>
      </c>
      <c r="Q883" s="837">
        <v>1</v>
      </c>
      <c r="R883" s="832">
        <v>2</v>
      </c>
      <c r="S883" s="837">
        <v>1</v>
      </c>
      <c r="T883" s="836">
        <v>2</v>
      </c>
      <c r="U883" s="838">
        <v>1</v>
      </c>
    </row>
    <row r="884" spans="1:21" ht="14.45" customHeight="1" x14ac:dyDescent="0.2">
      <c r="A884" s="831">
        <v>31</v>
      </c>
      <c r="B884" s="832" t="s">
        <v>1749</v>
      </c>
      <c r="C884" s="832" t="s">
        <v>1754</v>
      </c>
      <c r="D884" s="833" t="s">
        <v>2608</v>
      </c>
      <c r="E884" s="834" t="s">
        <v>1777</v>
      </c>
      <c r="F884" s="832" t="s">
        <v>1751</v>
      </c>
      <c r="G884" s="832" t="s">
        <v>1785</v>
      </c>
      <c r="H884" s="832" t="s">
        <v>579</v>
      </c>
      <c r="I884" s="832" t="s">
        <v>1980</v>
      </c>
      <c r="J884" s="832" t="s">
        <v>1981</v>
      </c>
      <c r="K884" s="832" t="s">
        <v>1982</v>
      </c>
      <c r="L884" s="835">
        <v>260</v>
      </c>
      <c r="M884" s="835">
        <v>1820</v>
      </c>
      <c r="N884" s="832">
        <v>7</v>
      </c>
      <c r="O884" s="836">
        <v>4</v>
      </c>
      <c r="P884" s="835">
        <v>1300</v>
      </c>
      <c r="Q884" s="837">
        <v>0.7142857142857143</v>
      </c>
      <c r="R884" s="832">
        <v>5</v>
      </c>
      <c r="S884" s="837">
        <v>0.7142857142857143</v>
      </c>
      <c r="T884" s="836">
        <v>3</v>
      </c>
      <c r="U884" s="838">
        <v>0.75</v>
      </c>
    </row>
    <row r="885" spans="1:21" ht="14.45" customHeight="1" x14ac:dyDescent="0.2">
      <c r="A885" s="831">
        <v>31</v>
      </c>
      <c r="B885" s="832" t="s">
        <v>1749</v>
      </c>
      <c r="C885" s="832" t="s">
        <v>1754</v>
      </c>
      <c r="D885" s="833" t="s">
        <v>2608</v>
      </c>
      <c r="E885" s="834" t="s">
        <v>1777</v>
      </c>
      <c r="F885" s="832" t="s">
        <v>1751</v>
      </c>
      <c r="G885" s="832" t="s">
        <v>1785</v>
      </c>
      <c r="H885" s="832" t="s">
        <v>579</v>
      </c>
      <c r="I885" s="832" t="s">
        <v>1786</v>
      </c>
      <c r="J885" s="832" t="s">
        <v>1787</v>
      </c>
      <c r="K885" s="832" t="s">
        <v>1788</v>
      </c>
      <c r="L885" s="835">
        <v>200</v>
      </c>
      <c r="M885" s="835">
        <v>16800</v>
      </c>
      <c r="N885" s="832">
        <v>84</v>
      </c>
      <c r="O885" s="836">
        <v>42</v>
      </c>
      <c r="P885" s="835">
        <v>16000</v>
      </c>
      <c r="Q885" s="837">
        <v>0.95238095238095233</v>
      </c>
      <c r="R885" s="832">
        <v>80</v>
      </c>
      <c r="S885" s="837">
        <v>0.95238095238095233</v>
      </c>
      <c r="T885" s="836">
        <v>40</v>
      </c>
      <c r="U885" s="838">
        <v>0.95238095238095233</v>
      </c>
    </row>
    <row r="886" spans="1:21" ht="14.45" customHeight="1" x14ac:dyDescent="0.2">
      <c r="A886" s="831">
        <v>31</v>
      </c>
      <c r="B886" s="832" t="s">
        <v>1749</v>
      </c>
      <c r="C886" s="832" t="s">
        <v>1754</v>
      </c>
      <c r="D886" s="833" t="s">
        <v>2608</v>
      </c>
      <c r="E886" s="834" t="s">
        <v>1777</v>
      </c>
      <c r="F886" s="832" t="s">
        <v>1751</v>
      </c>
      <c r="G886" s="832" t="s">
        <v>1785</v>
      </c>
      <c r="H886" s="832" t="s">
        <v>579</v>
      </c>
      <c r="I886" s="832" t="s">
        <v>2320</v>
      </c>
      <c r="J886" s="832" t="s">
        <v>2321</v>
      </c>
      <c r="K886" s="832" t="s">
        <v>1979</v>
      </c>
      <c r="L886" s="835">
        <v>1200</v>
      </c>
      <c r="M886" s="835">
        <v>1200</v>
      </c>
      <c r="N886" s="832">
        <v>1</v>
      </c>
      <c r="O886" s="836">
        <v>1</v>
      </c>
      <c r="P886" s="835">
        <v>1200</v>
      </c>
      <c r="Q886" s="837">
        <v>1</v>
      </c>
      <c r="R886" s="832">
        <v>1</v>
      </c>
      <c r="S886" s="837">
        <v>1</v>
      </c>
      <c r="T886" s="836">
        <v>1</v>
      </c>
      <c r="U886" s="838">
        <v>1</v>
      </c>
    </row>
    <row r="887" spans="1:21" ht="14.45" customHeight="1" x14ac:dyDescent="0.2">
      <c r="A887" s="831">
        <v>31</v>
      </c>
      <c r="B887" s="832" t="s">
        <v>1749</v>
      </c>
      <c r="C887" s="832" t="s">
        <v>1754</v>
      </c>
      <c r="D887" s="833" t="s">
        <v>2608</v>
      </c>
      <c r="E887" s="834" t="s">
        <v>1762</v>
      </c>
      <c r="F887" s="832" t="s">
        <v>1751</v>
      </c>
      <c r="G887" s="832" t="s">
        <v>1799</v>
      </c>
      <c r="H887" s="832" t="s">
        <v>579</v>
      </c>
      <c r="I887" s="832" t="s">
        <v>2576</v>
      </c>
      <c r="J887" s="832" t="s">
        <v>1801</v>
      </c>
      <c r="K887" s="832"/>
      <c r="L887" s="835">
        <v>0</v>
      </c>
      <c r="M887" s="835">
        <v>0</v>
      </c>
      <c r="N887" s="832">
        <v>1</v>
      </c>
      <c r="O887" s="836">
        <v>1</v>
      </c>
      <c r="P887" s="835"/>
      <c r="Q887" s="837"/>
      <c r="R887" s="832"/>
      <c r="S887" s="837">
        <v>0</v>
      </c>
      <c r="T887" s="836"/>
      <c r="U887" s="838">
        <v>0</v>
      </c>
    </row>
    <row r="888" spans="1:21" ht="14.45" customHeight="1" x14ac:dyDescent="0.2">
      <c r="A888" s="831">
        <v>31</v>
      </c>
      <c r="B888" s="832" t="s">
        <v>1749</v>
      </c>
      <c r="C888" s="832" t="s">
        <v>1754</v>
      </c>
      <c r="D888" s="833" t="s">
        <v>2608</v>
      </c>
      <c r="E888" s="834" t="s">
        <v>1762</v>
      </c>
      <c r="F888" s="832" t="s">
        <v>1751</v>
      </c>
      <c r="G888" s="832" t="s">
        <v>1799</v>
      </c>
      <c r="H888" s="832" t="s">
        <v>579</v>
      </c>
      <c r="I888" s="832" t="s">
        <v>1800</v>
      </c>
      <c r="J888" s="832" t="s">
        <v>1801</v>
      </c>
      <c r="K888" s="832"/>
      <c r="L888" s="835">
        <v>200</v>
      </c>
      <c r="M888" s="835">
        <v>200</v>
      </c>
      <c r="N888" s="832">
        <v>1</v>
      </c>
      <c r="O888" s="836">
        <v>1</v>
      </c>
      <c r="P888" s="835"/>
      <c r="Q888" s="837">
        <v>0</v>
      </c>
      <c r="R888" s="832"/>
      <c r="S888" s="837">
        <v>0</v>
      </c>
      <c r="T888" s="836"/>
      <c r="U888" s="838">
        <v>0</v>
      </c>
    </row>
    <row r="889" spans="1:21" ht="14.45" customHeight="1" x14ac:dyDescent="0.2">
      <c r="A889" s="831">
        <v>31</v>
      </c>
      <c r="B889" s="832" t="s">
        <v>1749</v>
      </c>
      <c r="C889" s="832" t="s">
        <v>1754</v>
      </c>
      <c r="D889" s="833" t="s">
        <v>2608</v>
      </c>
      <c r="E889" s="834" t="s">
        <v>1762</v>
      </c>
      <c r="F889" s="832" t="s">
        <v>1751</v>
      </c>
      <c r="G889" s="832" t="s">
        <v>1799</v>
      </c>
      <c r="H889" s="832" t="s">
        <v>579</v>
      </c>
      <c r="I889" s="832" t="s">
        <v>2593</v>
      </c>
      <c r="J889" s="832" t="s">
        <v>1801</v>
      </c>
      <c r="K889" s="832"/>
      <c r="L889" s="835">
        <v>200</v>
      </c>
      <c r="M889" s="835">
        <v>400</v>
      </c>
      <c r="N889" s="832">
        <v>2</v>
      </c>
      <c r="O889" s="836">
        <v>1</v>
      </c>
      <c r="P889" s="835"/>
      <c r="Q889" s="837">
        <v>0</v>
      </c>
      <c r="R889" s="832"/>
      <c r="S889" s="837">
        <v>0</v>
      </c>
      <c r="T889" s="836"/>
      <c r="U889" s="838">
        <v>0</v>
      </c>
    </row>
    <row r="890" spans="1:21" ht="14.45" customHeight="1" x14ac:dyDescent="0.2">
      <c r="A890" s="831">
        <v>31</v>
      </c>
      <c r="B890" s="832" t="s">
        <v>1749</v>
      </c>
      <c r="C890" s="832" t="s">
        <v>1754</v>
      </c>
      <c r="D890" s="833" t="s">
        <v>2608</v>
      </c>
      <c r="E890" s="834" t="s">
        <v>1775</v>
      </c>
      <c r="F890" s="832" t="s">
        <v>1750</v>
      </c>
      <c r="G890" s="832" t="s">
        <v>1851</v>
      </c>
      <c r="H890" s="832" t="s">
        <v>579</v>
      </c>
      <c r="I890" s="832" t="s">
        <v>1852</v>
      </c>
      <c r="J890" s="832" t="s">
        <v>1853</v>
      </c>
      <c r="K890" s="832" t="s">
        <v>1572</v>
      </c>
      <c r="L890" s="835">
        <v>78.33</v>
      </c>
      <c r="M890" s="835">
        <v>156.66</v>
      </c>
      <c r="N890" s="832">
        <v>2</v>
      </c>
      <c r="O890" s="836">
        <v>2</v>
      </c>
      <c r="P890" s="835">
        <v>78.33</v>
      </c>
      <c r="Q890" s="837">
        <v>0.5</v>
      </c>
      <c r="R890" s="832">
        <v>1</v>
      </c>
      <c r="S890" s="837">
        <v>0.5</v>
      </c>
      <c r="T890" s="836">
        <v>1</v>
      </c>
      <c r="U890" s="838">
        <v>0.5</v>
      </c>
    </row>
    <row r="891" spans="1:21" ht="14.45" customHeight="1" x14ac:dyDescent="0.2">
      <c r="A891" s="831">
        <v>31</v>
      </c>
      <c r="B891" s="832" t="s">
        <v>1749</v>
      </c>
      <c r="C891" s="832" t="s">
        <v>1754</v>
      </c>
      <c r="D891" s="833" t="s">
        <v>2608</v>
      </c>
      <c r="E891" s="834" t="s">
        <v>1775</v>
      </c>
      <c r="F891" s="832" t="s">
        <v>1750</v>
      </c>
      <c r="G891" s="832" t="s">
        <v>2132</v>
      </c>
      <c r="H891" s="832" t="s">
        <v>579</v>
      </c>
      <c r="I891" s="832" t="s">
        <v>2133</v>
      </c>
      <c r="J891" s="832" t="s">
        <v>2134</v>
      </c>
      <c r="K891" s="832" t="s">
        <v>2135</v>
      </c>
      <c r="L891" s="835">
        <v>159.16999999999999</v>
      </c>
      <c r="M891" s="835">
        <v>159.16999999999999</v>
      </c>
      <c r="N891" s="832">
        <v>1</v>
      </c>
      <c r="O891" s="836">
        <v>1</v>
      </c>
      <c r="P891" s="835">
        <v>159.16999999999999</v>
      </c>
      <c r="Q891" s="837">
        <v>1</v>
      </c>
      <c r="R891" s="832">
        <v>1</v>
      </c>
      <c r="S891" s="837">
        <v>1</v>
      </c>
      <c r="T891" s="836">
        <v>1</v>
      </c>
      <c r="U891" s="838">
        <v>1</v>
      </c>
    </row>
    <row r="892" spans="1:21" ht="14.45" customHeight="1" x14ac:dyDescent="0.2">
      <c r="A892" s="831">
        <v>31</v>
      </c>
      <c r="B892" s="832" t="s">
        <v>1749</v>
      </c>
      <c r="C892" s="832" t="s">
        <v>1754</v>
      </c>
      <c r="D892" s="833" t="s">
        <v>2608</v>
      </c>
      <c r="E892" s="834" t="s">
        <v>1775</v>
      </c>
      <c r="F892" s="832" t="s">
        <v>1750</v>
      </c>
      <c r="G892" s="832" t="s">
        <v>2594</v>
      </c>
      <c r="H892" s="832" t="s">
        <v>579</v>
      </c>
      <c r="I892" s="832" t="s">
        <v>2595</v>
      </c>
      <c r="J892" s="832" t="s">
        <v>2596</v>
      </c>
      <c r="K892" s="832" t="s">
        <v>2597</v>
      </c>
      <c r="L892" s="835">
        <v>211.61</v>
      </c>
      <c r="M892" s="835">
        <v>423.22</v>
      </c>
      <c r="N892" s="832">
        <v>2</v>
      </c>
      <c r="O892" s="836">
        <v>0.5</v>
      </c>
      <c r="P892" s="835">
        <v>423.22</v>
      </c>
      <c r="Q892" s="837">
        <v>1</v>
      </c>
      <c r="R892" s="832">
        <v>2</v>
      </c>
      <c r="S892" s="837">
        <v>1</v>
      </c>
      <c r="T892" s="836">
        <v>0.5</v>
      </c>
      <c r="U892" s="838">
        <v>1</v>
      </c>
    </row>
    <row r="893" spans="1:21" ht="14.45" customHeight="1" x14ac:dyDescent="0.2">
      <c r="A893" s="831">
        <v>31</v>
      </c>
      <c r="B893" s="832" t="s">
        <v>1749</v>
      </c>
      <c r="C893" s="832" t="s">
        <v>1754</v>
      </c>
      <c r="D893" s="833" t="s">
        <v>2608</v>
      </c>
      <c r="E893" s="834" t="s">
        <v>1775</v>
      </c>
      <c r="F893" s="832" t="s">
        <v>1750</v>
      </c>
      <c r="G893" s="832" t="s">
        <v>1878</v>
      </c>
      <c r="H893" s="832" t="s">
        <v>579</v>
      </c>
      <c r="I893" s="832" t="s">
        <v>1879</v>
      </c>
      <c r="J893" s="832" t="s">
        <v>1880</v>
      </c>
      <c r="K893" s="832" t="s">
        <v>1881</v>
      </c>
      <c r="L893" s="835">
        <v>132.97999999999999</v>
      </c>
      <c r="M893" s="835">
        <v>664.9</v>
      </c>
      <c r="N893" s="832">
        <v>5</v>
      </c>
      <c r="O893" s="836">
        <v>1.5</v>
      </c>
      <c r="P893" s="835">
        <v>664.9</v>
      </c>
      <c r="Q893" s="837">
        <v>1</v>
      </c>
      <c r="R893" s="832">
        <v>5</v>
      </c>
      <c r="S893" s="837">
        <v>1</v>
      </c>
      <c r="T893" s="836">
        <v>1.5</v>
      </c>
      <c r="U893" s="838">
        <v>1</v>
      </c>
    </row>
    <row r="894" spans="1:21" ht="14.45" customHeight="1" x14ac:dyDescent="0.2">
      <c r="A894" s="831">
        <v>31</v>
      </c>
      <c r="B894" s="832" t="s">
        <v>1749</v>
      </c>
      <c r="C894" s="832" t="s">
        <v>1754</v>
      </c>
      <c r="D894" s="833" t="s">
        <v>2608</v>
      </c>
      <c r="E894" s="834" t="s">
        <v>1775</v>
      </c>
      <c r="F894" s="832" t="s">
        <v>1750</v>
      </c>
      <c r="G894" s="832" t="s">
        <v>2506</v>
      </c>
      <c r="H894" s="832" t="s">
        <v>579</v>
      </c>
      <c r="I894" s="832" t="s">
        <v>2598</v>
      </c>
      <c r="J894" s="832" t="s">
        <v>2599</v>
      </c>
      <c r="K894" s="832" t="s">
        <v>2600</v>
      </c>
      <c r="L894" s="835">
        <v>39.18</v>
      </c>
      <c r="M894" s="835">
        <v>39.18</v>
      </c>
      <c r="N894" s="832">
        <v>1</v>
      </c>
      <c r="O894" s="836">
        <v>1</v>
      </c>
      <c r="P894" s="835">
        <v>39.18</v>
      </c>
      <c r="Q894" s="837">
        <v>1</v>
      </c>
      <c r="R894" s="832">
        <v>1</v>
      </c>
      <c r="S894" s="837">
        <v>1</v>
      </c>
      <c r="T894" s="836">
        <v>1</v>
      </c>
      <c r="U894" s="838">
        <v>1</v>
      </c>
    </row>
    <row r="895" spans="1:21" ht="14.45" customHeight="1" x14ac:dyDescent="0.2">
      <c r="A895" s="831">
        <v>31</v>
      </c>
      <c r="B895" s="832" t="s">
        <v>1749</v>
      </c>
      <c r="C895" s="832" t="s">
        <v>1754</v>
      </c>
      <c r="D895" s="833" t="s">
        <v>2608</v>
      </c>
      <c r="E895" s="834" t="s">
        <v>1775</v>
      </c>
      <c r="F895" s="832" t="s">
        <v>1750</v>
      </c>
      <c r="G895" s="832" t="s">
        <v>1779</v>
      </c>
      <c r="H895" s="832" t="s">
        <v>615</v>
      </c>
      <c r="I895" s="832" t="s">
        <v>1455</v>
      </c>
      <c r="J895" s="832" t="s">
        <v>771</v>
      </c>
      <c r="K895" s="832" t="s">
        <v>1456</v>
      </c>
      <c r="L895" s="835">
        <v>736.33</v>
      </c>
      <c r="M895" s="835">
        <v>44916.130000000005</v>
      </c>
      <c r="N895" s="832">
        <v>61</v>
      </c>
      <c r="O895" s="836">
        <v>17</v>
      </c>
      <c r="P895" s="835">
        <v>24298.890000000007</v>
      </c>
      <c r="Q895" s="837">
        <v>0.54098360655737709</v>
      </c>
      <c r="R895" s="832">
        <v>33</v>
      </c>
      <c r="S895" s="837">
        <v>0.54098360655737709</v>
      </c>
      <c r="T895" s="836">
        <v>10.5</v>
      </c>
      <c r="U895" s="838">
        <v>0.61764705882352944</v>
      </c>
    </row>
    <row r="896" spans="1:21" ht="14.45" customHeight="1" x14ac:dyDescent="0.2">
      <c r="A896" s="831">
        <v>31</v>
      </c>
      <c r="B896" s="832" t="s">
        <v>1749</v>
      </c>
      <c r="C896" s="832" t="s">
        <v>1754</v>
      </c>
      <c r="D896" s="833" t="s">
        <v>2608</v>
      </c>
      <c r="E896" s="834" t="s">
        <v>1775</v>
      </c>
      <c r="F896" s="832" t="s">
        <v>1750</v>
      </c>
      <c r="G896" s="832" t="s">
        <v>1779</v>
      </c>
      <c r="H896" s="832" t="s">
        <v>615</v>
      </c>
      <c r="I896" s="832" t="s">
        <v>1457</v>
      </c>
      <c r="J896" s="832" t="s">
        <v>771</v>
      </c>
      <c r="K896" s="832" t="s">
        <v>1458</v>
      </c>
      <c r="L896" s="835">
        <v>490.89</v>
      </c>
      <c r="M896" s="835">
        <v>1472.67</v>
      </c>
      <c r="N896" s="832">
        <v>3</v>
      </c>
      <c r="O896" s="836">
        <v>1.5</v>
      </c>
      <c r="P896" s="835">
        <v>1472.67</v>
      </c>
      <c r="Q896" s="837">
        <v>1</v>
      </c>
      <c r="R896" s="832">
        <v>3</v>
      </c>
      <c r="S896" s="837">
        <v>1</v>
      </c>
      <c r="T896" s="836">
        <v>1.5</v>
      </c>
      <c r="U896" s="838">
        <v>1</v>
      </c>
    </row>
    <row r="897" spans="1:21" ht="14.45" customHeight="1" x14ac:dyDescent="0.2">
      <c r="A897" s="831">
        <v>31</v>
      </c>
      <c r="B897" s="832" t="s">
        <v>1749</v>
      </c>
      <c r="C897" s="832" t="s">
        <v>1754</v>
      </c>
      <c r="D897" s="833" t="s">
        <v>2608</v>
      </c>
      <c r="E897" s="834" t="s">
        <v>1775</v>
      </c>
      <c r="F897" s="832" t="s">
        <v>1750</v>
      </c>
      <c r="G897" s="832" t="s">
        <v>1779</v>
      </c>
      <c r="H897" s="832" t="s">
        <v>615</v>
      </c>
      <c r="I897" s="832" t="s">
        <v>1451</v>
      </c>
      <c r="J897" s="832" t="s">
        <v>771</v>
      </c>
      <c r="K897" s="832" t="s">
        <v>1452</v>
      </c>
      <c r="L897" s="835">
        <v>923.74</v>
      </c>
      <c r="M897" s="835">
        <v>13856.1</v>
      </c>
      <c r="N897" s="832">
        <v>15</v>
      </c>
      <c r="O897" s="836">
        <v>3</v>
      </c>
      <c r="P897" s="835">
        <v>9237.4</v>
      </c>
      <c r="Q897" s="837">
        <v>0.66666666666666663</v>
      </c>
      <c r="R897" s="832">
        <v>10</v>
      </c>
      <c r="S897" s="837">
        <v>0.66666666666666663</v>
      </c>
      <c r="T897" s="836">
        <v>2</v>
      </c>
      <c r="U897" s="838">
        <v>0.66666666666666663</v>
      </c>
    </row>
    <row r="898" spans="1:21" ht="14.45" customHeight="1" x14ac:dyDescent="0.2">
      <c r="A898" s="831">
        <v>31</v>
      </c>
      <c r="B898" s="832" t="s">
        <v>1749</v>
      </c>
      <c r="C898" s="832" t="s">
        <v>1754</v>
      </c>
      <c r="D898" s="833" t="s">
        <v>2608</v>
      </c>
      <c r="E898" s="834" t="s">
        <v>1775</v>
      </c>
      <c r="F898" s="832" t="s">
        <v>1750</v>
      </c>
      <c r="G898" s="832" t="s">
        <v>1821</v>
      </c>
      <c r="H898" s="832" t="s">
        <v>579</v>
      </c>
      <c r="I898" s="832" t="s">
        <v>1822</v>
      </c>
      <c r="J898" s="832" t="s">
        <v>641</v>
      </c>
      <c r="K898" s="832" t="s">
        <v>617</v>
      </c>
      <c r="L898" s="835">
        <v>35.25</v>
      </c>
      <c r="M898" s="835">
        <v>176.25</v>
      </c>
      <c r="N898" s="832">
        <v>5</v>
      </c>
      <c r="O898" s="836">
        <v>4</v>
      </c>
      <c r="P898" s="835">
        <v>105.75</v>
      </c>
      <c r="Q898" s="837">
        <v>0.6</v>
      </c>
      <c r="R898" s="832">
        <v>3</v>
      </c>
      <c r="S898" s="837">
        <v>0.6</v>
      </c>
      <c r="T898" s="836">
        <v>2.5</v>
      </c>
      <c r="U898" s="838">
        <v>0.625</v>
      </c>
    </row>
    <row r="899" spans="1:21" ht="14.45" customHeight="1" x14ac:dyDescent="0.2">
      <c r="A899" s="831">
        <v>31</v>
      </c>
      <c r="B899" s="832" t="s">
        <v>1749</v>
      </c>
      <c r="C899" s="832" t="s">
        <v>1754</v>
      </c>
      <c r="D899" s="833" t="s">
        <v>2608</v>
      </c>
      <c r="E899" s="834" t="s">
        <v>1775</v>
      </c>
      <c r="F899" s="832" t="s">
        <v>1750</v>
      </c>
      <c r="G899" s="832" t="s">
        <v>1778</v>
      </c>
      <c r="H899" s="832" t="s">
        <v>615</v>
      </c>
      <c r="I899" s="832" t="s">
        <v>1605</v>
      </c>
      <c r="J899" s="832" t="s">
        <v>927</v>
      </c>
      <c r="K899" s="832" t="s">
        <v>931</v>
      </c>
      <c r="L899" s="835">
        <v>0</v>
      </c>
      <c r="M899" s="835">
        <v>0</v>
      </c>
      <c r="N899" s="832">
        <v>155</v>
      </c>
      <c r="O899" s="836">
        <v>76</v>
      </c>
      <c r="P899" s="835">
        <v>0</v>
      </c>
      <c r="Q899" s="837"/>
      <c r="R899" s="832">
        <v>81</v>
      </c>
      <c r="S899" s="837">
        <v>0.52258064516129032</v>
      </c>
      <c r="T899" s="836">
        <v>39.5</v>
      </c>
      <c r="U899" s="838">
        <v>0.51973684210526316</v>
      </c>
    </row>
    <row r="900" spans="1:21" ht="14.45" customHeight="1" x14ac:dyDescent="0.2">
      <c r="A900" s="831">
        <v>31</v>
      </c>
      <c r="B900" s="832" t="s">
        <v>1749</v>
      </c>
      <c r="C900" s="832" t="s">
        <v>1754</v>
      </c>
      <c r="D900" s="833" t="s">
        <v>2608</v>
      </c>
      <c r="E900" s="834" t="s">
        <v>1775</v>
      </c>
      <c r="F900" s="832" t="s">
        <v>1750</v>
      </c>
      <c r="G900" s="832" t="s">
        <v>1793</v>
      </c>
      <c r="H900" s="832" t="s">
        <v>579</v>
      </c>
      <c r="I900" s="832" t="s">
        <v>1794</v>
      </c>
      <c r="J900" s="832" t="s">
        <v>1129</v>
      </c>
      <c r="K900" s="832" t="s">
        <v>1795</v>
      </c>
      <c r="L900" s="835">
        <v>219.37</v>
      </c>
      <c r="M900" s="835">
        <v>658.11</v>
      </c>
      <c r="N900" s="832">
        <v>3</v>
      </c>
      <c r="O900" s="836">
        <v>1</v>
      </c>
      <c r="P900" s="835">
        <v>438.74</v>
      </c>
      <c r="Q900" s="837">
        <v>0.66666666666666663</v>
      </c>
      <c r="R900" s="832">
        <v>2</v>
      </c>
      <c r="S900" s="837">
        <v>0.66666666666666663</v>
      </c>
      <c r="T900" s="836">
        <v>0.5</v>
      </c>
      <c r="U900" s="838">
        <v>0.5</v>
      </c>
    </row>
    <row r="901" spans="1:21" ht="14.45" customHeight="1" x14ac:dyDescent="0.2">
      <c r="A901" s="831">
        <v>31</v>
      </c>
      <c r="B901" s="832" t="s">
        <v>1749</v>
      </c>
      <c r="C901" s="832" t="s">
        <v>1754</v>
      </c>
      <c r="D901" s="833" t="s">
        <v>2608</v>
      </c>
      <c r="E901" s="834" t="s">
        <v>1775</v>
      </c>
      <c r="F901" s="832" t="s">
        <v>1750</v>
      </c>
      <c r="G901" s="832" t="s">
        <v>2443</v>
      </c>
      <c r="H901" s="832" t="s">
        <v>579</v>
      </c>
      <c r="I901" s="832" t="s">
        <v>2444</v>
      </c>
      <c r="J901" s="832" t="s">
        <v>2445</v>
      </c>
      <c r="K901" s="832" t="s">
        <v>2446</v>
      </c>
      <c r="L901" s="835">
        <v>60.39</v>
      </c>
      <c r="M901" s="835">
        <v>60.39</v>
      </c>
      <c r="N901" s="832">
        <v>1</v>
      </c>
      <c r="O901" s="836">
        <v>1</v>
      </c>
      <c r="P901" s="835">
        <v>60.39</v>
      </c>
      <c r="Q901" s="837">
        <v>1</v>
      </c>
      <c r="R901" s="832">
        <v>1</v>
      </c>
      <c r="S901" s="837">
        <v>1</v>
      </c>
      <c r="T901" s="836">
        <v>1</v>
      </c>
      <c r="U901" s="838">
        <v>1</v>
      </c>
    </row>
    <row r="902" spans="1:21" ht="14.45" customHeight="1" x14ac:dyDescent="0.2">
      <c r="A902" s="831">
        <v>31</v>
      </c>
      <c r="B902" s="832" t="s">
        <v>1749</v>
      </c>
      <c r="C902" s="832" t="s">
        <v>1754</v>
      </c>
      <c r="D902" s="833" t="s">
        <v>2608</v>
      </c>
      <c r="E902" s="834" t="s">
        <v>1775</v>
      </c>
      <c r="F902" s="832" t="s">
        <v>1750</v>
      </c>
      <c r="G902" s="832" t="s">
        <v>1906</v>
      </c>
      <c r="H902" s="832" t="s">
        <v>579</v>
      </c>
      <c r="I902" s="832" t="s">
        <v>2296</v>
      </c>
      <c r="J902" s="832" t="s">
        <v>1908</v>
      </c>
      <c r="K902" s="832" t="s">
        <v>2297</v>
      </c>
      <c r="L902" s="835">
        <v>33.549999999999997</v>
      </c>
      <c r="M902" s="835">
        <v>134.19999999999999</v>
      </c>
      <c r="N902" s="832">
        <v>4</v>
      </c>
      <c r="O902" s="836">
        <v>2</v>
      </c>
      <c r="P902" s="835">
        <v>100.64999999999999</v>
      </c>
      <c r="Q902" s="837">
        <v>0.75</v>
      </c>
      <c r="R902" s="832">
        <v>3</v>
      </c>
      <c r="S902" s="837">
        <v>0.75</v>
      </c>
      <c r="T902" s="836">
        <v>1.5</v>
      </c>
      <c r="U902" s="838">
        <v>0.75</v>
      </c>
    </row>
    <row r="903" spans="1:21" ht="14.45" customHeight="1" x14ac:dyDescent="0.2">
      <c r="A903" s="831">
        <v>31</v>
      </c>
      <c r="B903" s="832" t="s">
        <v>1749</v>
      </c>
      <c r="C903" s="832" t="s">
        <v>1754</v>
      </c>
      <c r="D903" s="833" t="s">
        <v>2608</v>
      </c>
      <c r="E903" s="834" t="s">
        <v>1775</v>
      </c>
      <c r="F903" s="832" t="s">
        <v>1750</v>
      </c>
      <c r="G903" s="832" t="s">
        <v>1906</v>
      </c>
      <c r="H903" s="832" t="s">
        <v>579</v>
      </c>
      <c r="I903" s="832" t="s">
        <v>2096</v>
      </c>
      <c r="J903" s="832" t="s">
        <v>1908</v>
      </c>
      <c r="K903" s="832" t="s">
        <v>2097</v>
      </c>
      <c r="L903" s="835">
        <v>50.32</v>
      </c>
      <c r="M903" s="835">
        <v>100.64</v>
      </c>
      <c r="N903" s="832">
        <v>2</v>
      </c>
      <c r="O903" s="836">
        <v>1.5</v>
      </c>
      <c r="P903" s="835"/>
      <c r="Q903" s="837">
        <v>0</v>
      </c>
      <c r="R903" s="832"/>
      <c r="S903" s="837">
        <v>0</v>
      </c>
      <c r="T903" s="836"/>
      <c r="U903" s="838">
        <v>0</v>
      </c>
    </row>
    <row r="904" spans="1:21" ht="14.45" customHeight="1" x14ac:dyDescent="0.2">
      <c r="A904" s="831">
        <v>31</v>
      </c>
      <c r="B904" s="832" t="s">
        <v>1749</v>
      </c>
      <c r="C904" s="832" t="s">
        <v>1754</v>
      </c>
      <c r="D904" s="833" t="s">
        <v>2608</v>
      </c>
      <c r="E904" s="834" t="s">
        <v>1775</v>
      </c>
      <c r="F904" s="832" t="s">
        <v>1750</v>
      </c>
      <c r="G904" s="832" t="s">
        <v>1906</v>
      </c>
      <c r="H904" s="832" t="s">
        <v>579</v>
      </c>
      <c r="I904" s="832" t="s">
        <v>1910</v>
      </c>
      <c r="J904" s="832" t="s">
        <v>1908</v>
      </c>
      <c r="K904" s="832" t="s">
        <v>1911</v>
      </c>
      <c r="L904" s="835">
        <v>99.94</v>
      </c>
      <c r="M904" s="835">
        <v>299.82</v>
      </c>
      <c r="N904" s="832">
        <v>3</v>
      </c>
      <c r="O904" s="836">
        <v>2</v>
      </c>
      <c r="P904" s="835">
        <v>199.88</v>
      </c>
      <c r="Q904" s="837">
        <v>0.66666666666666663</v>
      </c>
      <c r="R904" s="832">
        <v>2</v>
      </c>
      <c r="S904" s="837">
        <v>0.66666666666666663</v>
      </c>
      <c r="T904" s="836">
        <v>1.5</v>
      </c>
      <c r="U904" s="838">
        <v>0.75</v>
      </c>
    </row>
    <row r="905" spans="1:21" ht="14.45" customHeight="1" x14ac:dyDescent="0.2">
      <c r="A905" s="831">
        <v>31</v>
      </c>
      <c r="B905" s="832" t="s">
        <v>1749</v>
      </c>
      <c r="C905" s="832" t="s">
        <v>1754</v>
      </c>
      <c r="D905" s="833" t="s">
        <v>2608</v>
      </c>
      <c r="E905" s="834" t="s">
        <v>1775</v>
      </c>
      <c r="F905" s="832" t="s">
        <v>1750</v>
      </c>
      <c r="G905" s="832" t="s">
        <v>1906</v>
      </c>
      <c r="H905" s="832" t="s">
        <v>579</v>
      </c>
      <c r="I905" s="832" t="s">
        <v>1912</v>
      </c>
      <c r="J905" s="832" t="s">
        <v>1908</v>
      </c>
      <c r="K905" s="832" t="s">
        <v>1913</v>
      </c>
      <c r="L905" s="835">
        <v>66.63</v>
      </c>
      <c r="M905" s="835">
        <v>66.63</v>
      </c>
      <c r="N905" s="832">
        <v>1</v>
      </c>
      <c r="O905" s="836">
        <v>1</v>
      </c>
      <c r="P905" s="835">
        <v>66.63</v>
      </c>
      <c r="Q905" s="837">
        <v>1</v>
      </c>
      <c r="R905" s="832">
        <v>1</v>
      </c>
      <c r="S905" s="837">
        <v>1</v>
      </c>
      <c r="T905" s="836">
        <v>1</v>
      </c>
      <c r="U905" s="838">
        <v>1</v>
      </c>
    </row>
    <row r="906" spans="1:21" ht="14.45" customHeight="1" x14ac:dyDescent="0.2">
      <c r="A906" s="831">
        <v>31</v>
      </c>
      <c r="B906" s="832" t="s">
        <v>1749</v>
      </c>
      <c r="C906" s="832" t="s">
        <v>1754</v>
      </c>
      <c r="D906" s="833" t="s">
        <v>2608</v>
      </c>
      <c r="E906" s="834" t="s">
        <v>1775</v>
      </c>
      <c r="F906" s="832" t="s">
        <v>1750</v>
      </c>
      <c r="G906" s="832" t="s">
        <v>1906</v>
      </c>
      <c r="H906" s="832" t="s">
        <v>579</v>
      </c>
      <c r="I906" s="832" t="s">
        <v>2345</v>
      </c>
      <c r="J906" s="832" t="s">
        <v>1048</v>
      </c>
      <c r="K906" s="832" t="s">
        <v>2346</v>
      </c>
      <c r="L906" s="835">
        <v>16.77</v>
      </c>
      <c r="M906" s="835">
        <v>16.77</v>
      </c>
      <c r="N906" s="832">
        <v>1</v>
      </c>
      <c r="O906" s="836">
        <v>1</v>
      </c>
      <c r="P906" s="835">
        <v>16.77</v>
      </c>
      <c r="Q906" s="837">
        <v>1</v>
      </c>
      <c r="R906" s="832">
        <v>1</v>
      </c>
      <c r="S906" s="837">
        <v>1</v>
      </c>
      <c r="T906" s="836">
        <v>1</v>
      </c>
      <c r="U906" s="838">
        <v>1</v>
      </c>
    </row>
    <row r="907" spans="1:21" ht="14.45" customHeight="1" x14ac:dyDescent="0.2">
      <c r="A907" s="831">
        <v>31</v>
      </c>
      <c r="B907" s="832" t="s">
        <v>1749</v>
      </c>
      <c r="C907" s="832" t="s">
        <v>1754</v>
      </c>
      <c r="D907" s="833" t="s">
        <v>2608</v>
      </c>
      <c r="E907" s="834" t="s">
        <v>1775</v>
      </c>
      <c r="F907" s="832" t="s">
        <v>1750</v>
      </c>
      <c r="G907" s="832" t="s">
        <v>1783</v>
      </c>
      <c r="H907" s="832" t="s">
        <v>615</v>
      </c>
      <c r="I907" s="832" t="s">
        <v>1558</v>
      </c>
      <c r="J907" s="832" t="s">
        <v>1074</v>
      </c>
      <c r="K907" s="832" t="s">
        <v>1559</v>
      </c>
      <c r="L907" s="835">
        <v>154.36000000000001</v>
      </c>
      <c r="M907" s="835">
        <v>617.44000000000005</v>
      </c>
      <c r="N907" s="832">
        <v>4</v>
      </c>
      <c r="O907" s="836">
        <v>2.5</v>
      </c>
      <c r="P907" s="835">
        <v>463.08000000000004</v>
      </c>
      <c r="Q907" s="837">
        <v>0.75</v>
      </c>
      <c r="R907" s="832">
        <v>3</v>
      </c>
      <c r="S907" s="837">
        <v>0.75</v>
      </c>
      <c r="T907" s="836">
        <v>2</v>
      </c>
      <c r="U907" s="838">
        <v>0.8</v>
      </c>
    </row>
    <row r="908" spans="1:21" ht="14.45" customHeight="1" x14ac:dyDescent="0.2">
      <c r="A908" s="831">
        <v>31</v>
      </c>
      <c r="B908" s="832" t="s">
        <v>1749</v>
      </c>
      <c r="C908" s="832" t="s">
        <v>1754</v>
      </c>
      <c r="D908" s="833" t="s">
        <v>2608</v>
      </c>
      <c r="E908" s="834" t="s">
        <v>1775</v>
      </c>
      <c r="F908" s="832" t="s">
        <v>1750</v>
      </c>
      <c r="G908" s="832" t="s">
        <v>1783</v>
      </c>
      <c r="H908" s="832" t="s">
        <v>615</v>
      </c>
      <c r="I908" s="832" t="s">
        <v>1560</v>
      </c>
      <c r="J908" s="832" t="s">
        <v>1561</v>
      </c>
      <c r="K908" s="832" t="s">
        <v>1562</v>
      </c>
      <c r="L908" s="835">
        <v>149.52000000000001</v>
      </c>
      <c r="M908" s="835">
        <v>448.56000000000006</v>
      </c>
      <c r="N908" s="832">
        <v>3</v>
      </c>
      <c r="O908" s="836">
        <v>1.5</v>
      </c>
      <c r="P908" s="835">
        <v>149.52000000000001</v>
      </c>
      <c r="Q908" s="837">
        <v>0.33333333333333331</v>
      </c>
      <c r="R908" s="832">
        <v>1</v>
      </c>
      <c r="S908" s="837">
        <v>0.33333333333333331</v>
      </c>
      <c r="T908" s="836">
        <v>0.5</v>
      </c>
      <c r="U908" s="838">
        <v>0.33333333333333331</v>
      </c>
    </row>
    <row r="909" spans="1:21" ht="14.45" customHeight="1" x14ac:dyDescent="0.2">
      <c r="A909" s="831">
        <v>31</v>
      </c>
      <c r="B909" s="832" t="s">
        <v>1749</v>
      </c>
      <c r="C909" s="832" t="s">
        <v>1754</v>
      </c>
      <c r="D909" s="833" t="s">
        <v>2608</v>
      </c>
      <c r="E909" s="834" t="s">
        <v>1775</v>
      </c>
      <c r="F909" s="832" t="s">
        <v>1750</v>
      </c>
      <c r="G909" s="832" t="s">
        <v>1783</v>
      </c>
      <c r="H909" s="832" t="s">
        <v>579</v>
      </c>
      <c r="I909" s="832" t="s">
        <v>2266</v>
      </c>
      <c r="J909" s="832" t="s">
        <v>1074</v>
      </c>
      <c r="K909" s="832" t="s">
        <v>1559</v>
      </c>
      <c r="L909" s="835">
        <v>154.36000000000001</v>
      </c>
      <c r="M909" s="835">
        <v>154.36000000000001</v>
      </c>
      <c r="N909" s="832">
        <v>1</v>
      </c>
      <c r="O909" s="836">
        <v>1</v>
      </c>
      <c r="P909" s="835">
        <v>154.36000000000001</v>
      </c>
      <c r="Q909" s="837">
        <v>1</v>
      </c>
      <c r="R909" s="832">
        <v>1</v>
      </c>
      <c r="S909" s="837">
        <v>1</v>
      </c>
      <c r="T909" s="836">
        <v>1</v>
      </c>
      <c r="U909" s="838">
        <v>1</v>
      </c>
    </row>
    <row r="910" spans="1:21" ht="14.45" customHeight="1" x14ac:dyDescent="0.2">
      <c r="A910" s="831">
        <v>31</v>
      </c>
      <c r="B910" s="832" t="s">
        <v>1749</v>
      </c>
      <c r="C910" s="832" t="s">
        <v>1754</v>
      </c>
      <c r="D910" s="833" t="s">
        <v>2608</v>
      </c>
      <c r="E910" s="834" t="s">
        <v>1775</v>
      </c>
      <c r="F910" s="832" t="s">
        <v>1750</v>
      </c>
      <c r="G910" s="832" t="s">
        <v>1915</v>
      </c>
      <c r="H910" s="832" t="s">
        <v>579</v>
      </c>
      <c r="I910" s="832" t="s">
        <v>1916</v>
      </c>
      <c r="J910" s="832" t="s">
        <v>609</v>
      </c>
      <c r="K910" s="832" t="s">
        <v>1917</v>
      </c>
      <c r="L910" s="835">
        <v>0</v>
      </c>
      <c r="M910" s="835">
        <v>0</v>
      </c>
      <c r="N910" s="832">
        <v>1</v>
      </c>
      <c r="O910" s="836">
        <v>1</v>
      </c>
      <c r="P910" s="835">
        <v>0</v>
      </c>
      <c r="Q910" s="837"/>
      <c r="R910" s="832">
        <v>1</v>
      </c>
      <c r="S910" s="837">
        <v>1</v>
      </c>
      <c r="T910" s="836">
        <v>1</v>
      </c>
      <c r="U910" s="838">
        <v>1</v>
      </c>
    </row>
    <row r="911" spans="1:21" ht="14.45" customHeight="1" x14ac:dyDescent="0.2">
      <c r="A911" s="831">
        <v>31</v>
      </c>
      <c r="B911" s="832" t="s">
        <v>1749</v>
      </c>
      <c r="C911" s="832" t="s">
        <v>1754</v>
      </c>
      <c r="D911" s="833" t="s">
        <v>2608</v>
      </c>
      <c r="E911" s="834" t="s">
        <v>1775</v>
      </c>
      <c r="F911" s="832" t="s">
        <v>1751</v>
      </c>
      <c r="G911" s="832" t="s">
        <v>1920</v>
      </c>
      <c r="H911" s="832" t="s">
        <v>579</v>
      </c>
      <c r="I911" s="832" t="s">
        <v>1921</v>
      </c>
      <c r="J911" s="832" t="s">
        <v>1922</v>
      </c>
      <c r="K911" s="832" t="s">
        <v>1923</v>
      </c>
      <c r="L911" s="835">
        <v>35.130000000000003</v>
      </c>
      <c r="M911" s="835">
        <v>7904.2500000000164</v>
      </c>
      <c r="N911" s="832">
        <v>225</v>
      </c>
      <c r="O911" s="836">
        <v>107</v>
      </c>
      <c r="P911" s="835">
        <v>7412.4300000000167</v>
      </c>
      <c r="Q911" s="837">
        <v>0.93777777777777793</v>
      </c>
      <c r="R911" s="832">
        <v>211</v>
      </c>
      <c r="S911" s="837">
        <v>0.93777777777777782</v>
      </c>
      <c r="T911" s="836">
        <v>105</v>
      </c>
      <c r="U911" s="838">
        <v>0.98130841121495327</v>
      </c>
    </row>
    <row r="912" spans="1:21" ht="14.45" customHeight="1" x14ac:dyDescent="0.2">
      <c r="A912" s="831">
        <v>31</v>
      </c>
      <c r="B912" s="832" t="s">
        <v>1749</v>
      </c>
      <c r="C912" s="832" t="s">
        <v>1754</v>
      </c>
      <c r="D912" s="833" t="s">
        <v>2608</v>
      </c>
      <c r="E912" s="834" t="s">
        <v>1775</v>
      </c>
      <c r="F912" s="832" t="s">
        <v>1751</v>
      </c>
      <c r="G912" s="832" t="s">
        <v>1789</v>
      </c>
      <c r="H912" s="832" t="s">
        <v>579</v>
      </c>
      <c r="I912" s="832" t="s">
        <v>1942</v>
      </c>
      <c r="J912" s="832" t="s">
        <v>1943</v>
      </c>
      <c r="K912" s="832" t="s">
        <v>1944</v>
      </c>
      <c r="L912" s="835">
        <v>199.5</v>
      </c>
      <c r="M912" s="835">
        <v>199.5</v>
      </c>
      <c r="N912" s="832">
        <v>1</v>
      </c>
      <c r="O912" s="836">
        <v>1</v>
      </c>
      <c r="P912" s="835">
        <v>199.5</v>
      </c>
      <c r="Q912" s="837">
        <v>1</v>
      </c>
      <c r="R912" s="832">
        <v>1</v>
      </c>
      <c r="S912" s="837">
        <v>1</v>
      </c>
      <c r="T912" s="836">
        <v>1</v>
      </c>
      <c r="U912" s="838">
        <v>1</v>
      </c>
    </row>
    <row r="913" spans="1:21" ht="14.45" customHeight="1" x14ac:dyDescent="0.2">
      <c r="A913" s="831">
        <v>31</v>
      </c>
      <c r="B913" s="832" t="s">
        <v>1749</v>
      </c>
      <c r="C913" s="832" t="s">
        <v>1754</v>
      </c>
      <c r="D913" s="833" t="s">
        <v>2608</v>
      </c>
      <c r="E913" s="834" t="s">
        <v>1775</v>
      </c>
      <c r="F913" s="832" t="s">
        <v>1751</v>
      </c>
      <c r="G913" s="832" t="s">
        <v>1789</v>
      </c>
      <c r="H913" s="832" t="s">
        <v>579</v>
      </c>
      <c r="I913" s="832" t="s">
        <v>1945</v>
      </c>
      <c r="J913" s="832" t="s">
        <v>1946</v>
      </c>
      <c r="K913" s="832" t="s">
        <v>1947</v>
      </c>
      <c r="L913" s="835">
        <v>492.18</v>
      </c>
      <c r="M913" s="835">
        <v>9843.6000000000022</v>
      </c>
      <c r="N913" s="832">
        <v>20</v>
      </c>
      <c r="O913" s="836">
        <v>20</v>
      </c>
      <c r="P913" s="835">
        <v>8859.2400000000016</v>
      </c>
      <c r="Q913" s="837">
        <v>0.89999999999999991</v>
      </c>
      <c r="R913" s="832">
        <v>18</v>
      </c>
      <c r="S913" s="837">
        <v>0.9</v>
      </c>
      <c r="T913" s="836">
        <v>18</v>
      </c>
      <c r="U913" s="838">
        <v>0.9</v>
      </c>
    </row>
    <row r="914" spans="1:21" ht="14.45" customHeight="1" x14ac:dyDescent="0.2">
      <c r="A914" s="831">
        <v>31</v>
      </c>
      <c r="B914" s="832" t="s">
        <v>1749</v>
      </c>
      <c r="C914" s="832" t="s">
        <v>1754</v>
      </c>
      <c r="D914" s="833" t="s">
        <v>2608</v>
      </c>
      <c r="E914" s="834" t="s">
        <v>1775</v>
      </c>
      <c r="F914" s="832" t="s">
        <v>1751</v>
      </c>
      <c r="G914" s="832" t="s">
        <v>1789</v>
      </c>
      <c r="H914" s="832" t="s">
        <v>579</v>
      </c>
      <c r="I914" s="832" t="s">
        <v>1948</v>
      </c>
      <c r="J914" s="832" t="s">
        <v>1949</v>
      </c>
      <c r="K914" s="832" t="s">
        <v>1950</v>
      </c>
      <c r="L914" s="835">
        <v>347.81</v>
      </c>
      <c r="M914" s="835">
        <v>347.81</v>
      </c>
      <c r="N914" s="832">
        <v>1</v>
      </c>
      <c r="O914" s="836">
        <v>1</v>
      </c>
      <c r="P914" s="835">
        <v>347.81</v>
      </c>
      <c r="Q914" s="837">
        <v>1</v>
      </c>
      <c r="R914" s="832">
        <v>1</v>
      </c>
      <c r="S914" s="837">
        <v>1</v>
      </c>
      <c r="T914" s="836">
        <v>1</v>
      </c>
      <c r="U914" s="838">
        <v>1</v>
      </c>
    </row>
    <row r="915" spans="1:21" ht="14.45" customHeight="1" x14ac:dyDescent="0.2">
      <c r="A915" s="831">
        <v>31</v>
      </c>
      <c r="B915" s="832" t="s">
        <v>1749</v>
      </c>
      <c r="C915" s="832" t="s">
        <v>1754</v>
      </c>
      <c r="D915" s="833" t="s">
        <v>2608</v>
      </c>
      <c r="E915" s="834" t="s">
        <v>1775</v>
      </c>
      <c r="F915" s="832" t="s">
        <v>1751</v>
      </c>
      <c r="G915" s="832" t="s">
        <v>1789</v>
      </c>
      <c r="H915" s="832" t="s">
        <v>579</v>
      </c>
      <c r="I915" s="832" t="s">
        <v>1839</v>
      </c>
      <c r="J915" s="832" t="s">
        <v>1840</v>
      </c>
      <c r="K915" s="832" t="s">
        <v>1841</v>
      </c>
      <c r="L915" s="835">
        <v>2296.87</v>
      </c>
      <c r="M915" s="835">
        <v>2296.87</v>
      </c>
      <c r="N915" s="832">
        <v>1</v>
      </c>
      <c r="O915" s="836">
        <v>1</v>
      </c>
      <c r="P915" s="835">
        <v>2296.87</v>
      </c>
      <c r="Q915" s="837">
        <v>1</v>
      </c>
      <c r="R915" s="832">
        <v>1</v>
      </c>
      <c r="S915" s="837">
        <v>1</v>
      </c>
      <c r="T915" s="836">
        <v>1</v>
      </c>
      <c r="U915" s="838">
        <v>1</v>
      </c>
    </row>
    <row r="916" spans="1:21" ht="14.45" customHeight="1" x14ac:dyDescent="0.2">
      <c r="A916" s="831">
        <v>31</v>
      </c>
      <c r="B916" s="832" t="s">
        <v>1749</v>
      </c>
      <c r="C916" s="832" t="s">
        <v>1754</v>
      </c>
      <c r="D916" s="833" t="s">
        <v>2608</v>
      </c>
      <c r="E916" s="834" t="s">
        <v>1775</v>
      </c>
      <c r="F916" s="832" t="s">
        <v>1751</v>
      </c>
      <c r="G916" s="832" t="s">
        <v>1789</v>
      </c>
      <c r="H916" s="832" t="s">
        <v>579</v>
      </c>
      <c r="I916" s="832" t="s">
        <v>2532</v>
      </c>
      <c r="J916" s="832" t="s">
        <v>2533</v>
      </c>
      <c r="K916" s="832" t="s">
        <v>2534</v>
      </c>
      <c r="L916" s="835">
        <v>2202.1999999999998</v>
      </c>
      <c r="M916" s="835">
        <v>2202.1999999999998</v>
      </c>
      <c r="N916" s="832">
        <v>1</v>
      </c>
      <c r="O916" s="836">
        <v>1</v>
      </c>
      <c r="P916" s="835"/>
      <c r="Q916" s="837">
        <v>0</v>
      </c>
      <c r="R916" s="832"/>
      <c r="S916" s="837">
        <v>0</v>
      </c>
      <c r="T916" s="836"/>
      <c r="U916" s="838">
        <v>0</v>
      </c>
    </row>
    <row r="917" spans="1:21" ht="14.45" customHeight="1" x14ac:dyDescent="0.2">
      <c r="A917" s="831">
        <v>31</v>
      </c>
      <c r="B917" s="832" t="s">
        <v>1749</v>
      </c>
      <c r="C917" s="832" t="s">
        <v>1754</v>
      </c>
      <c r="D917" s="833" t="s">
        <v>2608</v>
      </c>
      <c r="E917" s="834" t="s">
        <v>1775</v>
      </c>
      <c r="F917" s="832" t="s">
        <v>1751</v>
      </c>
      <c r="G917" s="832" t="s">
        <v>1789</v>
      </c>
      <c r="H917" s="832" t="s">
        <v>579</v>
      </c>
      <c r="I917" s="832" t="s">
        <v>2059</v>
      </c>
      <c r="J917" s="832" t="s">
        <v>1843</v>
      </c>
      <c r="K917" s="832" t="s">
        <v>2060</v>
      </c>
      <c r="L917" s="835">
        <v>50.5</v>
      </c>
      <c r="M917" s="835">
        <v>50.5</v>
      </c>
      <c r="N917" s="832">
        <v>1</v>
      </c>
      <c r="O917" s="836">
        <v>1</v>
      </c>
      <c r="P917" s="835">
        <v>50.5</v>
      </c>
      <c r="Q917" s="837">
        <v>1</v>
      </c>
      <c r="R917" s="832">
        <v>1</v>
      </c>
      <c r="S917" s="837">
        <v>1</v>
      </c>
      <c r="T917" s="836">
        <v>1</v>
      </c>
      <c r="U917" s="838">
        <v>1</v>
      </c>
    </row>
    <row r="918" spans="1:21" ht="14.45" customHeight="1" x14ac:dyDescent="0.2">
      <c r="A918" s="831">
        <v>31</v>
      </c>
      <c r="B918" s="832" t="s">
        <v>1749</v>
      </c>
      <c r="C918" s="832" t="s">
        <v>1754</v>
      </c>
      <c r="D918" s="833" t="s">
        <v>2608</v>
      </c>
      <c r="E918" s="834" t="s">
        <v>1775</v>
      </c>
      <c r="F918" s="832" t="s">
        <v>1751</v>
      </c>
      <c r="G918" s="832" t="s">
        <v>1789</v>
      </c>
      <c r="H918" s="832" t="s">
        <v>579</v>
      </c>
      <c r="I918" s="832" t="s">
        <v>1951</v>
      </c>
      <c r="J918" s="832" t="s">
        <v>1843</v>
      </c>
      <c r="K918" s="832" t="s">
        <v>1952</v>
      </c>
      <c r="L918" s="835">
        <v>58.5</v>
      </c>
      <c r="M918" s="835">
        <v>58.5</v>
      </c>
      <c r="N918" s="832">
        <v>1</v>
      </c>
      <c r="O918" s="836">
        <v>1</v>
      </c>
      <c r="P918" s="835">
        <v>58.5</v>
      </c>
      <c r="Q918" s="837">
        <v>1</v>
      </c>
      <c r="R918" s="832">
        <v>1</v>
      </c>
      <c r="S918" s="837">
        <v>1</v>
      </c>
      <c r="T918" s="836">
        <v>1</v>
      </c>
      <c r="U918" s="838">
        <v>1</v>
      </c>
    </row>
    <row r="919" spans="1:21" ht="14.45" customHeight="1" x14ac:dyDescent="0.2">
      <c r="A919" s="831">
        <v>31</v>
      </c>
      <c r="B919" s="832" t="s">
        <v>1749</v>
      </c>
      <c r="C919" s="832" t="s">
        <v>1754</v>
      </c>
      <c r="D919" s="833" t="s">
        <v>2608</v>
      </c>
      <c r="E919" s="834" t="s">
        <v>1775</v>
      </c>
      <c r="F919" s="832" t="s">
        <v>1751</v>
      </c>
      <c r="G919" s="832" t="s">
        <v>1789</v>
      </c>
      <c r="H919" s="832" t="s">
        <v>579</v>
      </c>
      <c r="I919" s="832" t="s">
        <v>1953</v>
      </c>
      <c r="J919" s="832" t="s">
        <v>1954</v>
      </c>
      <c r="K919" s="832" t="s">
        <v>1955</v>
      </c>
      <c r="L919" s="835">
        <v>971.25</v>
      </c>
      <c r="M919" s="835">
        <v>7770</v>
      </c>
      <c r="N919" s="832">
        <v>8</v>
      </c>
      <c r="O919" s="836">
        <v>7</v>
      </c>
      <c r="P919" s="835">
        <v>3885</v>
      </c>
      <c r="Q919" s="837">
        <v>0.5</v>
      </c>
      <c r="R919" s="832">
        <v>4</v>
      </c>
      <c r="S919" s="837">
        <v>0.5</v>
      </c>
      <c r="T919" s="836">
        <v>4</v>
      </c>
      <c r="U919" s="838">
        <v>0.5714285714285714</v>
      </c>
    </row>
    <row r="920" spans="1:21" ht="14.45" customHeight="1" x14ac:dyDescent="0.2">
      <c r="A920" s="831">
        <v>31</v>
      </c>
      <c r="B920" s="832" t="s">
        <v>1749</v>
      </c>
      <c r="C920" s="832" t="s">
        <v>1754</v>
      </c>
      <c r="D920" s="833" t="s">
        <v>2608</v>
      </c>
      <c r="E920" s="834" t="s">
        <v>1775</v>
      </c>
      <c r="F920" s="832" t="s">
        <v>1751</v>
      </c>
      <c r="G920" s="832" t="s">
        <v>1789</v>
      </c>
      <c r="H920" s="832" t="s">
        <v>579</v>
      </c>
      <c r="I920" s="832" t="s">
        <v>2061</v>
      </c>
      <c r="J920" s="832" t="s">
        <v>2062</v>
      </c>
      <c r="K920" s="832" t="s">
        <v>2063</v>
      </c>
      <c r="L920" s="835">
        <v>250</v>
      </c>
      <c r="M920" s="835">
        <v>250</v>
      </c>
      <c r="N920" s="832">
        <v>1</v>
      </c>
      <c r="O920" s="836">
        <v>1</v>
      </c>
      <c r="P920" s="835">
        <v>250</v>
      </c>
      <c r="Q920" s="837">
        <v>1</v>
      </c>
      <c r="R920" s="832">
        <v>1</v>
      </c>
      <c r="S920" s="837">
        <v>1</v>
      </c>
      <c r="T920" s="836">
        <v>1</v>
      </c>
      <c r="U920" s="838">
        <v>1</v>
      </c>
    </row>
    <row r="921" spans="1:21" ht="14.45" customHeight="1" x14ac:dyDescent="0.2">
      <c r="A921" s="831">
        <v>31</v>
      </c>
      <c r="B921" s="832" t="s">
        <v>1749</v>
      </c>
      <c r="C921" s="832" t="s">
        <v>1754</v>
      </c>
      <c r="D921" s="833" t="s">
        <v>2608</v>
      </c>
      <c r="E921" s="834" t="s">
        <v>1775</v>
      </c>
      <c r="F921" s="832" t="s">
        <v>1751</v>
      </c>
      <c r="G921" s="832" t="s">
        <v>1789</v>
      </c>
      <c r="H921" s="832" t="s">
        <v>579</v>
      </c>
      <c r="I921" s="832" t="s">
        <v>1962</v>
      </c>
      <c r="J921" s="832" t="s">
        <v>1801</v>
      </c>
      <c r="K921" s="832"/>
      <c r="L921" s="835">
        <v>350</v>
      </c>
      <c r="M921" s="835">
        <v>700</v>
      </c>
      <c r="N921" s="832">
        <v>2</v>
      </c>
      <c r="O921" s="836">
        <v>2</v>
      </c>
      <c r="P921" s="835">
        <v>700</v>
      </c>
      <c r="Q921" s="837">
        <v>1</v>
      </c>
      <c r="R921" s="832">
        <v>2</v>
      </c>
      <c r="S921" s="837">
        <v>1</v>
      </c>
      <c r="T921" s="836">
        <v>2</v>
      </c>
      <c r="U921" s="838">
        <v>1</v>
      </c>
    </row>
    <row r="922" spans="1:21" ht="14.45" customHeight="1" x14ac:dyDescent="0.2">
      <c r="A922" s="831">
        <v>31</v>
      </c>
      <c r="B922" s="832" t="s">
        <v>1749</v>
      </c>
      <c r="C922" s="832" t="s">
        <v>1754</v>
      </c>
      <c r="D922" s="833" t="s">
        <v>2608</v>
      </c>
      <c r="E922" s="834" t="s">
        <v>1775</v>
      </c>
      <c r="F922" s="832" t="s">
        <v>1751</v>
      </c>
      <c r="G922" s="832" t="s">
        <v>1789</v>
      </c>
      <c r="H922" s="832" t="s">
        <v>579</v>
      </c>
      <c r="I922" s="832" t="s">
        <v>1962</v>
      </c>
      <c r="J922" s="832" t="s">
        <v>1963</v>
      </c>
      <c r="K922" s="832" t="s">
        <v>1964</v>
      </c>
      <c r="L922" s="835">
        <v>350</v>
      </c>
      <c r="M922" s="835">
        <v>1750</v>
      </c>
      <c r="N922" s="832">
        <v>5</v>
      </c>
      <c r="O922" s="836">
        <v>5</v>
      </c>
      <c r="P922" s="835">
        <v>1750</v>
      </c>
      <c r="Q922" s="837">
        <v>1</v>
      </c>
      <c r="R922" s="832">
        <v>5</v>
      </c>
      <c r="S922" s="837">
        <v>1</v>
      </c>
      <c r="T922" s="836">
        <v>5</v>
      </c>
      <c r="U922" s="838">
        <v>1</v>
      </c>
    </row>
    <row r="923" spans="1:21" ht="14.45" customHeight="1" x14ac:dyDescent="0.2">
      <c r="A923" s="831">
        <v>31</v>
      </c>
      <c r="B923" s="832" t="s">
        <v>1749</v>
      </c>
      <c r="C923" s="832" t="s">
        <v>1754</v>
      </c>
      <c r="D923" s="833" t="s">
        <v>2608</v>
      </c>
      <c r="E923" s="834" t="s">
        <v>1775</v>
      </c>
      <c r="F923" s="832" t="s">
        <v>1751</v>
      </c>
      <c r="G923" s="832" t="s">
        <v>1789</v>
      </c>
      <c r="H923" s="832" t="s">
        <v>579</v>
      </c>
      <c r="I923" s="832" t="s">
        <v>1806</v>
      </c>
      <c r="J923" s="832" t="s">
        <v>1807</v>
      </c>
      <c r="K923" s="832" t="s">
        <v>1808</v>
      </c>
      <c r="L923" s="835">
        <v>1000</v>
      </c>
      <c r="M923" s="835">
        <v>10000</v>
      </c>
      <c r="N923" s="832">
        <v>10</v>
      </c>
      <c r="O923" s="836">
        <v>9</v>
      </c>
      <c r="P923" s="835">
        <v>8000</v>
      </c>
      <c r="Q923" s="837">
        <v>0.8</v>
      </c>
      <c r="R923" s="832">
        <v>8</v>
      </c>
      <c r="S923" s="837">
        <v>0.8</v>
      </c>
      <c r="T923" s="836">
        <v>7</v>
      </c>
      <c r="U923" s="838">
        <v>0.77777777777777779</v>
      </c>
    </row>
    <row r="924" spans="1:21" ht="14.45" customHeight="1" x14ac:dyDescent="0.2">
      <c r="A924" s="831">
        <v>31</v>
      </c>
      <c r="B924" s="832" t="s">
        <v>1749</v>
      </c>
      <c r="C924" s="832" t="s">
        <v>1754</v>
      </c>
      <c r="D924" s="833" t="s">
        <v>2608</v>
      </c>
      <c r="E924" s="834" t="s">
        <v>1775</v>
      </c>
      <c r="F924" s="832" t="s">
        <v>1751</v>
      </c>
      <c r="G924" s="832" t="s">
        <v>1789</v>
      </c>
      <c r="H924" s="832" t="s">
        <v>579</v>
      </c>
      <c r="I924" s="832" t="s">
        <v>2397</v>
      </c>
      <c r="J924" s="832" t="s">
        <v>2558</v>
      </c>
      <c r="K924" s="832" t="s">
        <v>1792</v>
      </c>
      <c r="L924" s="835">
        <v>1000</v>
      </c>
      <c r="M924" s="835">
        <v>1000</v>
      </c>
      <c r="N924" s="832">
        <v>1</v>
      </c>
      <c r="O924" s="836">
        <v>1</v>
      </c>
      <c r="P924" s="835"/>
      <c r="Q924" s="837">
        <v>0</v>
      </c>
      <c r="R924" s="832"/>
      <c r="S924" s="837">
        <v>0</v>
      </c>
      <c r="T924" s="836"/>
      <c r="U924" s="838">
        <v>0</v>
      </c>
    </row>
    <row r="925" spans="1:21" ht="14.45" customHeight="1" x14ac:dyDescent="0.2">
      <c r="A925" s="831">
        <v>31</v>
      </c>
      <c r="B925" s="832" t="s">
        <v>1749</v>
      </c>
      <c r="C925" s="832" t="s">
        <v>1754</v>
      </c>
      <c r="D925" s="833" t="s">
        <v>2608</v>
      </c>
      <c r="E925" s="834" t="s">
        <v>1775</v>
      </c>
      <c r="F925" s="832" t="s">
        <v>1751</v>
      </c>
      <c r="G925" s="832" t="s">
        <v>1785</v>
      </c>
      <c r="H925" s="832" t="s">
        <v>579</v>
      </c>
      <c r="I925" s="832" t="s">
        <v>1977</v>
      </c>
      <c r="J925" s="832" t="s">
        <v>1978</v>
      </c>
      <c r="K925" s="832" t="s">
        <v>1979</v>
      </c>
      <c r="L925" s="835">
        <v>950</v>
      </c>
      <c r="M925" s="835">
        <v>950</v>
      </c>
      <c r="N925" s="832">
        <v>1</v>
      </c>
      <c r="O925" s="836">
        <v>1</v>
      </c>
      <c r="P925" s="835">
        <v>950</v>
      </c>
      <c r="Q925" s="837">
        <v>1</v>
      </c>
      <c r="R925" s="832">
        <v>1</v>
      </c>
      <c r="S925" s="837">
        <v>1</v>
      </c>
      <c r="T925" s="836">
        <v>1</v>
      </c>
      <c r="U925" s="838">
        <v>1</v>
      </c>
    </row>
    <row r="926" spans="1:21" ht="14.45" customHeight="1" x14ac:dyDescent="0.2">
      <c r="A926" s="831">
        <v>31</v>
      </c>
      <c r="B926" s="832" t="s">
        <v>1749</v>
      </c>
      <c r="C926" s="832" t="s">
        <v>1754</v>
      </c>
      <c r="D926" s="833" t="s">
        <v>2608</v>
      </c>
      <c r="E926" s="834" t="s">
        <v>1775</v>
      </c>
      <c r="F926" s="832" t="s">
        <v>1751</v>
      </c>
      <c r="G926" s="832" t="s">
        <v>1785</v>
      </c>
      <c r="H926" s="832" t="s">
        <v>579</v>
      </c>
      <c r="I926" s="832" t="s">
        <v>1980</v>
      </c>
      <c r="J926" s="832" t="s">
        <v>1981</v>
      </c>
      <c r="K926" s="832" t="s">
        <v>1982</v>
      </c>
      <c r="L926" s="835">
        <v>260</v>
      </c>
      <c r="M926" s="835">
        <v>1040</v>
      </c>
      <c r="N926" s="832">
        <v>4</v>
      </c>
      <c r="O926" s="836">
        <v>2</v>
      </c>
      <c r="P926" s="835">
        <v>1040</v>
      </c>
      <c r="Q926" s="837">
        <v>1</v>
      </c>
      <c r="R926" s="832">
        <v>4</v>
      </c>
      <c r="S926" s="837">
        <v>1</v>
      </c>
      <c r="T926" s="836">
        <v>2</v>
      </c>
      <c r="U926" s="838">
        <v>1</v>
      </c>
    </row>
    <row r="927" spans="1:21" ht="14.45" customHeight="1" x14ac:dyDescent="0.2">
      <c r="A927" s="831">
        <v>31</v>
      </c>
      <c r="B927" s="832" t="s">
        <v>1749</v>
      </c>
      <c r="C927" s="832" t="s">
        <v>1754</v>
      </c>
      <c r="D927" s="833" t="s">
        <v>2608</v>
      </c>
      <c r="E927" s="834" t="s">
        <v>1775</v>
      </c>
      <c r="F927" s="832" t="s">
        <v>1751</v>
      </c>
      <c r="G927" s="832" t="s">
        <v>1785</v>
      </c>
      <c r="H927" s="832" t="s">
        <v>579</v>
      </c>
      <c r="I927" s="832" t="s">
        <v>1786</v>
      </c>
      <c r="J927" s="832" t="s">
        <v>1787</v>
      </c>
      <c r="K927" s="832" t="s">
        <v>1788</v>
      </c>
      <c r="L927" s="835">
        <v>200</v>
      </c>
      <c r="M927" s="835">
        <v>9200</v>
      </c>
      <c r="N927" s="832">
        <v>46</v>
      </c>
      <c r="O927" s="836">
        <v>23</v>
      </c>
      <c r="P927" s="835">
        <v>8800</v>
      </c>
      <c r="Q927" s="837">
        <v>0.95652173913043481</v>
      </c>
      <c r="R927" s="832">
        <v>44</v>
      </c>
      <c r="S927" s="837">
        <v>0.95652173913043481</v>
      </c>
      <c r="T927" s="836">
        <v>22</v>
      </c>
      <c r="U927" s="838">
        <v>0.95652173913043481</v>
      </c>
    </row>
    <row r="928" spans="1:21" ht="14.45" customHeight="1" x14ac:dyDescent="0.2">
      <c r="A928" s="831">
        <v>31</v>
      </c>
      <c r="B928" s="832" t="s">
        <v>1749</v>
      </c>
      <c r="C928" s="832" t="s">
        <v>1754</v>
      </c>
      <c r="D928" s="833" t="s">
        <v>2608</v>
      </c>
      <c r="E928" s="834" t="s">
        <v>1770</v>
      </c>
      <c r="F928" s="832" t="s">
        <v>1750</v>
      </c>
      <c r="G928" s="832" t="s">
        <v>2601</v>
      </c>
      <c r="H928" s="832" t="s">
        <v>579</v>
      </c>
      <c r="I928" s="832" t="s">
        <v>2602</v>
      </c>
      <c r="J928" s="832" t="s">
        <v>1175</v>
      </c>
      <c r="K928" s="832" t="s">
        <v>2603</v>
      </c>
      <c r="L928" s="835">
        <v>62.48</v>
      </c>
      <c r="M928" s="835">
        <v>62.48</v>
      </c>
      <c r="N928" s="832">
        <v>1</v>
      </c>
      <c r="O928" s="836">
        <v>1</v>
      </c>
      <c r="P928" s="835">
        <v>62.48</v>
      </c>
      <c r="Q928" s="837">
        <v>1</v>
      </c>
      <c r="R928" s="832">
        <v>1</v>
      </c>
      <c r="S928" s="837">
        <v>1</v>
      </c>
      <c r="T928" s="836">
        <v>1</v>
      </c>
      <c r="U928" s="838">
        <v>1</v>
      </c>
    </row>
    <row r="929" spans="1:21" ht="14.45" customHeight="1" x14ac:dyDescent="0.2">
      <c r="A929" s="831">
        <v>31</v>
      </c>
      <c r="B929" s="832" t="s">
        <v>1749</v>
      </c>
      <c r="C929" s="832" t="s">
        <v>1754</v>
      </c>
      <c r="D929" s="833" t="s">
        <v>2608</v>
      </c>
      <c r="E929" s="834" t="s">
        <v>1770</v>
      </c>
      <c r="F929" s="832" t="s">
        <v>1750</v>
      </c>
      <c r="G929" s="832" t="s">
        <v>1858</v>
      </c>
      <c r="H929" s="832" t="s">
        <v>579</v>
      </c>
      <c r="I929" s="832" t="s">
        <v>2604</v>
      </c>
      <c r="J929" s="832" t="s">
        <v>2605</v>
      </c>
      <c r="K929" s="832" t="s">
        <v>2606</v>
      </c>
      <c r="L929" s="835">
        <v>0</v>
      </c>
      <c r="M929" s="835">
        <v>0</v>
      </c>
      <c r="N929" s="832">
        <v>1</v>
      </c>
      <c r="O929" s="836">
        <v>1</v>
      </c>
      <c r="P929" s="835">
        <v>0</v>
      </c>
      <c r="Q929" s="837"/>
      <c r="R929" s="832">
        <v>1</v>
      </c>
      <c r="S929" s="837">
        <v>1</v>
      </c>
      <c r="T929" s="836">
        <v>1</v>
      </c>
      <c r="U929" s="838">
        <v>1</v>
      </c>
    </row>
    <row r="930" spans="1:21" ht="14.45" customHeight="1" x14ac:dyDescent="0.2">
      <c r="A930" s="831">
        <v>31</v>
      </c>
      <c r="B930" s="832" t="s">
        <v>1749</v>
      </c>
      <c r="C930" s="832" t="s">
        <v>1754</v>
      </c>
      <c r="D930" s="833" t="s">
        <v>2608</v>
      </c>
      <c r="E930" s="834" t="s">
        <v>1770</v>
      </c>
      <c r="F930" s="832" t="s">
        <v>1750</v>
      </c>
      <c r="G930" s="832" t="s">
        <v>1878</v>
      </c>
      <c r="H930" s="832" t="s">
        <v>579</v>
      </c>
      <c r="I930" s="832" t="s">
        <v>1879</v>
      </c>
      <c r="J930" s="832" t="s">
        <v>1880</v>
      </c>
      <c r="K930" s="832" t="s">
        <v>1881</v>
      </c>
      <c r="L930" s="835">
        <v>132.97999999999999</v>
      </c>
      <c r="M930" s="835">
        <v>132.97999999999999</v>
      </c>
      <c r="N930" s="832">
        <v>1</v>
      </c>
      <c r="O930" s="836">
        <v>1</v>
      </c>
      <c r="P930" s="835"/>
      <c r="Q930" s="837">
        <v>0</v>
      </c>
      <c r="R930" s="832"/>
      <c r="S930" s="837">
        <v>0</v>
      </c>
      <c r="T930" s="836"/>
      <c r="U930" s="838">
        <v>0</v>
      </c>
    </row>
    <row r="931" spans="1:21" ht="14.45" customHeight="1" x14ac:dyDescent="0.2">
      <c r="A931" s="831">
        <v>31</v>
      </c>
      <c r="B931" s="832" t="s">
        <v>1749</v>
      </c>
      <c r="C931" s="832" t="s">
        <v>1754</v>
      </c>
      <c r="D931" s="833" t="s">
        <v>2608</v>
      </c>
      <c r="E931" s="834" t="s">
        <v>1770</v>
      </c>
      <c r="F931" s="832" t="s">
        <v>1750</v>
      </c>
      <c r="G931" s="832" t="s">
        <v>1779</v>
      </c>
      <c r="H931" s="832" t="s">
        <v>615</v>
      </c>
      <c r="I931" s="832" t="s">
        <v>1455</v>
      </c>
      <c r="J931" s="832" t="s">
        <v>771</v>
      </c>
      <c r="K931" s="832" t="s">
        <v>1456</v>
      </c>
      <c r="L931" s="835">
        <v>736.33</v>
      </c>
      <c r="M931" s="835">
        <v>21353.57</v>
      </c>
      <c r="N931" s="832">
        <v>29</v>
      </c>
      <c r="O931" s="836">
        <v>6</v>
      </c>
      <c r="P931" s="835">
        <v>19880.91</v>
      </c>
      <c r="Q931" s="837">
        <v>0.93103448275862066</v>
      </c>
      <c r="R931" s="832">
        <v>27</v>
      </c>
      <c r="S931" s="837">
        <v>0.93103448275862066</v>
      </c>
      <c r="T931" s="836">
        <v>5.5</v>
      </c>
      <c r="U931" s="838">
        <v>0.91666666666666663</v>
      </c>
    </row>
    <row r="932" spans="1:21" ht="14.45" customHeight="1" x14ac:dyDescent="0.2">
      <c r="A932" s="831">
        <v>31</v>
      </c>
      <c r="B932" s="832" t="s">
        <v>1749</v>
      </c>
      <c r="C932" s="832" t="s">
        <v>1754</v>
      </c>
      <c r="D932" s="833" t="s">
        <v>2608</v>
      </c>
      <c r="E932" s="834" t="s">
        <v>1770</v>
      </c>
      <c r="F932" s="832" t="s">
        <v>1750</v>
      </c>
      <c r="G932" s="832" t="s">
        <v>1779</v>
      </c>
      <c r="H932" s="832" t="s">
        <v>615</v>
      </c>
      <c r="I932" s="832" t="s">
        <v>1884</v>
      </c>
      <c r="J932" s="832" t="s">
        <v>771</v>
      </c>
      <c r="K932" s="832" t="s">
        <v>1885</v>
      </c>
      <c r="L932" s="835">
        <v>1154.68</v>
      </c>
      <c r="M932" s="835">
        <v>2309.36</v>
      </c>
      <c r="N932" s="832">
        <v>2</v>
      </c>
      <c r="O932" s="836">
        <v>0.5</v>
      </c>
      <c r="P932" s="835">
        <v>2309.36</v>
      </c>
      <c r="Q932" s="837">
        <v>1</v>
      </c>
      <c r="R932" s="832">
        <v>2</v>
      </c>
      <c r="S932" s="837">
        <v>1</v>
      </c>
      <c r="T932" s="836">
        <v>0.5</v>
      </c>
      <c r="U932" s="838">
        <v>1</v>
      </c>
    </row>
    <row r="933" spans="1:21" ht="14.45" customHeight="1" x14ac:dyDescent="0.2">
      <c r="A933" s="831">
        <v>31</v>
      </c>
      <c r="B933" s="832" t="s">
        <v>1749</v>
      </c>
      <c r="C933" s="832" t="s">
        <v>1754</v>
      </c>
      <c r="D933" s="833" t="s">
        <v>2608</v>
      </c>
      <c r="E933" s="834" t="s">
        <v>1770</v>
      </c>
      <c r="F933" s="832" t="s">
        <v>1750</v>
      </c>
      <c r="G933" s="832" t="s">
        <v>1779</v>
      </c>
      <c r="H933" s="832" t="s">
        <v>615</v>
      </c>
      <c r="I933" s="832" t="s">
        <v>1451</v>
      </c>
      <c r="J933" s="832" t="s">
        <v>771</v>
      </c>
      <c r="K933" s="832" t="s">
        <v>1452</v>
      </c>
      <c r="L933" s="835">
        <v>923.74</v>
      </c>
      <c r="M933" s="835">
        <v>13856.1</v>
      </c>
      <c r="N933" s="832">
        <v>15</v>
      </c>
      <c r="O933" s="836">
        <v>7</v>
      </c>
      <c r="P933" s="835">
        <v>13856.1</v>
      </c>
      <c r="Q933" s="837">
        <v>1</v>
      </c>
      <c r="R933" s="832">
        <v>15</v>
      </c>
      <c r="S933" s="837">
        <v>1</v>
      </c>
      <c r="T933" s="836">
        <v>7</v>
      </c>
      <c r="U933" s="838">
        <v>1</v>
      </c>
    </row>
    <row r="934" spans="1:21" ht="14.45" customHeight="1" x14ac:dyDescent="0.2">
      <c r="A934" s="831">
        <v>31</v>
      </c>
      <c r="B934" s="832" t="s">
        <v>1749</v>
      </c>
      <c r="C934" s="832" t="s">
        <v>1754</v>
      </c>
      <c r="D934" s="833" t="s">
        <v>2608</v>
      </c>
      <c r="E934" s="834" t="s">
        <v>1770</v>
      </c>
      <c r="F934" s="832" t="s">
        <v>1750</v>
      </c>
      <c r="G934" s="832" t="s">
        <v>1821</v>
      </c>
      <c r="H934" s="832" t="s">
        <v>579</v>
      </c>
      <c r="I934" s="832" t="s">
        <v>1886</v>
      </c>
      <c r="J934" s="832" t="s">
        <v>641</v>
      </c>
      <c r="K934" s="832" t="s">
        <v>1887</v>
      </c>
      <c r="L934" s="835">
        <v>17.62</v>
      </c>
      <c r="M934" s="835">
        <v>17.62</v>
      </c>
      <c r="N934" s="832">
        <v>1</v>
      </c>
      <c r="O934" s="836">
        <v>1</v>
      </c>
      <c r="P934" s="835"/>
      <c r="Q934" s="837">
        <v>0</v>
      </c>
      <c r="R934" s="832"/>
      <c r="S934" s="837">
        <v>0</v>
      </c>
      <c r="T934" s="836"/>
      <c r="U934" s="838">
        <v>0</v>
      </c>
    </row>
    <row r="935" spans="1:21" ht="14.45" customHeight="1" x14ac:dyDescent="0.2">
      <c r="A935" s="831">
        <v>31</v>
      </c>
      <c r="B935" s="832" t="s">
        <v>1749</v>
      </c>
      <c r="C935" s="832" t="s">
        <v>1754</v>
      </c>
      <c r="D935" s="833" t="s">
        <v>2608</v>
      </c>
      <c r="E935" s="834" t="s">
        <v>1770</v>
      </c>
      <c r="F935" s="832" t="s">
        <v>1750</v>
      </c>
      <c r="G935" s="832" t="s">
        <v>1821</v>
      </c>
      <c r="H935" s="832" t="s">
        <v>579</v>
      </c>
      <c r="I935" s="832" t="s">
        <v>1822</v>
      </c>
      <c r="J935" s="832" t="s">
        <v>641</v>
      </c>
      <c r="K935" s="832" t="s">
        <v>617</v>
      </c>
      <c r="L935" s="835">
        <v>35.25</v>
      </c>
      <c r="M935" s="835">
        <v>1057.5</v>
      </c>
      <c r="N935" s="832">
        <v>30</v>
      </c>
      <c r="O935" s="836">
        <v>22</v>
      </c>
      <c r="P935" s="835">
        <v>705</v>
      </c>
      <c r="Q935" s="837">
        <v>0.66666666666666663</v>
      </c>
      <c r="R935" s="832">
        <v>20</v>
      </c>
      <c r="S935" s="837">
        <v>0.66666666666666663</v>
      </c>
      <c r="T935" s="836">
        <v>13.5</v>
      </c>
      <c r="U935" s="838">
        <v>0.61363636363636365</v>
      </c>
    </row>
    <row r="936" spans="1:21" ht="14.45" customHeight="1" x14ac:dyDescent="0.2">
      <c r="A936" s="831">
        <v>31</v>
      </c>
      <c r="B936" s="832" t="s">
        <v>1749</v>
      </c>
      <c r="C936" s="832" t="s">
        <v>1754</v>
      </c>
      <c r="D936" s="833" t="s">
        <v>2608</v>
      </c>
      <c r="E936" s="834" t="s">
        <v>1770</v>
      </c>
      <c r="F936" s="832" t="s">
        <v>1750</v>
      </c>
      <c r="G936" s="832" t="s">
        <v>1778</v>
      </c>
      <c r="H936" s="832" t="s">
        <v>615</v>
      </c>
      <c r="I936" s="832" t="s">
        <v>1605</v>
      </c>
      <c r="J936" s="832" t="s">
        <v>927</v>
      </c>
      <c r="K936" s="832" t="s">
        <v>931</v>
      </c>
      <c r="L936" s="835">
        <v>0</v>
      </c>
      <c r="M936" s="835">
        <v>0</v>
      </c>
      <c r="N936" s="832">
        <v>9</v>
      </c>
      <c r="O936" s="836">
        <v>5</v>
      </c>
      <c r="P936" s="835">
        <v>0</v>
      </c>
      <c r="Q936" s="837"/>
      <c r="R936" s="832">
        <v>8</v>
      </c>
      <c r="S936" s="837">
        <v>0.88888888888888884</v>
      </c>
      <c r="T936" s="836">
        <v>4</v>
      </c>
      <c r="U936" s="838">
        <v>0.8</v>
      </c>
    </row>
    <row r="937" spans="1:21" ht="14.45" customHeight="1" x14ac:dyDescent="0.2">
      <c r="A937" s="831">
        <v>31</v>
      </c>
      <c r="B937" s="832" t="s">
        <v>1749</v>
      </c>
      <c r="C937" s="832" t="s">
        <v>1754</v>
      </c>
      <c r="D937" s="833" t="s">
        <v>2608</v>
      </c>
      <c r="E937" s="834" t="s">
        <v>1770</v>
      </c>
      <c r="F937" s="832" t="s">
        <v>1750</v>
      </c>
      <c r="G937" s="832" t="s">
        <v>1793</v>
      </c>
      <c r="H937" s="832" t="s">
        <v>579</v>
      </c>
      <c r="I937" s="832" t="s">
        <v>1794</v>
      </c>
      <c r="J937" s="832" t="s">
        <v>1129</v>
      </c>
      <c r="K937" s="832" t="s">
        <v>1795</v>
      </c>
      <c r="L937" s="835">
        <v>219.37</v>
      </c>
      <c r="M937" s="835">
        <v>877.48</v>
      </c>
      <c r="N937" s="832">
        <v>4</v>
      </c>
      <c r="O937" s="836">
        <v>1</v>
      </c>
      <c r="P937" s="835">
        <v>438.74</v>
      </c>
      <c r="Q937" s="837">
        <v>0.5</v>
      </c>
      <c r="R937" s="832">
        <v>2</v>
      </c>
      <c r="S937" s="837">
        <v>0.5</v>
      </c>
      <c r="T937" s="836">
        <v>0.5</v>
      </c>
      <c r="U937" s="838">
        <v>0.5</v>
      </c>
    </row>
    <row r="938" spans="1:21" ht="14.45" customHeight="1" x14ac:dyDescent="0.2">
      <c r="A938" s="831">
        <v>31</v>
      </c>
      <c r="B938" s="832" t="s">
        <v>1749</v>
      </c>
      <c r="C938" s="832" t="s">
        <v>1754</v>
      </c>
      <c r="D938" s="833" t="s">
        <v>2608</v>
      </c>
      <c r="E938" s="834" t="s">
        <v>1770</v>
      </c>
      <c r="F938" s="832" t="s">
        <v>1750</v>
      </c>
      <c r="G938" s="832" t="s">
        <v>1906</v>
      </c>
      <c r="H938" s="832" t="s">
        <v>579</v>
      </c>
      <c r="I938" s="832" t="s">
        <v>2296</v>
      </c>
      <c r="J938" s="832" t="s">
        <v>1908</v>
      </c>
      <c r="K938" s="832" t="s">
        <v>2297</v>
      </c>
      <c r="L938" s="835">
        <v>33.549999999999997</v>
      </c>
      <c r="M938" s="835">
        <v>67.099999999999994</v>
      </c>
      <c r="N938" s="832">
        <v>2</v>
      </c>
      <c r="O938" s="836">
        <v>1.5</v>
      </c>
      <c r="P938" s="835">
        <v>67.099999999999994</v>
      </c>
      <c r="Q938" s="837">
        <v>1</v>
      </c>
      <c r="R938" s="832">
        <v>2</v>
      </c>
      <c r="S938" s="837">
        <v>1</v>
      </c>
      <c r="T938" s="836">
        <v>1.5</v>
      </c>
      <c r="U938" s="838">
        <v>1</v>
      </c>
    </row>
    <row r="939" spans="1:21" ht="14.45" customHeight="1" x14ac:dyDescent="0.2">
      <c r="A939" s="831">
        <v>31</v>
      </c>
      <c r="B939" s="832" t="s">
        <v>1749</v>
      </c>
      <c r="C939" s="832" t="s">
        <v>1754</v>
      </c>
      <c r="D939" s="833" t="s">
        <v>2608</v>
      </c>
      <c r="E939" s="834" t="s">
        <v>1770</v>
      </c>
      <c r="F939" s="832" t="s">
        <v>1750</v>
      </c>
      <c r="G939" s="832" t="s">
        <v>1906</v>
      </c>
      <c r="H939" s="832" t="s">
        <v>579</v>
      </c>
      <c r="I939" s="832" t="s">
        <v>2096</v>
      </c>
      <c r="J939" s="832" t="s">
        <v>1908</v>
      </c>
      <c r="K939" s="832" t="s">
        <v>2097</v>
      </c>
      <c r="L939" s="835">
        <v>50.32</v>
      </c>
      <c r="M939" s="835">
        <v>100.64</v>
      </c>
      <c r="N939" s="832">
        <v>2</v>
      </c>
      <c r="O939" s="836">
        <v>2</v>
      </c>
      <c r="P939" s="835">
        <v>50.32</v>
      </c>
      <c r="Q939" s="837">
        <v>0.5</v>
      </c>
      <c r="R939" s="832">
        <v>1</v>
      </c>
      <c r="S939" s="837">
        <v>0.5</v>
      </c>
      <c r="T939" s="836">
        <v>1</v>
      </c>
      <c r="U939" s="838">
        <v>0.5</v>
      </c>
    </row>
    <row r="940" spans="1:21" ht="14.45" customHeight="1" x14ac:dyDescent="0.2">
      <c r="A940" s="831">
        <v>31</v>
      </c>
      <c r="B940" s="832" t="s">
        <v>1749</v>
      </c>
      <c r="C940" s="832" t="s">
        <v>1754</v>
      </c>
      <c r="D940" s="833" t="s">
        <v>2608</v>
      </c>
      <c r="E940" s="834" t="s">
        <v>1770</v>
      </c>
      <c r="F940" s="832" t="s">
        <v>1750</v>
      </c>
      <c r="G940" s="832" t="s">
        <v>1906</v>
      </c>
      <c r="H940" s="832" t="s">
        <v>579</v>
      </c>
      <c r="I940" s="832" t="s">
        <v>2264</v>
      </c>
      <c r="J940" s="832" t="s">
        <v>1908</v>
      </c>
      <c r="K940" s="832" t="s">
        <v>2265</v>
      </c>
      <c r="L940" s="835">
        <v>16.77</v>
      </c>
      <c r="M940" s="835">
        <v>16.77</v>
      </c>
      <c r="N940" s="832">
        <v>1</v>
      </c>
      <c r="O940" s="836">
        <v>0.5</v>
      </c>
      <c r="P940" s="835"/>
      <c r="Q940" s="837">
        <v>0</v>
      </c>
      <c r="R940" s="832"/>
      <c r="S940" s="837">
        <v>0</v>
      </c>
      <c r="T940" s="836"/>
      <c r="U940" s="838">
        <v>0</v>
      </c>
    </row>
    <row r="941" spans="1:21" ht="14.45" customHeight="1" x14ac:dyDescent="0.2">
      <c r="A941" s="831">
        <v>31</v>
      </c>
      <c r="B941" s="832" t="s">
        <v>1749</v>
      </c>
      <c r="C941" s="832" t="s">
        <v>1754</v>
      </c>
      <c r="D941" s="833" t="s">
        <v>2608</v>
      </c>
      <c r="E941" s="834" t="s">
        <v>1770</v>
      </c>
      <c r="F941" s="832" t="s">
        <v>1750</v>
      </c>
      <c r="G941" s="832" t="s">
        <v>1783</v>
      </c>
      <c r="H941" s="832" t="s">
        <v>615</v>
      </c>
      <c r="I941" s="832" t="s">
        <v>1558</v>
      </c>
      <c r="J941" s="832" t="s">
        <v>1074</v>
      </c>
      <c r="K941" s="832" t="s">
        <v>1559</v>
      </c>
      <c r="L941" s="835">
        <v>154.36000000000001</v>
      </c>
      <c r="M941" s="835">
        <v>154.36000000000001</v>
      </c>
      <c r="N941" s="832">
        <v>1</v>
      </c>
      <c r="O941" s="836">
        <v>0.5</v>
      </c>
      <c r="P941" s="835">
        <v>154.36000000000001</v>
      </c>
      <c r="Q941" s="837">
        <v>1</v>
      </c>
      <c r="R941" s="832">
        <v>1</v>
      </c>
      <c r="S941" s="837">
        <v>1</v>
      </c>
      <c r="T941" s="836">
        <v>0.5</v>
      </c>
      <c r="U941" s="838">
        <v>1</v>
      </c>
    </row>
    <row r="942" spans="1:21" ht="14.45" customHeight="1" x14ac:dyDescent="0.2">
      <c r="A942" s="831">
        <v>31</v>
      </c>
      <c r="B942" s="832" t="s">
        <v>1749</v>
      </c>
      <c r="C942" s="832" t="s">
        <v>1754</v>
      </c>
      <c r="D942" s="833" t="s">
        <v>2608</v>
      </c>
      <c r="E942" s="834" t="s">
        <v>1770</v>
      </c>
      <c r="F942" s="832" t="s">
        <v>1750</v>
      </c>
      <c r="G942" s="832" t="s">
        <v>1915</v>
      </c>
      <c r="H942" s="832" t="s">
        <v>579</v>
      </c>
      <c r="I942" s="832" t="s">
        <v>1916</v>
      </c>
      <c r="J942" s="832" t="s">
        <v>609</v>
      </c>
      <c r="K942" s="832" t="s">
        <v>1917</v>
      </c>
      <c r="L942" s="835">
        <v>0</v>
      </c>
      <c r="M942" s="835">
        <v>0</v>
      </c>
      <c r="N942" s="832">
        <v>1</v>
      </c>
      <c r="O942" s="836">
        <v>1</v>
      </c>
      <c r="P942" s="835">
        <v>0</v>
      </c>
      <c r="Q942" s="837"/>
      <c r="R942" s="832">
        <v>1</v>
      </c>
      <c r="S942" s="837">
        <v>1</v>
      </c>
      <c r="T942" s="836">
        <v>1</v>
      </c>
      <c r="U942" s="838">
        <v>1</v>
      </c>
    </row>
    <row r="943" spans="1:21" ht="14.45" customHeight="1" x14ac:dyDescent="0.2">
      <c r="A943" s="831">
        <v>31</v>
      </c>
      <c r="B943" s="832" t="s">
        <v>1749</v>
      </c>
      <c r="C943" s="832" t="s">
        <v>1754</v>
      </c>
      <c r="D943" s="833" t="s">
        <v>2608</v>
      </c>
      <c r="E943" s="834" t="s">
        <v>1770</v>
      </c>
      <c r="F943" s="832" t="s">
        <v>1751</v>
      </c>
      <c r="G943" s="832" t="s">
        <v>1799</v>
      </c>
      <c r="H943" s="832" t="s">
        <v>579</v>
      </c>
      <c r="I943" s="832" t="s">
        <v>1962</v>
      </c>
      <c r="J943" s="832" t="s">
        <v>1801</v>
      </c>
      <c r="K943" s="832"/>
      <c r="L943" s="835">
        <v>350</v>
      </c>
      <c r="M943" s="835">
        <v>350</v>
      </c>
      <c r="N943" s="832">
        <v>1</v>
      </c>
      <c r="O943" s="836">
        <v>1</v>
      </c>
      <c r="P943" s="835">
        <v>350</v>
      </c>
      <c r="Q943" s="837">
        <v>1</v>
      </c>
      <c r="R943" s="832">
        <v>1</v>
      </c>
      <c r="S943" s="837">
        <v>1</v>
      </c>
      <c r="T943" s="836">
        <v>1</v>
      </c>
      <c r="U943" s="838">
        <v>1</v>
      </c>
    </row>
    <row r="944" spans="1:21" ht="14.45" customHeight="1" x14ac:dyDescent="0.2">
      <c r="A944" s="831">
        <v>31</v>
      </c>
      <c r="B944" s="832" t="s">
        <v>1749</v>
      </c>
      <c r="C944" s="832" t="s">
        <v>1754</v>
      </c>
      <c r="D944" s="833" t="s">
        <v>2608</v>
      </c>
      <c r="E944" s="834" t="s">
        <v>1770</v>
      </c>
      <c r="F944" s="832" t="s">
        <v>1751</v>
      </c>
      <c r="G944" s="832" t="s">
        <v>1920</v>
      </c>
      <c r="H944" s="832" t="s">
        <v>579</v>
      </c>
      <c r="I944" s="832" t="s">
        <v>1921</v>
      </c>
      <c r="J944" s="832" t="s">
        <v>1922</v>
      </c>
      <c r="K944" s="832" t="s">
        <v>1923</v>
      </c>
      <c r="L944" s="835">
        <v>35.130000000000003</v>
      </c>
      <c r="M944" s="835">
        <v>1826.76</v>
      </c>
      <c r="N944" s="832">
        <v>52</v>
      </c>
      <c r="O944" s="836">
        <v>25</v>
      </c>
      <c r="P944" s="835">
        <v>1826.76</v>
      </c>
      <c r="Q944" s="837">
        <v>1</v>
      </c>
      <c r="R944" s="832">
        <v>52</v>
      </c>
      <c r="S944" s="837">
        <v>1</v>
      </c>
      <c r="T944" s="836">
        <v>25</v>
      </c>
      <c r="U944" s="838">
        <v>1</v>
      </c>
    </row>
    <row r="945" spans="1:21" ht="14.45" customHeight="1" x14ac:dyDescent="0.2">
      <c r="A945" s="831">
        <v>31</v>
      </c>
      <c r="B945" s="832" t="s">
        <v>1749</v>
      </c>
      <c r="C945" s="832" t="s">
        <v>1754</v>
      </c>
      <c r="D945" s="833" t="s">
        <v>2608</v>
      </c>
      <c r="E945" s="834" t="s">
        <v>1770</v>
      </c>
      <c r="F945" s="832" t="s">
        <v>1751</v>
      </c>
      <c r="G945" s="832" t="s">
        <v>1789</v>
      </c>
      <c r="H945" s="832" t="s">
        <v>579</v>
      </c>
      <c r="I945" s="832" t="s">
        <v>1942</v>
      </c>
      <c r="J945" s="832" t="s">
        <v>1943</v>
      </c>
      <c r="K945" s="832" t="s">
        <v>1944</v>
      </c>
      <c r="L945" s="835">
        <v>199.5</v>
      </c>
      <c r="M945" s="835">
        <v>199.5</v>
      </c>
      <c r="N945" s="832">
        <v>1</v>
      </c>
      <c r="O945" s="836">
        <v>1</v>
      </c>
      <c r="P945" s="835">
        <v>199.5</v>
      </c>
      <c r="Q945" s="837">
        <v>1</v>
      </c>
      <c r="R945" s="832">
        <v>1</v>
      </c>
      <c r="S945" s="837">
        <v>1</v>
      </c>
      <c r="T945" s="836">
        <v>1</v>
      </c>
      <c r="U945" s="838">
        <v>1</v>
      </c>
    </row>
    <row r="946" spans="1:21" ht="14.45" customHeight="1" x14ac:dyDescent="0.2">
      <c r="A946" s="831">
        <v>31</v>
      </c>
      <c r="B946" s="832" t="s">
        <v>1749</v>
      </c>
      <c r="C946" s="832" t="s">
        <v>1754</v>
      </c>
      <c r="D946" s="833" t="s">
        <v>2608</v>
      </c>
      <c r="E946" s="834" t="s">
        <v>1770</v>
      </c>
      <c r="F946" s="832" t="s">
        <v>1751</v>
      </c>
      <c r="G946" s="832" t="s">
        <v>1789</v>
      </c>
      <c r="H946" s="832" t="s">
        <v>579</v>
      </c>
      <c r="I946" s="832" t="s">
        <v>1945</v>
      </c>
      <c r="J946" s="832" t="s">
        <v>1946</v>
      </c>
      <c r="K946" s="832" t="s">
        <v>1947</v>
      </c>
      <c r="L946" s="835">
        <v>492.18</v>
      </c>
      <c r="M946" s="835">
        <v>984.36</v>
      </c>
      <c r="N946" s="832">
        <v>2</v>
      </c>
      <c r="O946" s="836">
        <v>2</v>
      </c>
      <c r="P946" s="835">
        <v>984.36</v>
      </c>
      <c r="Q946" s="837">
        <v>1</v>
      </c>
      <c r="R946" s="832">
        <v>2</v>
      </c>
      <c r="S946" s="837">
        <v>1</v>
      </c>
      <c r="T946" s="836">
        <v>2</v>
      </c>
      <c r="U946" s="838">
        <v>1</v>
      </c>
    </row>
    <row r="947" spans="1:21" ht="14.45" customHeight="1" x14ac:dyDescent="0.2">
      <c r="A947" s="831">
        <v>31</v>
      </c>
      <c r="B947" s="832" t="s">
        <v>1749</v>
      </c>
      <c r="C947" s="832" t="s">
        <v>1754</v>
      </c>
      <c r="D947" s="833" t="s">
        <v>2608</v>
      </c>
      <c r="E947" s="834" t="s">
        <v>1770</v>
      </c>
      <c r="F947" s="832" t="s">
        <v>1751</v>
      </c>
      <c r="G947" s="832" t="s">
        <v>1789</v>
      </c>
      <c r="H947" s="832" t="s">
        <v>579</v>
      </c>
      <c r="I947" s="832" t="s">
        <v>1953</v>
      </c>
      <c r="J947" s="832" t="s">
        <v>1954</v>
      </c>
      <c r="K947" s="832" t="s">
        <v>1955</v>
      </c>
      <c r="L947" s="835">
        <v>971.25</v>
      </c>
      <c r="M947" s="835">
        <v>971.25</v>
      </c>
      <c r="N947" s="832">
        <v>1</v>
      </c>
      <c r="O947" s="836">
        <v>1</v>
      </c>
      <c r="P947" s="835">
        <v>971.25</v>
      </c>
      <c r="Q947" s="837">
        <v>1</v>
      </c>
      <c r="R947" s="832">
        <v>1</v>
      </c>
      <c r="S947" s="837">
        <v>1</v>
      </c>
      <c r="T947" s="836">
        <v>1</v>
      </c>
      <c r="U947" s="838">
        <v>1</v>
      </c>
    </row>
    <row r="948" spans="1:21" ht="14.45" customHeight="1" x14ac:dyDescent="0.2">
      <c r="A948" s="831">
        <v>31</v>
      </c>
      <c r="B948" s="832" t="s">
        <v>1749</v>
      </c>
      <c r="C948" s="832" t="s">
        <v>1754</v>
      </c>
      <c r="D948" s="833" t="s">
        <v>2608</v>
      </c>
      <c r="E948" s="834" t="s">
        <v>1770</v>
      </c>
      <c r="F948" s="832" t="s">
        <v>1751</v>
      </c>
      <c r="G948" s="832" t="s">
        <v>1789</v>
      </c>
      <c r="H948" s="832" t="s">
        <v>579</v>
      </c>
      <c r="I948" s="832" t="s">
        <v>1962</v>
      </c>
      <c r="J948" s="832" t="s">
        <v>1963</v>
      </c>
      <c r="K948" s="832" t="s">
        <v>1964</v>
      </c>
      <c r="L948" s="835">
        <v>350</v>
      </c>
      <c r="M948" s="835">
        <v>1050</v>
      </c>
      <c r="N948" s="832">
        <v>3</v>
      </c>
      <c r="O948" s="836">
        <v>3</v>
      </c>
      <c r="P948" s="835">
        <v>1050</v>
      </c>
      <c r="Q948" s="837">
        <v>1</v>
      </c>
      <c r="R948" s="832">
        <v>3</v>
      </c>
      <c r="S948" s="837">
        <v>1</v>
      </c>
      <c r="T948" s="836">
        <v>3</v>
      </c>
      <c r="U948" s="838">
        <v>1</v>
      </c>
    </row>
    <row r="949" spans="1:21" ht="14.45" customHeight="1" x14ac:dyDescent="0.2">
      <c r="A949" s="831">
        <v>31</v>
      </c>
      <c r="B949" s="832" t="s">
        <v>1749</v>
      </c>
      <c r="C949" s="832" t="s">
        <v>1754</v>
      </c>
      <c r="D949" s="833" t="s">
        <v>2608</v>
      </c>
      <c r="E949" s="834" t="s">
        <v>1770</v>
      </c>
      <c r="F949" s="832" t="s">
        <v>1751</v>
      </c>
      <c r="G949" s="832" t="s">
        <v>1789</v>
      </c>
      <c r="H949" s="832" t="s">
        <v>579</v>
      </c>
      <c r="I949" s="832" t="s">
        <v>1842</v>
      </c>
      <c r="J949" s="832" t="s">
        <v>1843</v>
      </c>
      <c r="K949" s="832" t="s">
        <v>1844</v>
      </c>
      <c r="L949" s="835">
        <v>58.5</v>
      </c>
      <c r="M949" s="835">
        <v>58.5</v>
      </c>
      <c r="N949" s="832">
        <v>1</v>
      </c>
      <c r="O949" s="836">
        <v>1</v>
      </c>
      <c r="P949" s="835">
        <v>58.5</v>
      </c>
      <c r="Q949" s="837">
        <v>1</v>
      </c>
      <c r="R949" s="832">
        <v>1</v>
      </c>
      <c r="S949" s="837">
        <v>1</v>
      </c>
      <c r="T949" s="836">
        <v>1</v>
      </c>
      <c r="U949" s="838">
        <v>1</v>
      </c>
    </row>
    <row r="950" spans="1:21" ht="14.45" customHeight="1" x14ac:dyDescent="0.2">
      <c r="A950" s="831">
        <v>31</v>
      </c>
      <c r="B950" s="832" t="s">
        <v>1749</v>
      </c>
      <c r="C950" s="832" t="s">
        <v>1754</v>
      </c>
      <c r="D950" s="833" t="s">
        <v>2608</v>
      </c>
      <c r="E950" s="834" t="s">
        <v>1770</v>
      </c>
      <c r="F950" s="832" t="s">
        <v>1751</v>
      </c>
      <c r="G950" s="832" t="s">
        <v>1789</v>
      </c>
      <c r="H950" s="832" t="s">
        <v>579</v>
      </c>
      <c r="I950" s="832" t="s">
        <v>1806</v>
      </c>
      <c r="J950" s="832" t="s">
        <v>1807</v>
      </c>
      <c r="K950" s="832" t="s">
        <v>1808</v>
      </c>
      <c r="L950" s="835">
        <v>1000</v>
      </c>
      <c r="M950" s="835">
        <v>1000</v>
      </c>
      <c r="N950" s="832">
        <v>1</v>
      </c>
      <c r="O950" s="836">
        <v>1</v>
      </c>
      <c r="P950" s="835">
        <v>1000</v>
      </c>
      <c r="Q950" s="837">
        <v>1</v>
      </c>
      <c r="R950" s="832">
        <v>1</v>
      </c>
      <c r="S950" s="837">
        <v>1</v>
      </c>
      <c r="T950" s="836">
        <v>1</v>
      </c>
      <c r="U950" s="838">
        <v>1</v>
      </c>
    </row>
    <row r="951" spans="1:21" ht="14.45" customHeight="1" x14ac:dyDescent="0.2">
      <c r="A951" s="831">
        <v>31</v>
      </c>
      <c r="B951" s="832" t="s">
        <v>1749</v>
      </c>
      <c r="C951" s="832" t="s">
        <v>1754</v>
      </c>
      <c r="D951" s="833" t="s">
        <v>2608</v>
      </c>
      <c r="E951" s="834" t="s">
        <v>1770</v>
      </c>
      <c r="F951" s="832" t="s">
        <v>1751</v>
      </c>
      <c r="G951" s="832" t="s">
        <v>1789</v>
      </c>
      <c r="H951" s="832" t="s">
        <v>579</v>
      </c>
      <c r="I951" s="832" t="s">
        <v>2405</v>
      </c>
      <c r="J951" s="832" t="s">
        <v>2406</v>
      </c>
      <c r="K951" s="832" t="s">
        <v>2407</v>
      </c>
      <c r="L951" s="835">
        <v>269.06</v>
      </c>
      <c r="M951" s="835">
        <v>269.06</v>
      </c>
      <c r="N951" s="832">
        <v>1</v>
      </c>
      <c r="O951" s="836">
        <v>1</v>
      </c>
      <c r="P951" s="835">
        <v>269.06</v>
      </c>
      <c r="Q951" s="837">
        <v>1</v>
      </c>
      <c r="R951" s="832">
        <v>1</v>
      </c>
      <c r="S951" s="837">
        <v>1</v>
      </c>
      <c r="T951" s="836">
        <v>1</v>
      </c>
      <c r="U951" s="838">
        <v>1</v>
      </c>
    </row>
    <row r="952" spans="1:21" ht="14.45" customHeight="1" x14ac:dyDescent="0.2">
      <c r="A952" s="831">
        <v>31</v>
      </c>
      <c r="B952" s="832" t="s">
        <v>1749</v>
      </c>
      <c r="C952" s="832" t="s">
        <v>1754</v>
      </c>
      <c r="D952" s="833" t="s">
        <v>2608</v>
      </c>
      <c r="E952" s="834" t="s">
        <v>1770</v>
      </c>
      <c r="F952" s="832" t="s">
        <v>1751</v>
      </c>
      <c r="G952" s="832" t="s">
        <v>1785</v>
      </c>
      <c r="H952" s="832" t="s">
        <v>579</v>
      </c>
      <c r="I952" s="832" t="s">
        <v>1980</v>
      </c>
      <c r="J952" s="832" t="s">
        <v>1981</v>
      </c>
      <c r="K952" s="832" t="s">
        <v>1982</v>
      </c>
      <c r="L952" s="835">
        <v>260</v>
      </c>
      <c r="M952" s="835">
        <v>1300</v>
      </c>
      <c r="N952" s="832">
        <v>5</v>
      </c>
      <c r="O952" s="836">
        <v>3</v>
      </c>
      <c r="P952" s="835">
        <v>1300</v>
      </c>
      <c r="Q952" s="837">
        <v>1</v>
      </c>
      <c r="R952" s="832">
        <v>5</v>
      </c>
      <c r="S952" s="837">
        <v>1</v>
      </c>
      <c r="T952" s="836">
        <v>3</v>
      </c>
      <c r="U952" s="838">
        <v>1</v>
      </c>
    </row>
    <row r="953" spans="1:21" ht="14.45" customHeight="1" thickBot="1" x14ac:dyDescent="0.25">
      <c r="A953" s="839">
        <v>31</v>
      </c>
      <c r="B953" s="840" t="s">
        <v>1749</v>
      </c>
      <c r="C953" s="840" t="s">
        <v>1754</v>
      </c>
      <c r="D953" s="841" t="s">
        <v>2608</v>
      </c>
      <c r="E953" s="842" t="s">
        <v>1770</v>
      </c>
      <c r="F953" s="840" t="s">
        <v>1751</v>
      </c>
      <c r="G953" s="840" t="s">
        <v>1785</v>
      </c>
      <c r="H953" s="840" t="s">
        <v>579</v>
      </c>
      <c r="I953" s="840" t="s">
        <v>1786</v>
      </c>
      <c r="J953" s="840" t="s">
        <v>1787</v>
      </c>
      <c r="K953" s="840" t="s">
        <v>1788</v>
      </c>
      <c r="L953" s="843">
        <v>200</v>
      </c>
      <c r="M953" s="843">
        <v>3200</v>
      </c>
      <c r="N953" s="840">
        <v>16</v>
      </c>
      <c r="O953" s="844">
        <v>8</v>
      </c>
      <c r="P953" s="843">
        <v>2800</v>
      </c>
      <c r="Q953" s="845">
        <v>0.875</v>
      </c>
      <c r="R953" s="840">
        <v>14</v>
      </c>
      <c r="S953" s="845">
        <v>0.875</v>
      </c>
      <c r="T953" s="844">
        <v>7</v>
      </c>
      <c r="U953" s="846">
        <v>0.875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0E1ACAD-9777-4975-8A5D-B81FFE42F2A1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5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0" t="s">
        <v>2610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5" customHeight="1" x14ac:dyDescent="0.2">
      <c r="A5" s="856" t="s">
        <v>1775</v>
      </c>
      <c r="B5" s="225">
        <v>872.81</v>
      </c>
      <c r="C5" s="830">
        <v>1.4035991097990131E-2</v>
      </c>
      <c r="D5" s="225">
        <v>61310.900000000009</v>
      </c>
      <c r="E5" s="830">
        <v>0.98596400890200986</v>
      </c>
      <c r="F5" s="848">
        <v>62183.710000000006</v>
      </c>
    </row>
    <row r="6" spans="1:6" ht="14.45" customHeight="1" x14ac:dyDescent="0.2">
      <c r="A6" s="857" t="s">
        <v>1760</v>
      </c>
      <c r="B6" s="849">
        <v>850.34</v>
      </c>
      <c r="C6" s="837">
        <v>8.2588793588233164E-2</v>
      </c>
      <c r="D6" s="849">
        <v>9445.7300000000014</v>
      </c>
      <c r="E6" s="837">
        <v>0.91741120641176677</v>
      </c>
      <c r="F6" s="850">
        <v>10296.070000000002</v>
      </c>
    </row>
    <row r="7" spans="1:6" ht="14.45" customHeight="1" x14ac:dyDescent="0.2">
      <c r="A7" s="857" t="s">
        <v>1777</v>
      </c>
      <c r="B7" s="849">
        <v>600.87000000000012</v>
      </c>
      <c r="C7" s="837">
        <v>4.1824685885033389E-3</v>
      </c>
      <c r="D7" s="849">
        <v>143063.09</v>
      </c>
      <c r="E7" s="837">
        <v>0.99581753141149665</v>
      </c>
      <c r="F7" s="850">
        <v>143663.96</v>
      </c>
    </row>
    <row r="8" spans="1:6" ht="14.45" customHeight="1" x14ac:dyDescent="0.2">
      <c r="A8" s="857" t="s">
        <v>1766</v>
      </c>
      <c r="B8" s="849">
        <v>460.17</v>
      </c>
      <c r="C8" s="837">
        <v>6.0291137922021234E-3</v>
      </c>
      <c r="D8" s="849">
        <v>75864.48000000004</v>
      </c>
      <c r="E8" s="837">
        <v>0.99397088620779794</v>
      </c>
      <c r="F8" s="850">
        <v>76324.650000000038</v>
      </c>
    </row>
    <row r="9" spans="1:6" ht="14.45" customHeight="1" x14ac:dyDescent="0.2">
      <c r="A9" s="857" t="s">
        <v>1765</v>
      </c>
      <c r="B9" s="849">
        <v>450.12</v>
      </c>
      <c r="C9" s="837">
        <v>1.3409854389930868E-2</v>
      </c>
      <c r="D9" s="849">
        <v>33116.240000000005</v>
      </c>
      <c r="E9" s="837">
        <v>0.98659014561006908</v>
      </c>
      <c r="F9" s="850">
        <v>33566.360000000008</v>
      </c>
    </row>
    <row r="10" spans="1:6" ht="14.45" customHeight="1" x14ac:dyDescent="0.2">
      <c r="A10" s="857" t="s">
        <v>1769</v>
      </c>
      <c r="B10" s="849">
        <v>304.71000000000004</v>
      </c>
      <c r="C10" s="837">
        <v>2.5301633400580713E-3</v>
      </c>
      <c r="D10" s="849">
        <v>120126.25000000001</v>
      </c>
      <c r="E10" s="837">
        <v>0.99746983665994182</v>
      </c>
      <c r="F10" s="850">
        <v>120430.96000000002</v>
      </c>
    </row>
    <row r="11" spans="1:6" ht="14.45" customHeight="1" x14ac:dyDescent="0.2">
      <c r="A11" s="857" t="s">
        <v>1767</v>
      </c>
      <c r="B11" s="849">
        <v>238.23000000000002</v>
      </c>
      <c r="C11" s="837">
        <v>5.413380682709041E-3</v>
      </c>
      <c r="D11" s="849">
        <v>43769.389999999992</v>
      </c>
      <c r="E11" s="837">
        <v>0.99458661931729087</v>
      </c>
      <c r="F11" s="850">
        <v>44007.619999999995</v>
      </c>
    </row>
    <row r="12" spans="1:6" ht="14.45" customHeight="1" x14ac:dyDescent="0.2">
      <c r="A12" s="857" t="s">
        <v>1770</v>
      </c>
      <c r="B12" s="849">
        <v>184.51</v>
      </c>
      <c r="C12" s="837">
        <v>4.8737515815721411E-3</v>
      </c>
      <c r="D12" s="849">
        <v>37673.390000000007</v>
      </c>
      <c r="E12" s="837">
        <v>0.99512624841842778</v>
      </c>
      <c r="F12" s="850">
        <v>37857.900000000009</v>
      </c>
    </row>
    <row r="13" spans="1:6" ht="14.45" customHeight="1" x14ac:dyDescent="0.2">
      <c r="A13" s="857" t="s">
        <v>1772</v>
      </c>
      <c r="B13" s="849">
        <v>177.94</v>
      </c>
      <c r="C13" s="837">
        <v>4.4835162620062673E-3</v>
      </c>
      <c r="D13" s="849">
        <v>39509.660000000011</v>
      </c>
      <c r="E13" s="837">
        <v>0.99551648373799373</v>
      </c>
      <c r="F13" s="850">
        <v>39687.600000000013</v>
      </c>
    </row>
    <row r="14" spans="1:6" ht="14.45" customHeight="1" x14ac:dyDescent="0.2">
      <c r="A14" s="857" t="s">
        <v>1773</v>
      </c>
      <c r="B14" s="849">
        <v>171.13000000000002</v>
      </c>
      <c r="C14" s="837">
        <v>2.7741636576617528E-3</v>
      </c>
      <c r="D14" s="849">
        <v>61515.930000000008</v>
      </c>
      <c r="E14" s="837">
        <v>0.9972258363423383</v>
      </c>
      <c r="F14" s="850">
        <v>61687.060000000005</v>
      </c>
    </row>
    <row r="15" spans="1:6" ht="14.45" customHeight="1" x14ac:dyDescent="0.2">
      <c r="A15" s="857" t="s">
        <v>1768</v>
      </c>
      <c r="B15" s="849">
        <v>154.36000000000001</v>
      </c>
      <c r="C15" s="837">
        <v>1.0649822707635326E-3</v>
      </c>
      <c r="D15" s="849">
        <v>144787.01999999996</v>
      </c>
      <c r="E15" s="837">
        <v>0.99893501772923654</v>
      </c>
      <c r="F15" s="850">
        <v>144941.37999999995</v>
      </c>
    </row>
    <row r="16" spans="1:6" ht="14.45" customHeight="1" x14ac:dyDescent="0.2">
      <c r="A16" s="857" t="s">
        <v>1774</v>
      </c>
      <c r="B16" s="849">
        <v>154.36000000000001</v>
      </c>
      <c r="C16" s="837">
        <v>2.6731730734095649E-3</v>
      </c>
      <c r="D16" s="849">
        <v>57589.750000000007</v>
      </c>
      <c r="E16" s="837">
        <v>0.99732682692659047</v>
      </c>
      <c r="F16" s="850">
        <v>57744.110000000008</v>
      </c>
    </row>
    <row r="17" spans="1:6" ht="14.45" customHeight="1" x14ac:dyDescent="0.2">
      <c r="A17" s="857" t="s">
        <v>1763</v>
      </c>
      <c r="B17" s="849">
        <v>115.18</v>
      </c>
      <c r="C17" s="837">
        <v>2.851694552268109E-3</v>
      </c>
      <c r="D17" s="849">
        <v>40274.840000000011</v>
      </c>
      <c r="E17" s="837">
        <v>0.99714830544773192</v>
      </c>
      <c r="F17" s="850">
        <v>40390.020000000011</v>
      </c>
    </row>
    <row r="18" spans="1:6" ht="14.45" customHeight="1" x14ac:dyDescent="0.2">
      <c r="A18" s="857" t="s">
        <v>1764</v>
      </c>
      <c r="B18" s="849">
        <v>50.32</v>
      </c>
      <c r="C18" s="837">
        <v>3.3120799427626244E-3</v>
      </c>
      <c r="D18" s="849">
        <v>15142.550000000003</v>
      </c>
      <c r="E18" s="837">
        <v>0.99668792005723739</v>
      </c>
      <c r="F18" s="850">
        <v>15192.870000000003</v>
      </c>
    </row>
    <row r="19" spans="1:6" ht="14.45" customHeight="1" x14ac:dyDescent="0.2">
      <c r="A19" s="857" t="s">
        <v>1761</v>
      </c>
      <c r="B19" s="849"/>
      <c r="C19" s="837">
        <v>0</v>
      </c>
      <c r="D19" s="849">
        <v>64058.46</v>
      </c>
      <c r="E19" s="837">
        <v>1</v>
      </c>
      <c r="F19" s="850">
        <v>64058.46</v>
      </c>
    </row>
    <row r="20" spans="1:6" ht="14.45" customHeight="1" x14ac:dyDescent="0.2">
      <c r="A20" s="857" t="s">
        <v>1776</v>
      </c>
      <c r="B20" s="849"/>
      <c r="C20" s="837">
        <v>0</v>
      </c>
      <c r="D20" s="849">
        <v>29880.45</v>
      </c>
      <c r="E20" s="837">
        <v>1</v>
      </c>
      <c r="F20" s="850">
        <v>29880.45</v>
      </c>
    </row>
    <row r="21" spans="1:6" ht="14.45" customHeight="1" thickBot="1" x14ac:dyDescent="0.25">
      <c r="A21" s="858" t="s">
        <v>1771</v>
      </c>
      <c r="B21" s="853"/>
      <c r="C21" s="854">
        <v>0</v>
      </c>
      <c r="D21" s="853">
        <v>52833.060000000012</v>
      </c>
      <c r="E21" s="854">
        <v>1</v>
      </c>
      <c r="F21" s="855">
        <v>52833.060000000012</v>
      </c>
    </row>
    <row r="22" spans="1:6" ht="14.45" customHeight="1" thickBot="1" x14ac:dyDescent="0.25">
      <c r="A22" s="771" t="s">
        <v>3</v>
      </c>
      <c r="B22" s="772">
        <v>4785.0500000000011</v>
      </c>
      <c r="C22" s="773">
        <v>4.6243705123296718E-3</v>
      </c>
      <c r="D22" s="772">
        <v>1029961.19</v>
      </c>
      <c r="E22" s="773">
        <v>0.99537562948767044</v>
      </c>
      <c r="F22" s="774">
        <v>1034746.2399999999</v>
      </c>
    </row>
    <row r="23" spans="1:6" ht="14.45" customHeight="1" thickBot="1" x14ac:dyDescent="0.25"/>
    <row r="24" spans="1:6" ht="14.45" customHeight="1" x14ac:dyDescent="0.2">
      <c r="A24" s="856" t="s">
        <v>1421</v>
      </c>
      <c r="B24" s="225">
        <v>1910.0600000000009</v>
      </c>
      <c r="C24" s="830">
        <v>0.22628120301998914</v>
      </c>
      <c r="D24" s="225">
        <v>6531.0300000000025</v>
      </c>
      <c r="E24" s="830">
        <v>0.77371879698001078</v>
      </c>
      <c r="F24" s="848">
        <v>8441.0900000000038</v>
      </c>
    </row>
    <row r="25" spans="1:6" ht="14.45" customHeight="1" x14ac:dyDescent="0.2">
      <c r="A25" s="857" t="s">
        <v>1390</v>
      </c>
      <c r="B25" s="849">
        <v>850.34</v>
      </c>
      <c r="C25" s="837">
        <v>0.70308572562508265</v>
      </c>
      <c r="D25" s="849">
        <v>359.1</v>
      </c>
      <c r="E25" s="837">
        <v>0.2969142743749173</v>
      </c>
      <c r="F25" s="850">
        <v>1209.44</v>
      </c>
    </row>
    <row r="26" spans="1:6" ht="14.45" customHeight="1" x14ac:dyDescent="0.2">
      <c r="A26" s="857" t="s">
        <v>2611</v>
      </c>
      <c r="B26" s="849">
        <v>838.68000000000018</v>
      </c>
      <c r="C26" s="837">
        <v>0.89285866371417622</v>
      </c>
      <c r="D26" s="849">
        <v>100.64</v>
      </c>
      <c r="E26" s="837">
        <v>0.10714133628582377</v>
      </c>
      <c r="F26" s="850">
        <v>939.32000000000016</v>
      </c>
    </row>
    <row r="27" spans="1:6" ht="14.45" customHeight="1" x14ac:dyDescent="0.2">
      <c r="A27" s="857" t="s">
        <v>1395</v>
      </c>
      <c r="B27" s="849">
        <v>423.22</v>
      </c>
      <c r="C27" s="837">
        <v>1</v>
      </c>
      <c r="D27" s="849"/>
      <c r="E27" s="837">
        <v>0</v>
      </c>
      <c r="F27" s="850">
        <v>423.22</v>
      </c>
    </row>
    <row r="28" spans="1:6" ht="14.45" customHeight="1" x14ac:dyDescent="0.2">
      <c r="A28" s="857" t="s">
        <v>1387</v>
      </c>
      <c r="B28" s="849">
        <v>409.24</v>
      </c>
      <c r="C28" s="837">
        <v>0.80992716909436346</v>
      </c>
      <c r="D28" s="849">
        <v>96.04</v>
      </c>
      <c r="E28" s="837">
        <v>0.19007283090563648</v>
      </c>
      <c r="F28" s="850">
        <v>505.28000000000003</v>
      </c>
    </row>
    <row r="29" spans="1:6" ht="14.45" customHeight="1" x14ac:dyDescent="0.2">
      <c r="A29" s="857" t="s">
        <v>2612</v>
      </c>
      <c r="B29" s="849">
        <v>120.78</v>
      </c>
      <c r="C29" s="837">
        <v>1</v>
      </c>
      <c r="D29" s="849"/>
      <c r="E29" s="837">
        <v>0</v>
      </c>
      <c r="F29" s="850">
        <v>120.78</v>
      </c>
    </row>
    <row r="30" spans="1:6" ht="14.45" customHeight="1" x14ac:dyDescent="0.2">
      <c r="A30" s="857" t="s">
        <v>2613</v>
      </c>
      <c r="B30" s="849">
        <v>117.55</v>
      </c>
      <c r="C30" s="837">
        <v>1</v>
      </c>
      <c r="D30" s="849"/>
      <c r="E30" s="837">
        <v>0</v>
      </c>
      <c r="F30" s="850">
        <v>117.55</v>
      </c>
    </row>
    <row r="31" spans="1:6" ht="14.45" customHeight="1" x14ac:dyDescent="0.2">
      <c r="A31" s="857" t="s">
        <v>1360</v>
      </c>
      <c r="B31" s="849">
        <v>115.18</v>
      </c>
      <c r="C31" s="837">
        <v>0.87722772277227723</v>
      </c>
      <c r="D31" s="849">
        <v>16.12</v>
      </c>
      <c r="E31" s="837">
        <v>0.12277227722772277</v>
      </c>
      <c r="F31" s="850">
        <v>131.30000000000001</v>
      </c>
    </row>
    <row r="32" spans="1:6" ht="14.45" customHeight="1" x14ac:dyDescent="0.2">
      <c r="A32" s="857" t="s">
        <v>1380</v>
      </c>
      <c r="B32" s="849"/>
      <c r="C32" s="837">
        <v>0</v>
      </c>
      <c r="D32" s="849">
        <v>263.68</v>
      </c>
      <c r="E32" s="837">
        <v>1</v>
      </c>
      <c r="F32" s="850">
        <v>263.68</v>
      </c>
    </row>
    <row r="33" spans="1:6" ht="14.45" customHeight="1" x14ac:dyDescent="0.2">
      <c r="A33" s="857" t="s">
        <v>1416</v>
      </c>
      <c r="B33" s="849">
        <v>0</v>
      </c>
      <c r="C33" s="837"/>
      <c r="D33" s="849">
        <v>0</v>
      </c>
      <c r="E33" s="837"/>
      <c r="F33" s="850">
        <v>0</v>
      </c>
    </row>
    <row r="34" spans="1:6" ht="14.45" customHeight="1" x14ac:dyDescent="0.2">
      <c r="A34" s="857" t="s">
        <v>1410</v>
      </c>
      <c r="B34" s="849"/>
      <c r="C34" s="837">
        <v>0</v>
      </c>
      <c r="D34" s="849">
        <v>246.4</v>
      </c>
      <c r="E34" s="837">
        <v>1</v>
      </c>
      <c r="F34" s="850">
        <v>246.4</v>
      </c>
    </row>
    <row r="35" spans="1:6" ht="14.45" customHeight="1" x14ac:dyDescent="0.2">
      <c r="A35" s="857" t="s">
        <v>1374</v>
      </c>
      <c r="B35" s="849"/>
      <c r="C35" s="837">
        <v>0</v>
      </c>
      <c r="D35" s="849">
        <v>31.09</v>
      </c>
      <c r="E35" s="837">
        <v>1</v>
      </c>
      <c r="F35" s="850">
        <v>31.09</v>
      </c>
    </row>
    <row r="36" spans="1:6" ht="14.45" customHeight="1" x14ac:dyDescent="0.2">
      <c r="A36" s="857" t="s">
        <v>2614</v>
      </c>
      <c r="B36" s="849"/>
      <c r="C36" s="837">
        <v>0</v>
      </c>
      <c r="D36" s="849">
        <v>2359</v>
      </c>
      <c r="E36" s="837">
        <v>1</v>
      </c>
      <c r="F36" s="850">
        <v>2359</v>
      </c>
    </row>
    <row r="37" spans="1:6" ht="14.45" customHeight="1" x14ac:dyDescent="0.2">
      <c r="A37" s="857" t="s">
        <v>1376</v>
      </c>
      <c r="B37" s="849"/>
      <c r="C37" s="837">
        <v>0</v>
      </c>
      <c r="D37" s="849">
        <v>190.79000000000002</v>
      </c>
      <c r="E37" s="837">
        <v>1</v>
      </c>
      <c r="F37" s="850">
        <v>190.79000000000002</v>
      </c>
    </row>
    <row r="38" spans="1:6" ht="14.45" customHeight="1" x14ac:dyDescent="0.2">
      <c r="A38" s="857" t="s">
        <v>1364</v>
      </c>
      <c r="B38" s="849"/>
      <c r="C38" s="837">
        <v>0</v>
      </c>
      <c r="D38" s="849">
        <v>1013044.2200000001</v>
      </c>
      <c r="E38" s="837">
        <v>1</v>
      </c>
      <c r="F38" s="850">
        <v>1013044.2200000001</v>
      </c>
    </row>
    <row r="39" spans="1:6" ht="14.45" customHeight="1" x14ac:dyDescent="0.2">
      <c r="A39" s="857" t="s">
        <v>2615</v>
      </c>
      <c r="B39" s="849"/>
      <c r="C39" s="837">
        <v>0</v>
      </c>
      <c r="D39" s="849">
        <v>845.76</v>
      </c>
      <c r="E39" s="837">
        <v>1</v>
      </c>
      <c r="F39" s="850">
        <v>845.76</v>
      </c>
    </row>
    <row r="40" spans="1:6" ht="14.45" customHeight="1" x14ac:dyDescent="0.2">
      <c r="A40" s="857" t="s">
        <v>1415</v>
      </c>
      <c r="B40" s="849"/>
      <c r="C40" s="837">
        <v>0</v>
      </c>
      <c r="D40" s="849">
        <v>127.5</v>
      </c>
      <c r="E40" s="837">
        <v>1</v>
      </c>
      <c r="F40" s="850">
        <v>127.5</v>
      </c>
    </row>
    <row r="41" spans="1:6" ht="14.45" customHeight="1" x14ac:dyDescent="0.2">
      <c r="A41" s="857" t="s">
        <v>1424</v>
      </c>
      <c r="B41" s="849"/>
      <c r="C41" s="837">
        <v>0</v>
      </c>
      <c r="D41" s="849">
        <v>126.27</v>
      </c>
      <c r="E41" s="837">
        <v>1</v>
      </c>
      <c r="F41" s="850">
        <v>126.27</v>
      </c>
    </row>
    <row r="42" spans="1:6" ht="14.45" customHeight="1" x14ac:dyDescent="0.2">
      <c r="A42" s="857" t="s">
        <v>1378</v>
      </c>
      <c r="B42" s="849"/>
      <c r="C42" s="837">
        <v>0</v>
      </c>
      <c r="D42" s="849">
        <v>1601.8</v>
      </c>
      <c r="E42" s="837">
        <v>1</v>
      </c>
      <c r="F42" s="850">
        <v>1601.8</v>
      </c>
    </row>
    <row r="43" spans="1:6" ht="14.45" customHeight="1" x14ac:dyDescent="0.2">
      <c r="A43" s="857" t="s">
        <v>1377</v>
      </c>
      <c r="B43" s="849"/>
      <c r="C43" s="837">
        <v>0</v>
      </c>
      <c r="D43" s="849">
        <v>635.96</v>
      </c>
      <c r="E43" s="837">
        <v>1</v>
      </c>
      <c r="F43" s="850">
        <v>635.96</v>
      </c>
    </row>
    <row r="44" spans="1:6" ht="14.45" customHeight="1" x14ac:dyDescent="0.2">
      <c r="A44" s="857" t="s">
        <v>1419</v>
      </c>
      <c r="B44" s="849"/>
      <c r="C44" s="837">
        <v>0</v>
      </c>
      <c r="D44" s="849">
        <v>165.63</v>
      </c>
      <c r="E44" s="837">
        <v>1</v>
      </c>
      <c r="F44" s="850">
        <v>165.63</v>
      </c>
    </row>
    <row r="45" spans="1:6" ht="14.45" customHeight="1" x14ac:dyDescent="0.2">
      <c r="A45" s="857" t="s">
        <v>1402</v>
      </c>
      <c r="B45" s="849"/>
      <c r="C45" s="837">
        <v>0</v>
      </c>
      <c r="D45" s="849">
        <v>3139.87</v>
      </c>
      <c r="E45" s="837">
        <v>1</v>
      </c>
      <c r="F45" s="850">
        <v>3139.87</v>
      </c>
    </row>
    <row r="46" spans="1:6" ht="14.45" customHeight="1" x14ac:dyDescent="0.2">
      <c r="A46" s="857" t="s">
        <v>2616</v>
      </c>
      <c r="B46" s="849">
        <v>0</v>
      </c>
      <c r="C46" s="837"/>
      <c r="D46" s="849"/>
      <c r="E46" s="837"/>
      <c r="F46" s="850">
        <v>0</v>
      </c>
    </row>
    <row r="47" spans="1:6" ht="14.45" customHeight="1" x14ac:dyDescent="0.2">
      <c r="A47" s="857" t="s">
        <v>1406</v>
      </c>
      <c r="B47" s="849"/>
      <c r="C47" s="837">
        <v>0</v>
      </c>
      <c r="D47" s="849">
        <v>18.8</v>
      </c>
      <c r="E47" s="837">
        <v>1</v>
      </c>
      <c r="F47" s="850">
        <v>18.8</v>
      </c>
    </row>
    <row r="48" spans="1:6" ht="14.45" customHeight="1" x14ac:dyDescent="0.2">
      <c r="A48" s="857" t="s">
        <v>1408</v>
      </c>
      <c r="B48" s="849">
        <v>0</v>
      </c>
      <c r="C48" s="837"/>
      <c r="D48" s="849"/>
      <c r="E48" s="837"/>
      <c r="F48" s="850">
        <v>0</v>
      </c>
    </row>
    <row r="49" spans="1:6" ht="14.45" customHeight="1" thickBot="1" x14ac:dyDescent="0.25">
      <c r="A49" s="858" t="s">
        <v>1399</v>
      </c>
      <c r="B49" s="853"/>
      <c r="C49" s="854">
        <v>0</v>
      </c>
      <c r="D49" s="853">
        <v>61.49</v>
      </c>
      <c r="E49" s="854">
        <v>1</v>
      </c>
      <c r="F49" s="855">
        <v>61.49</v>
      </c>
    </row>
    <row r="50" spans="1:6" ht="14.45" customHeight="1" thickBot="1" x14ac:dyDescent="0.25">
      <c r="A50" s="771" t="s">
        <v>3</v>
      </c>
      <c r="B50" s="772">
        <v>4785.0500000000011</v>
      </c>
      <c r="C50" s="773">
        <v>4.6243705123296701E-3</v>
      </c>
      <c r="D50" s="772">
        <v>1029961.1900000003</v>
      </c>
      <c r="E50" s="773">
        <v>0.99537562948767044</v>
      </c>
      <c r="F50" s="774">
        <v>1034746.2400000002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2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{6BE9008A-98C6-4D73-89AC-EC90CA1C8380}</x14:id>
        </ext>
      </extLst>
    </cfRule>
  </conditionalFormatting>
  <conditionalFormatting sqref="F24:F4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{F32CF9DF-B6D3-4748-9283-8DBBFC68CFFF}</x14:id>
        </ext>
      </extLst>
    </cfRule>
  </conditionalFormatting>
  <hyperlinks>
    <hyperlink ref="A2" location="Obsah!A1" display="Zpět na Obsah  KL 01  1.-4.měsíc" xr:uid="{747A4790-F431-46B6-9E61-B3AD11FAA2C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E9008A-98C6-4D73-89AC-EC90CA1C838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F5:F21</xm:sqref>
        </x14:conditionalFormatting>
        <x14:conditionalFormatting xmlns:xm="http://schemas.microsoft.com/office/excel/2006/main">
          <x14:cfRule type="dataBar" id="{F32CF9DF-B6D3-4748-9283-8DBBFC68CFF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F24:F49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9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1" t="s">
        <v>2623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66</v>
      </c>
      <c r="G3" s="47">
        <f>SUBTOTAL(9,G6:G1048576)</f>
        <v>4785.05</v>
      </c>
      <c r="H3" s="48">
        <f>IF(M3=0,0,G3/M3)</f>
        <v>4.6243705123296727E-3</v>
      </c>
      <c r="I3" s="47">
        <f>SUBTOTAL(9,I6:I1048576)</f>
        <v>2280</v>
      </c>
      <c r="J3" s="47">
        <f>SUBTOTAL(9,J6:J1048576)</f>
        <v>1029961.1899999992</v>
      </c>
      <c r="K3" s="48">
        <f>IF(M3=0,0,J3/M3)</f>
        <v>0.99537562948767011</v>
      </c>
      <c r="L3" s="47">
        <f>SUBTOTAL(9,L6:L1048576)</f>
        <v>2346</v>
      </c>
      <c r="M3" s="49">
        <f>SUBTOTAL(9,M6:M1048576)</f>
        <v>1034746.2399999995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5" customHeight="1" x14ac:dyDescent="0.2">
      <c r="A6" s="824" t="s">
        <v>1760</v>
      </c>
      <c r="B6" s="825" t="s">
        <v>1426</v>
      </c>
      <c r="C6" s="825" t="s">
        <v>1824</v>
      </c>
      <c r="D6" s="825" t="s">
        <v>1430</v>
      </c>
      <c r="E6" s="825" t="s">
        <v>1825</v>
      </c>
      <c r="F6" s="225"/>
      <c r="G6" s="225"/>
      <c r="H6" s="830">
        <v>0</v>
      </c>
      <c r="I6" s="225">
        <v>1</v>
      </c>
      <c r="J6" s="225">
        <v>16.12</v>
      </c>
      <c r="K6" s="830">
        <v>1</v>
      </c>
      <c r="L6" s="225">
        <v>1</v>
      </c>
      <c r="M6" s="848">
        <v>16.12</v>
      </c>
    </row>
    <row r="7" spans="1:13" ht="14.45" customHeight="1" x14ac:dyDescent="0.2">
      <c r="A7" s="831" t="s">
        <v>1760</v>
      </c>
      <c r="B7" s="832" t="s">
        <v>1448</v>
      </c>
      <c r="C7" s="832" t="s">
        <v>1455</v>
      </c>
      <c r="D7" s="832" t="s">
        <v>771</v>
      </c>
      <c r="E7" s="832" t="s">
        <v>1456</v>
      </c>
      <c r="F7" s="849"/>
      <c r="G7" s="849"/>
      <c r="H7" s="837">
        <v>0</v>
      </c>
      <c r="I7" s="849">
        <v>8</v>
      </c>
      <c r="J7" s="849">
        <v>5890.64</v>
      </c>
      <c r="K7" s="837">
        <v>1</v>
      </c>
      <c r="L7" s="849">
        <v>8</v>
      </c>
      <c r="M7" s="850">
        <v>5890.64</v>
      </c>
    </row>
    <row r="8" spans="1:13" ht="14.45" customHeight="1" x14ac:dyDescent="0.2">
      <c r="A8" s="831" t="s">
        <v>1760</v>
      </c>
      <c r="B8" s="832" t="s">
        <v>1448</v>
      </c>
      <c r="C8" s="832" t="s">
        <v>1457</v>
      </c>
      <c r="D8" s="832" t="s">
        <v>771</v>
      </c>
      <c r="E8" s="832" t="s">
        <v>1458</v>
      </c>
      <c r="F8" s="849"/>
      <c r="G8" s="849"/>
      <c r="H8" s="837">
        <v>0</v>
      </c>
      <c r="I8" s="849">
        <v>5</v>
      </c>
      <c r="J8" s="849">
        <v>2454.4499999999998</v>
      </c>
      <c r="K8" s="837">
        <v>1</v>
      </c>
      <c r="L8" s="849">
        <v>5</v>
      </c>
      <c r="M8" s="850">
        <v>2454.4499999999998</v>
      </c>
    </row>
    <row r="9" spans="1:13" ht="14.45" customHeight="1" x14ac:dyDescent="0.2">
      <c r="A9" s="831" t="s">
        <v>1760</v>
      </c>
      <c r="B9" s="832" t="s">
        <v>1683</v>
      </c>
      <c r="C9" s="832" t="s">
        <v>1831</v>
      </c>
      <c r="D9" s="832" t="s">
        <v>1685</v>
      </c>
      <c r="E9" s="832" t="s">
        <v>1832</v>
      </c>
      <c r="F9" s="849"/>
      <c r="G9" s="849"/>
      <c r="H9" s="837">
        <v>0</v>
      </c>
      <c r="I9" s="849">
        <v>1</v>
      </c>
      <c r="J9" s="849">
        <v>263.68</v>
      </c>
      <c r="K9" s="837">
        <v>1</v>
      </c>
      <c r="L9" s="849">
        <v>1</v>
      </c>
      <c r="M9" s="850">
        <v>263.68</v>
      </c>
    </row>
    <row r="10" spans="1:13" ht="14.45" customHeight="1" x14ac:dyDescent="0.2">
      <c r="A10" s="831" t="s">
        <v>1760</v>
      </c>
      <c r="B10" s="832" t="s">
        <v>1555</v>
      </c>
      <c r="C10" s="832" t="s">
        <v>1558</v>
      </c>
      <c r="D10" s="832" t="s">
        <v>1074</v>
      </c>
      <c r="E10" s="832" t="s">
        <v>1559</v>
      </c>
      <c r="F10" s="849"/>
      <c r="G10" s="849"/>
      <c r="H10" s="837">
        <v>0</v>
      </c>
      <c r="I10" s="849">
        <v>2</v>
      </c>
      <c r="J10" s="849">
        <v>308.72000000000003</v>
      </c>
      <c r="K10" s="837">
        <v>1</v>
      </c>
      <c r="L10" s="849">
        <v>2</v>
      </c>
      <c r="M10" s="850">
        <v>308.72000000000003</v>
      </c>
    </row>
    <row r="11" spans="1:13" ht="14.45" customHeight="1" x14ac:dyDescent="0.2">
      <c r="A11" s="831" t="s">
        <v>1760</v>
      </c>
      <c r="B11" s="832" t="s">
        <v>1555</v>
      </c>
      <c r="C11" s="832" t="s">
        <v>1560</v>
      </c>
      <c r="D11" s="832" t="s">
        <v>1561</v>
      </c>
      <c r="E11" s="832" t="s">
        <v>1562</v>
      </c>
      <c r="F11" s="849"/>
      <c r="G11" s="849"/>
      <c r="H11" s="837">
        <v>0</v>
      </c>
      <c r="I11" s="849">
        <v>1</v>
      </c>
      <c r="J11" s="849">
        <v>149.52000000000001</v>
      </c>
      <c r="K11" s="837">
        <v>1</v>
      </c>
      <c r="L11" s="849">
        <v>1</v>
      </c>
      <c r="M11" s="850">
        <v>149.52000000000001</v>
      </c>
    </row>
    <row r="12" spans="1:13" ht="14.45" customHeight="1" x14ac:dyDescent="0.2">
      <c r="A12" s="831" t="s">
        <v>1760</v>
      </c>
      <c r="B12" s="832" t="s">
        <v>1577</v>
      </c>
      <c r="C12" s="832" t="s">
        <v>1578</v>
      </c>
      <c r="D12" s="832" t="s">
        <v>1579</v>
      </c>
      <c r="E12" s="832" t="s">
        <v>1580</v>
      </c>
      <c r="F12" s="849"/>
      <c r="G12" s="849"/>
      <c r="H12" s="837">
        <v>0</v>
      </c>
      <c r="I12" s="849">
        <v>2</v>
      </c>
      <c r="J12" s="849">
        <v>239.4</v>
      </c>
      <c r="K12" s="837">
        <v>1</v>
      </c>
      <c r="L12" s="849">
        <v>2</v>
      </c>
      <c r="M12" s="850">
        <v>239.4</v>
      </c>
    </row>
    <row r="13" spans="1:13" ht="14.45" customHeight="1" x14ac:dyDescent="0.2">
      <c r="A13" s="831" t="s">
        <v>1760</v>
      </c>
      <c r="B13" s="832" t="s">
        <v>1577</v>
      </c>
      <c r="C13" s="832" t="s">
        <v>1810</v>
      </c>
      <c r="D13" s="832" t="s">
        <v>1579</v>
      </c>
      <c r="E13" s="832" t="s">
        <v>1811</v>
      </c>
      <c r="F13" s="849">
        <v>2</v>
      </c>
      <c r="G13" s="849">
        <v>850.34</v>
      </c>
      <c r="H13" s="837">
        <v>1</v>
      </c>
      <c r="I13" s="849"/>
      <c r="J13" s="849"/>
      <c r="K13" s="837">
        <v>0</v>
      </c>
      <c r="L13" s="849">
        <v>2</v>
      </c>
      <c r="M13" s="850">
        <v>850.34</v>
      </c>
    </row>
    <row r="14" spans="1:13" ht="14.45" customHeight="1" x14ac:dyDescent="0.2">
      <c r="A14" s="831" t="s">
        <v>1760</v>
      </c>
      <c r="B14" s="832" t="s">
        <v>1601</v>
      </c>
      <c r="C14" s="832" t="s">
        <v>1605</v>
      </c>
      <c r="D14" s="832" t="s">
        <v>927</v>
      </c>
      <c r="E14" s="832" t="s">
        <v>931</v>
      </c>
      <c r="F14" s="849"/>
      <c r="G14" s="849"/>
      <c r="H14" s="837"/>
      <c r="I14" s="849">
        <v>2</v>
      </c>
      <c r="J14" s="849">
        <v>0</v>
      </c>
      <c r="K14" s="837"/>
      <c r="L14" s="849">
        <v>2</v>
      </c>
      <c r="M14" s="850">
        <v>0</v>
      </c>
    </row>
    <row r="15" spans="1:13" ht="14.45" customHeight="1" x14ac:dyDescent="0.2">
      <c r="A15" s="831" t="s">
        <v>1760</v>
      </c>
      <c r="B15" s="832" t="s">
        <v>1731</v>
      </c>
      <c r="C15" s="832" t="s">
        <v>1732</v>
      </c>
      <c r="D15" s="832" t="s">
        <v>1733</v>
      </c>
      <c r="E15" s="832" t="s">
        <v>1716</v>
      </c>
      <c r="F15" s="849"/>
      <c r="G15" s="849"/>
      <c r="H15" s="837">
        <v>0</v>
      </c>
      <c r="I15" s="849">
        <v>1</v>
      </c>
      <c r="J15" s="849">
        <v>123.2</v>
      </c>
      <c r="K15" s="837">
        <v>1</v>
      </c>
      <c r="L15" s="849">
        <v>1</v>
      </c>
      <c r="M15" s="850">
        <v>123.2</v>
      </c>
    </row>
    <row r="16" spans="1:13" ht="14.45" customHeight="1" x14ac:dyDescent="0.2">
      <c r="A16" s="831" t="s">
        <v>1761</v>
      </c>
      <c r="B16" s="832" t="s">
        <v>1448</v>
      </c>
      <c r="C16" s="832" t="s">
        <v>1455</v>
      </c>
      <c r="D16" s="832" t="s">
        <v>771</v>
      </c>
      <c r="E16" s="832" t="s">
        <v>1456</v>
      </c>
      <c r="F16" s="849"/>
      <c r="G16" s="849"/>
      <c r="H16" s="837">
        <v>0</v>
      </c>
      <c r="I16" s="849">
        <v>37</v>
      </c>
      <c r="J16" s="849">
        <v>27244.21</v>
      </c>
      <c r="K16" s="837">
        <v>1</v>
      </c>
      <c r="L16" s="849">
        <v>37</v>
      </c>
      <c r="M16" s="850">
        <v>27244.21</v>
      </c>
    </row>
    <row r="17" spans="1:13" ht="14.45" customHeight="1" x14ac:dyDescent="0.2">
      <c r="A17" s="831" t="s">
        <v>1761</v>
      </c>
      <c r="B17" s="832" t="s">
        <v>1448</v>
      </c>
      <c r="C17" s="832" t="s">
        <v>1457</v>
      </c>
      <c r="D17" s="832" t="s">
        <v>771</v>
      </c>
      <c r="E17" s="832" t="s">
        <v>1458</v>
      </c>
      <c r="F17" s="849"/>
      <c r="G17" s="849"/>
      <c r="H17" s="837">
        <v>0</v>
      </c>
      <c r="I17" s="849">
        <v>10</v>
      </c>
      <c r="J17" s="849">
        <v>4908.8999999999996</v>
      </c>
      <c r="K17" s="837">
        <v>1</v>
      </c>
      <c r="L17" s="849">
        <v>10</v>
      </c>
      <c r="M17" s="850">
        <v>4908.8999999999996</v>
      </c>
    </row>
    <row r="18" spans="1:13" ht="14.45" customHeight="1" x14ac:dyDescent="0.2">
      <c r="A18" s="831" t="s">
        <v>1761</v>
      </c>
      <c r="B18" s="832" t="s">
        <v>1448</v>
      </c>
      <c r="C18" s="832" t="s">
        <v>1882</v>
      </c>
      <c r="D18" s="832" t="s">
        <v>1781</v>
      </c>
      <c r="E18" s="832" t="s">
        <v>1883</v>
      </c>
      <c r="F18" s="849"/>
      <c r="G18" s="849"/>
      <c r="H18" s="837">
        <v>0</v>
      </c>
      <c r="I18" s="849">
        <v>6</v>
      </c>
      <c r="J18" s="849">
        <v>11084.94</v>
      </c>
      <c r="K18" s="837">
        <v>1</v>
      </c>
      <c r="L18" s="849">
        <v>6</v>
      </c>
      <c r="M18" s="850">
        <v>11084.94</v>
      </c>
    </row>
    <row r="19" spans="1:13" ht="14.45" customHeight="1" x14ac:dyDescent="0.2">
      <c r="A19" s="831" t="s">
        <v>1761</v>
      </c>
      <c r="B19" s="832" t="s">
        <v>1448</v>
      </c>
      <c r="C19" s="832" t="s">
        <v>1884</v>
      </c>
      <c r="D19" s="832" t="s">
        <v>771</v>
      </c>
      <c r="E19" s="832" t="s">
        <v>1885</v>
      </c>
      <c r="F19" s="849"/>
      <c r="G19" s="849"/>
      <c r="H19" s="837">
        <v>0</v>
      </c>
      <c r="I19" s="849">
        <v>3</v>
      </c>
      <c r="J19" s="849">
        <v>3464.04</v>
      </c>
      <c r="K19" s="837">
        <v>1</v>
      </c>
      <c r="L19" s="849">
        <v>3</v>
      </c>
      <c r="M19" s="850">
        <v>3464.04</v>
      </c>
    </row>
    <row r="20" spans="1:13" ht="14.45" customHeight="1" x14ac:dyDescent="0.2">
      <c r="A20" s="831" t="s">
        <v>1761</v>
      </c>
      <c r="B20" s="832" t="s">
        <v>1448</v>
      </c>
      <c r="C20" s="832" t="s">
        <v>1451</v>
      </c>
      <c r="D20" s="832" t="s">
        <v>771</v>
      </c>
      <c r="E20" s="832" t="s">
        <v>1452</v>
      </c>
      <c r="F20" s="849"/>
      <c r="G20" s="849"/>
      <c r="H20" s="837">
        <v>0</v>
      </c>
      <c r="I20" s="849">
        <v>18</v>
      </c>
      <c r="J20" s="849">
        <v>16627.32</v>
      </c>
      <c r="K20" s="837">
        <v>1</v>
      </c>
      <c r="L20" s="849">
        <v>18</v>
      </c>
      <c r="M20" s="850">
        <v>16627.32</v>
      </c>
    </row>
    <row r="21" spans="1:13" ht="14.45" customHeight="1" x14ac:dyDescent="0.2">
      <c r="A21" s="831" t="s">
        <v>1761</v>
      </c>
      <c r="B21" s="832" t="s">
        <v>1542</v>
      </c>
      <c r="C21" s="832" t="s">
        <v>1553</v>
      </c>
      <c r="D21" s="832" t="s">
        <v>1544</v>
      </c>
      <c r="E21" s="832" t="s">
        <v>1554</v>
      </c>
      <c r="F21" s="849"/>
      <c r="G21" s="849"/>
      <c r="H21" s="837">
        <v>0</v>
      </c>
      <c r="I21" s="849">
        <v>1</v>
      </c>
      <c r="J21" s="849">
        <v>126.27</v>
      </c>
      <c r="K21" s="837">
        <v>1</v>
      </c>
      <c r="L21" s="849">
        <v>1</v>
      </c>
      <c r="M21" s="850">
        <v>126.27</v>
      </c>
    </row>
    <row r="22" spans="1:13" ht="14.45" customHeight="1" x14ac:dyDescent="0.2">
      <c r="A22" s="831" t="s">
        <v>1761</v>
      </c>
      <c r="B22" s="832" t="s">
        <v>1555</v>
      </c>
      <c r="C22" s="832" t="s">
        <v>1560</v>
      </c>
      <c r="D22" s="832" t="s">
        <v>1561</v>
      </c>
      <c r="E22" s="832" t="s">
        <v>1562</v>
      </c>
      <c r="F22" s="849"/>
      <c r="G22" s="849"/>
      <c r="H22" s="837">
        <v>0</v>
      </c>
      <c r="I22" s="849">
        <v>4</v>
      </c>
      <c r="J22" s="849">
        <v>598.08000000000004</v>
      </c>
      <c r="K22" s="837">
        <v>1</v>
      </c>
      <c r="L22" s="849">
        <v>4</v>
      </c>
      <c r="M22" s="850">
        <v>598.08000000000004</v>
      </c>
    </row>
    <row r="23" spans="1:13" ht="14.45" customHeight="1" x14ac:dyDescent="0.2">
      <c r="A23" s="831" t="s">
        <v>1761</v>
      </c>
      <c r="B23" s="832" t="s">
        <v>1601</v>
      </c>
      <c r="C23" s="832" t="s">
        <v>1605</v>
      </c>
      <c r="D23" s="832" t="s">
        <v>927</v>
      </c>
      <c r="E23" s="832" t="s">
        <v>931</v>
      </c>
      <c r="F23" s="849"/>
      <c r="G23" s="849"/>
      <c r="H23" s="837"/>
      <c r="I23" s="849">
        <v>59</v>
      </c>
      <c r="J23" s="849">
        <v>0</v>
      </c>
      <c r="K23" s="837"/>
      <c r="L23" s="849">
        <v>59</v>
      </c>
      <c r="M23" s="850">
        <v>0</v>
      </c>
    </row>
    <row r="24" spans="1:13" ht="14.45" customHeight="1" x14ac:dyDescent="0.2">
      <c r="A24" s="831" t="s">
        <v>1761</v>
      </c>
      <c r="B24" s="832" t="s">
        <v>1624</v>
      </c>
      <c r="C24" s="832" t="s">
        <v>1625</v>
      </c>
      <c r="D24" s="832" t="s">
        <v>1626</v>
      </c>
      <c r="E24" s="832" t="s">
        <v>1627</v>
      </c>
      <c r="F24" s="849"/>
      <c r="G24" s="849"/>
      <c r="H24" s="837">
        <v>0</v>
      </c>
      <c r="I24" s="849">
        <v>1</v>
      </c>
      <c r="J24" s="849">
        <v>4.7</v>
      </c>
      <c r="K24" s="837">
        <v>1</v>
      </c>
      <c r="L24" s="849">
        <v>1</v>
      </c>
      <c r="M24" s="850">
        <v>4.7</v>
      </c>
    </row>
    <row r="25" spans="1:13" ht="14.45" customHeight="1" x14ac:dyDescent="0.2">
      <c r="A25" s="831" t="s">
        <v>1761</v>
      </c>
      <c r="B25" s="832" t="s">
        <v>1643</v>
      </c>
      <c r="C25" s="832" t="s">
        <v>1644</v>
      </c>
      <c r="D25" s="832" t="s">
        <v>626</v>
      </c>
      <c r="E25" s="832" t="s">
        <v>1645</v>
      </c>
      <c r="F25" s="849"/>
      <c r="G25" s="849"/>
      <c r="H25" s="837"/>
      <c r="I25" s="849">
        <v>1</v>
      </c>
      <c r="J25" s="849">
        <v>0</v>
      </c>
      <c r="K25" s="837"/>
      <c r="L25" s="849">
        <v>1</v>
      </c>
      <c r="M25" s="850">
        <v>0</v>
      </c>
    </row>
    <row r="26" spans="1:13" ht="14.45" customHeight="1" x14ac:dyDescent="0.2">
      <c r="A26" s="831" t="s">
        <v>1763</v>
      </c>
      <c r="B26" s="832" t="s">
        <v>1426</v>
      </c>
      <c r="C26" s="832" t="s">
        <v>2026</v>
      </c>
      <c r="D26" s="832" t="s">
        <v>2027</v>
      </c>
      <c r="E26" s="832" t="s">
        <v>2028</v>
      </c>
      <c r="F26" s="849">
        <v>1</v>
      </c>
      <c r="G26" s="849">
        <v>115.18</v>
      </c>
      <c r="H26" s="837">
        <v>1</v>
      </c>
      <c r="I26" s="849"/>
      <c r="J26" s="849"/>
      <c r="K26" s="837">
        <v>0</v>
      </c>
      <c r="L26" s="849">
        <v>1</v>
      </c>
      <c r="M26" s="850">
        <v>115.18</v>
      </c>
    </row>
    <row r="27" spans="1:13" ht="14.45" customHeight="1" x14ac:dyDescent="0.2">
      <c r="A27" s="831" t="s">
        <v>1763</v>
      </c>
      <c r="B27" s="832" t="s">
        <v>1448</v>
      </c>
      <c r="C27" s="832" t="s">
        <v>1780</v>
      </c>
      <c r="D27" s="832" t="s">
        <v>1781</v>
      </c>
      <c r="E27" s="832" t="s">
        <v>1782</v>
      </c>
      <c r="F27" s="849"/>
      <c r="G27" s="849"/>
      <c r="H27" s="837">
        <v>0</v>
      </c>
      <c r="I27" s="849">
        <v>3</v>
      </c>
      <c r="J27" s="849">
        <v>4156.8599999999997</v>
      </c>
      <c r="K27" s="837">
        <v>1</v>
      </c>
      <c r="L27" s="849">
        <v>3</v>
      </c>
      <c r="M27" s="850">
        <v>4156.8599999999997</v>
      </c>
    </row>
    <row r="28" spans="1:13" ht="14.45" customHeight="1" x14ac:dyDescent="0.2">
      <c r="A28" s="831" t="s">
        <v>1763</v>
      </c>
      <c r="B28" s="832" t="s">
        <v>1448</v>
      </c>
      <c r="C28" s="832" t="s">
        <v>1455</v>
      </c>
      <c r="D28" s="832" t="s">
        <v>771</v>
      </c>
      <c r="E28" s="832" t="s">
        <v>1456</v>
      </c>
      <c r="F28" s="849"/>
      <c r="G28" s="849"/>
      <c r="H28" s="837">
        <v>0</v>
      </c>
      <c r="I28" s="849">
        <v>40</v>
      </c>
      <c r="J28" s="849">
        <v>29453.200000000004</v>
      </c>
      <c r="K28" s="837">
        <v>1</v>
      </c>
      <c r="L28" s="849">
        <v>40</v>
      </c>
      <c r="M28" s="850">
        <v>29453.200000000004</v>
      </c>
    </row>
    <row r="29" spans="1:13" ht="14.45" customHeight="1" x14ac:dyDescent="0.2">
      <c r="A29" s="831" t="s">
        <v>1763</v>
      </c>
      <c r="B29" s="832" t="s">
        <v>1448</v>
      </c>
      <c r="C29" s="832" t="s">
        <v>1457</v>
      </c>
      <c r="D29" s="832" t="s">
        <v>771</v>
      </c>
      <c r="E29" s="832" t="s">
        <v>1458</v>
      </c>
      <c r="F29" s="849"/>
      <c r="G29" s="849"/>
      <c r="H29" s="837">
        <v>0</v>
      </c>
      <c r="I29" s="849">
        <v>7</v>
      </c>
      <c r="J29" s="849">
        <v>3436.2299999999996</v>
      </c>
      <c r="K29" s="837">
        <v>1</v>
      </c>
      <c r="L29" s="849">
        <v>7</v>
      </c>
      <c r="M29" s="850">
        <v>3436.2299999999996</v>
      </c>
    </row>
    <row r="30" spans="1:13" ht="14.45" customHeight="1" x14ac:dyDescent="0.2">
      <c r="A30" s="831" t="s">
        <v>1763</v>
      </c>
      <c r="B30" s="832" t="s">
        <v>1448</v>
      </c>
      <c r="C30" s="832" t="s">
        <v>1451</v>
      </c>
      <c r="D30" s="832" t="s">
        <v>771</v>
      </c>
      <c r="E30" s="832" t="s">
        <v>1452</v>
      </c>
      <c r="F30" s="849"/>
      <c r="G30" s="849"/>
      <c r="H30" s="837">
        <v>0</v>
      </c>
      <c r="I30" s="849">
        <v>2</v>
      </c>
      <c r="J30" s="849">
        <v>1847.48</v>
      </c>
      <c r="K30" s="837">
        <v>1</v>
      </c>
      <c r="L30" s="849">
        <v>2</v>
      </c>
      <c r="M30" s="850">
        <v>1847.48</v>
      </c>
    </row>
    <row r="31" spans="1:13" ht="14.45" customHeight="1" x14ac:dyDescent="0.2">
      <c r="A31" s="831" t="s">
        <v>1763</v>
      </c>
      <c r="B31" s="832" t="s">
        <v>1555</v>
      </c>
      <c r="C31" s="832" t="s">
        <v>1558</v>
      </c>
      <c r="D31" s="832" t="s">
        <v>1074</v>
      </c>
      <c r="E31" s="832" t="s">
        <v>1559</v>
      </c>
      <c r="F31" s="849"/>
      <c r="G31" s="849"/>
      <c r="H31" s="837">
        <v>0</v>
      </c>
      <c r="I31" s="849">
        <v>4</v>
      </c>
      <c r="J31" s="849">
        <v>617.44000000000005</v>
      </c>
      <c r="K31" s="837">
        <v>1</v>
      </c>
      <c r="L31" s="849">
        <v>4</v>
      </c>
      <c r="M31" s="850">
        <v>617.44000000000005</v>
      </c>
    </row>
    <row r="32" spans="1:13" ht="14.45" customHeight="1" x14ac:dyDescent="0.2">
      <c r="A32" s="831" t="s">
        <v>1763</v>
      </c>
      <c r="B32" s="832" t="s">
        <v>1601</v>
      </c>
      <c r="C32" s="832" t="s">
        <v>1605</v>
      </c>
      <c r="D32" s="832" t="s">
        <v>927</v>
      </c>
      <c r="E32" s="832" t="s">
        <v>931</v>
      </c>
      <c r="F32" s="849"/>
      <c r="G32" s="849"/>
      <c r="H32" s="837"/>
      <c r="I32" s="849">
        <v>40</v>
      </c>
      <c r="J32" s="849">
        <v>0</v>
      </c>
      <c r="K32" s="837"/>
      <c r="L32" s="849">
        <v>40</v>
      </c>
      <c r="M32" s="850">
        <v>0</v>
      </c>
    </row>
    <row r="33" spans="1:13" ht="14.45" customHeight="1" x14ac:dyDescent="0.2">
      <c r="A33" s="831" t="s">
        <v>1763</v>
      </c>
      <c r="B33" s="832" t="s">
        <v>1614</v>
      </c>
      <c r="C33" s="832" t="s">
        <v>1999</v>
      </c>
      <c r="D33" s="832" t="s">
        <v>2000</v>
      </c>
      <c r="E33" s="832" t="s">
        <v>2001</v>
      </c>
      <c r="F33" s="849"/>
      <c r="G33" s="849"/>
      <c r="H33" s="837">
        <v>0</v>
      </c>
      <c r="I33" s="849">
        <v>1</v>
      </c>
      <c r="J33" s="849">
        <v>763.63</v>
      </c>
      <c r="K33" s="837">
        <v>1</v>
      </c>
      <c r="L33" s="849">
        <v>1</v>
      </c>
      <c r="M33" s="850">
        <v>763.63</v>
      </c>
    </row>
    <row r="34" spans="1:13" ht="14.45" customHeight="1" x14ac:dyDescent="0.2">
      <c r="A34" s="831" t="s">
        <v>1763</v>
      </c>
      <c r="B34" s="832" t="s">
        <v>1643</v>
      </c>
      <c r="C34" s="832" t="s">
        <v>1644</v>
      </c>
      <c r="D34" s="832" t="s">
        <v>626</v>
      </c>
      <c r="E34" s="832" t="s">
        <v>1645</v>
      </c>
      <c r="F34" s="849"/>
      <c r="G34" s="849"/>
      <c r="H34" s="837"/>
      <c r="I34" s="849">
        <v>1</v>
      </c>
      <c r="J34" s="849">
        <v>0</v>
      </c>
      <c r="K34" s="837"/>
      <c r="L34" s="849">
        <v>1</v>
      </c>
      <c r="M34" s="850">
        <v>0</v>
      </c>
    </row>
    <row r="35" spans="1:13" ht="14.45" customHeight="1" x14ac:dyDescent="0.2">
      <c r="A35" s="831" t="s">
        <v>1764</v>
      </c>
      <c r="B35" s="832" t="s">
        <v>1448</v>
      </c>
      <c r="C35" s="832" t="s">
        <v>1455</v>
      </c>
      <c r="D35" s="832" t="s">
        <v>771</v>
      </c>
      <c r="E35" s="832" t="s">
        <v>1456</v>
      </c>
      <c r="F35" s="849"/>
      <c r="G35" s="849"/>
      <c r="H35" s="837">
        <v>0</v>
      </c>
      <c r="I35" s="849">
        <v>19</v>
      </c>
      <c r="J35" s="849">
        <v>13990.27</v>
      </c>
      <c r="K35" s="837">
        <v>1</v>
      </c>
      <c r="L35" s="849">
        <v>19</v>
      </c>
      <c r="M35" s="850">
        <v>13990.27</v>
      </c>
    </row>
    <row r="36" spans="1:13" ht="14.45" customHeight="1" x14ac:dyDescent="0.2">
      <c r="A36" s="831" t="s">
        <v>1764</v>
      </c>
      <c r="B36" s="832" t="s">
        <v>1448</v>
      </c>
      <c r="C36" s="832" t="s">
        <v>1451</v>
      </c>
      <c r="D36" s="832" t="s">
        <v>771</v>
      </c>
      <c r="E36" s="832" t="s">
        <v>1452</v>
      </c>
      <c r="F36" s="849"/>
      <c r="G36" s="849"/>
      <c r="H36" s="837">
        <v>0</v>
      </c>
      <c r="I36" s="849">
        <v>1</v>
      </c>
      <c r="J36" s="849">
        <v>923.74</v>
      </c>
      <c r="K36" s="837">
        <v>1</v>
      </c>
      <c r="L36" s="849">
        <v>1</v>
      </c>
      <c r="M36" s="850">
        <v>923.74</v>
      </c>
    </row>
    <row r="37" spans="1:13" ht="14.45" customHeight="1" x14ac:dyDescent="0.2">
      <c r="A37" s="831" t="s">
        <v>1764</v>
      </c>
      <c r="B37" s="832" t="s">
        <v>1601</v>
      </c>
      <c r="C37" s="832" t="s">
        <v>1605</v>
      </c>
      <c r="D37" s="832" t="s">
        <v>927</v>
      </c>
      <c r="E37" s="832" t="s">
        <v>931</v>
      </c>
      <c r="F37" s="849"/>
      <c r="G37" s="849"/>
      <c r="H37" s="837"/>
      <c r="I37" s="849">
        <v>44</v>
      </c>
      <c r="J37" s="849">
        <v>0</v>
      </c>
      <c r="K37" s="837"/>
      <c r="L37" s="849">
        <v>44</v>
      </c>
      <c r="M37" s="850">
        <v>0</v>
      </c>
    </row>
    <row r="38" spans="1:13" ht="14.45" customHeight="1" x14ac:dyDescent="0.2">
      <c r="A38" s="831" t="s">
        <v>1764</v>
      </c>
      <c r="B38" s="832" t="s">
        <v>1624</v>
      </c>
      <c r="C38" s="832" t="s">
        <v>1625</v>
      </c>
      <c r="D38" s="832" t="s">
        <v>1626</v>
      </c>
      <c r="E38" s="832" t="s">
        <v>1627</v>
      </c>
      <c r="F38" s="849"/>
      <c r="G38" s="849"/>
      <c r="H38" s="837">
        <v>0</v>
      </c>
      <c r="I38" s="849">
        <v>1</v>
      </c>
      <c r="J38" s="849">
        <v>4.7</v>
      </c>
      <c r="K38" s="837">
        <v>1</v>
      </c>
      <c r="L38" s="849">
        <v>1</v>
      </c>
      <c r="M38" s="850">
        <v>4.7</v>
      </c>
    </row>
    <row r="39" spans="1:13" ht="14.45" customHeight="1" x14ac:dyDescent="0.2">
      <c r="A39" s="831" t="s">
        <v>1764</v>
      </c>
      <c r="B39" s="832" t="s">
        <v>1731</v>
      </c>
      <c r="C39" s="832" t="s">
        <v>1732</v>
      </c>
      <c r="D39" s="832" t="s">
        <v>1733</v>
      </c>
      <c r="E39" s="832" t="s">
        <v>1716</v>
      </c>
      <c r="F39" s="849"/>
      <c r="G39" s="849"/>
      <c r="H39" s="837">
        <v>0</v>
      </c>
      <c r="I39" s="849">
        <v>1</v>
      </c>
      <c r="J39" s="849">
        <v>123.2</v>
      </c>
      <c r="K39" s="837">
        <v>1</v>
      </c>
      <c r="L39" s="849">
        <v>1</v>
      </c>
      <c r="M39" s="850">
        <v>123.2</v>
      </c>
    </row>
    <row r="40" spans="1:13" ht="14.45" customHeight="1" x14ac:dyDescent="0.2">
      <c r="A40" s="831" t="s">
        <v>1764</v>
      </c>
      <c r="B40" s="832" t="s">
        <v>2617</v>
      </c>
      <c r="C40" s="832" t="s">
        <v>2096</v>
      </c>
      <c r="D40" s="832" t="s">
        <v>1908</v>
      </c>
      <c r="E40" s="832" t="s">
        <v>2097</v>
      </c>
      <c r="F40" s="849">
        <v>1</v>
      </c>
      <c r="G40" s="849">
        <v>50.32</v>
      </c>
      <c r="H40" s="837">
        <v>1</v>
      </c>
      <c r="I40" s="849"/>
      <c r="J40" s="849"/>
      <c r="K40" s="837">
        <v>0</v>
      </c>
      <c r="L40" s="849">
        <v>1</v>
      </c>
      <c r="M40" s="850">
        <v>50.32</v>
      </c>
    </row>
    <row r="41" spans="1:13" ht="14.45" customHeight="1" x14ac:dyDescent="0.2">
      <c r="A41" s="831" t="s">
        <v>1764</v>
      </c>
      <c r="B41" s="832" t="s">
        <v>2617</v>
      </c>
      <c r="C41" s="832" t="s">
        <v>2098</v>
      </c>
      <c r="D41" s="832" t="s">
        <v>2099</v>
      </c>
      <c r="E41" s="832" t="s">
        <v>2100</v>
      </c>
      <c r="F41" s="849"/>
      <c r="G41" s="849"/>
      <c r="H41" s="837">
        <v>0</v>
      </c>
      <c r="I41" s="849">
        <v>2</v>
      </c>
      <c r="J41" s="849">
        <v>100.64</v>
      </c>
      <c r="K41" s="837">
        <v>1</v>
      </c>
      <c r="L41" s="849">
        <v>2</v>
      </c>
      <c r="M41" s="850">
        <v>100.64</v>
      </c>
    </row>
    <row r="42" spans="1:13" ht="14.45" customHeight="1" x14ac:dyDescent="0.2">
      <c r="A42" s="831" t="s">
        <v>1765</v>
      </c>
      <c r="B42" s="832" t="s">
        <v>1448</v>
      </c>
      <c r="C42" s="832" t="s">
        <v>1780</v>
      </c>
      <c r="D42" s="832" t="s">
        <v>1781</v>
      </c>
      <c r="E42" s="832" t="s">
        <v>1782</v>
      </c>
      <c r="F42" s="849"/>
      <c r="G42" s="849"/>
      <c r="H42" s="837">
        <v>0</v>
      </c>
      <c r="I42" s="849">
        <v>1</v>
      </c>
      <c r="J42" s="849">
        <v>1385.62</v>
      </c>
      <c r="K42" s="837">
        <v>1</v>
      </c>
      <c r="L42" s="849">
        <v>1</v>
      </c>
      <c r="M42" s="850">
        <v>1385.62</v>
      </c>
    </row>
    <row r="43" spans="1:13" ht="14.45" customHeight="1" x14ac:dyDescent="0.2">
      <c r="A43" s="831" t="s">
        <v>1765</v>
      </c>
      <c r="B43" s="832" t="s">
        <v>1448</v>
      </c>
      <c r="C43" s="832" t="s">
        <v>2155</v>
      </c>
      <c r="D43" s="832" t="s">
        <v>1781</v>
      </c>
      <c r="E43" s="832" t="s">
        <v>2156</v>
      </c>
      <c r="F43" s="849"/>
      <c r="G43" s="849"/>
      <c r="H43" s="837">
        <v>0</v>
      </c>
      <c r="I43" s="849">
        <v>2</v>
      </c>
      <c r="J43" s="849">
        <v>4618.72</v>
      </c>
      <c r="K43" s="837">
        <v>1</v>
      </c>
      <c r="L43" s="849">
        <v>2</v>
      </c>
      <c r="M43" s="850">
        <v>4618.72</v>
      </c>
    </row>
    <row r="44" spans="1:13" ht="14.45" customHeight="1" x14ac:dyDescent="0.2">
      <c r="A44" s="831" t="s">
        <v>1765</v>
      </c>
      <c r="B44" s="832" t="s">
        <v>1448</v>
      </c>
      <c r="C44" s="832" t="s">
        <v>1455</v>
      </c>
      <c r="D44" s="832" t="s">
        <v>771</v>
      </c>
      <c r="E44" s="832" t="s">
        <v>1456</v>
      </c>
      <c r="F44" s="849"/>
      <c r="G44" s="849"/>
      <c r="H44" s="837">
        <v>0</v>
      </c>
      <c r="I44" s="849">
        <v>27</v>
      </c>
      <c r="J44" s="849">
        <v>19880.910000000003</v>
      </c>
      <c r="K44" s="837">
        <v>1</v>
      </c>
      <c r="L44" s="849">
        <v>27</v>
      </c>
      <c r="M44" s="850">
        <v>19880.910000000003</v>
      </c>
    </row>
    <row r="45" spans="1:13" ht="14.45" customHeight="1" x14ac:dyDescent="0.2">
      <c r="A45" s="831" t="s">
        <v>1765</v>
      </c>
      <c r="B45" s="832" t="s">
        <v>1448</v>
      </c>
      <c r="C45" s="832" t="s">
        <v>1457</v>
      </c>
      <c r="D45" s="832" t="s">
        <v>771</v>
      </c>
      <c r="E45" s="832" t="s">
        <v>1458</v>
      </c>
      <c r="F45" s="849"/>
      <c r="G45" s="849"/>
      <c r="H45" s="837">
        <v>0</v>
      </c>
      <c r="I45" s="849">
        <v>3</v>
      </c>
      <c r="J45" s="849">
        <v>1472.67</v>
      </c>
      <c r="K45" s="837">
        <v>1</v>
      </c>
      <c r="L45" s="849">
        <v>3</v>
      </c>
      <c r="M45" s="850">
        <v>1472.67</v>
      </c>
    </row>
    <row r="46" spans="1:13" ht="14.45" customHeight="1" x14ac:dyDescent="0.2">
      <c r="A46" s="831" t="s">
        <v>1765</v>
      </c>
      <c r="B46" s="832" t="s">
        <v>1448</v>
      </c>
      <c r="C46" s="832" t="s">
        <v>1882</v>
      </c>
      <c r="D46" s="832" t="s">
        <v>1781</v>
      </c>
      <c r="E46" s="832" t="s">
        <v>1883</v>
      </c>
      <c r="F46" s="849"/>
      <c r="G46" s="849"/>
      <c r="H46" s="837">
        <v>0</v>
      </c>
      <c r="I46" s="849">
        <v>3</v>
      </c>
      <c r="J46" s="849">
        <v>5542.47</v>
      </c>
      <c r="K46" s="837">
        <v>1</v>
      </c>
      <c r="L46" s="849">
        <v>3</v>
      </c>
      <c r="M46" s="850">
        <v>5542.47</v>
      </c>
    </row>
    <row r="47" spans="1:13" ht="14.45" customHeight="1" x14ac:dyDescent="0.2">
      <c r="A47" s="831" t="s">
        <v>1765</v>
      </c>
      <c r="B47" s="832" t="s">
        <v>2618</v>
      </c>
      <c r="C47" s="832" t="s">
        <v>2144</v>
      </c>
      <c r="D47" s="832" t="s">
        <v>2145</v>
      </c>
      <c r="E47" s="832" t="s">
        <v>2146</v>
      </c>
      <c r="F47" s="849">
        <v>2</v>
      </c>
      <c r="G47" s="849">
        <v>0</v>
      </c>
      <c r="H47" s="837"/>
      <c r="I47" s="849"/>
      <c r="J47" s="849"/>
      <c r="K47" s="837"/>
      <c r="L47" s="849">
        <v>2</v>
      </c>
      <c r="M47" s="850">
        <v>0</v>
      </c>
    </row>
    <row r="48" spans="1:13" ht="14.45" customHeight="1" x14ac:dyDescent="0.2">
      <c r="A48" s="831" t="s">
        <v>1765</v>
      </c>
      <c r="B48" s="832" t="s">
        <v>1555</v>
      </c>
      <c r="C48" s="832" t="s">
        <v>1558</v>
      </c>
      <c r="D48" s="832" t="s">
        <v>1074</v>
      </c>
      <c r="E48" s="832" t="s">
        <v>1559</v>
      </c>
      <c r="F48" s="849"/>
      <c r="G48" s="849"/>
      <c r="H48" s="837">
        <v>0</v>
      </c>
      <c r="I48" s="849">
        <v>1</v>
      </c>
      <c r="J48" s="849">
        <v>154.36000000000001</v>
      </c>
      <c r="K48" s="837">
        <v>1</v>
      </c>
      <c r="L48" s="849">
        <v>1</v>
      </c>
      <c r="M48" s="850">
        <v>154.36000000000001</v>
      </c>
    </row>
    <row r="49" spans="1:13" ht="14.45" customHeight="1" x14ac:dyDescent="0.2">
      <c r="A49" s="831" t="s">
        <v>1765</v>
      </c>
      <c r="B49" s="832" t="s">
        <v>1555</v>
      </c>
      <c r="C49" s="832" t="s">
        <v>1784</v>
      </c>
      <c r="D49" s="832" t="s">
        <v>1074</v>
      </c>
      <c r="E49" s="832" t="s">
        <v>1557</v>
      </c>
      <c r="F49" s="849">
        <v>2</v>
      </c>
      <c r="G49" s="849">
        <v>450.12</v>
      </c>
      <c r="H49" s="837">
        <v>1</v>
      </c>
      <c r="I49" s="849"/>
      <c r="J49" s="849"/>
      <c r="K49" s="837">
        <v>0</v>
      </c>
      <c r="L49" s="849">
        <v>2</v>
      </c>
      <c r="M49" s="850">
        <v>450.12</v>
      </c>
    </row>
    <row r="50" spans="1:13" ht="14.45" customHeight="1" x14ac:dyDescent="0.2">
      <c r="A50" s="831" t="s">
        <v>1765</v>
      </c>
      <c r="B50" s="832" t="s">
        <v>1601</v>
      </c>
      <c r="C50" s="832" t="s">
        <v>1605</v>
      </c>
      <c r="D50" s="832" t="s">
        <v>927</v>
      </c>
      <c r="E50" s="832" t="s">
        <v>931</v>
      </c>
      <c r="F50" s="849"/>
      <c r="G50" s="849"/>
      <c r="H50" s="837"/>
      <c r="I50" s="849">
        <v>15</v>
      </c>
      <c r="J50" s="849">
        <v>0</v>
      </c>
      <c r="K50" s="837"/>
      <c r="L50" s="849">
        <v>15</v>
      </c>
      <c r="M50" s="850">
        <v>0</v>
      </c>
    </row>
    <row r="51" spans="1:13" ht="14.45" customHeight="1" x14ac:dyDescent="0.2">
      <c r="A51" s="831" t="s">
        <v>1765</v>
      </c>
      <c r="B51" s="832" t="s">
        <v>1601</v>
      </c>
      <c r="C51" s="832" t="s">
        <v>1608</v>
      </c>
      <c r="D51" s="832" t="s">
        <v>927</v>
      </c>
      <c r="E51" s="832" t="s">
        <v>1609</v>
      </c>
      <c r="F51" s="849"/>
      <c r="G51" s="849"/>
      <c r="H51" s="837">
        <v>0</v>
      </c>
      <c r="I51" s="849">
        <v>1</v>
      </c>
      <c r="J51" s="849">
        <v>61.49</v>
      </c>
      <c r="K51" s="837">
        <v>1</v>
      </c>
      <c r="L51" s="849">
        <v>1</v>
      </c>
      <c r="M51" s="850">
        <v>61.49</v>
      </c>
    </row>
    <row r="52" spans="1:13" ht="14.45" customHeight="1" x14ac:dyDescent="0.2">
      <c r="A52" s="831" t="s">
        <v>1765</v>
      </c>
      <c r="B52" s="832" t="s">
        <v>1628</v>
      </c>
      <c r="C52" s="832" t="s">
        <v>2185</v>
      </c>
      <c r="D52" s="832" t="s">
        <v>2186</v>
      </c>
      <c r="E52" s="832" t="s">
        <v>1632</v>
      </c>
      <c r="F52" s="849">
        <v>2</v>
      </c>
      <c r="G52" s="849">
        <v>0</v>
      </c>
      <c r="H52" s="837"/>
      <c r="I52" s="849"/>
      <c r="J52" s="849"/>
      <c r="K52" s="837"/>
      <c r="L52" s="849">
        <v>2</v>
      </c>
      <c r="M52" s="850">
        <v>0</v>
      </c>
    </row>
    <row r="53" spans="1:13" ht="14.45" customHeight="1" x14ac:dyDescent="0.2">
      <c r="A53" s="831" t="s">
        <v>1765</v>
      </c>
      <c r="B53" s="832" t="s">
        <v>1628</v>
      </c>
      <c r="C53" s="832" t="s">
        <v>2187</v>
      </c>
      <c r="D53" s="832" t="s">
        <v>2186</v>
      </c>
      <c r="E53" s="832" t="s">
        <v>1632</v>
      </c>
      <c r="F53" s="849">
        <v>8</v>
      </c>
      <c r="G53" s="849">
        <v>0</v>
      </c>
      <c r="H53" s="837"/>
      <c r="I53" s="849"/>
      <c r="J53" s="849"/>
      <c r="K53" s="837"/>
      <c r="L53" s="849">
        <v>8</v>
      </c>
      <c r="M53" s="850">
        <v>0</v>
      </c>
    </row>
    <row r="54" spans="1:13" ht="14.45" customHeight="1" x14ac:dyDescent="0.2">
      <c r="A54" s="831" t="s">
        <v>1766</v>
      </c>
      <c r="B54" s="832" t="s">
        <v>1448</v>
      </c>
      <c r="C54" s="832" t="s">
        <v>1780</v>
      </c>
      <c r="D54" s="832" t="s">
        <v>1781</v>
      </c>
      <c r="E54" s="832" t="s">
        <v>1782</v>
      </c>
      <c r="F54" s="849"/>
      <c r="G54" s="849"/>
      <c r="H54" s="837">
        <v>0</v>
      </c>
      <c r="I54" s="849">
        <v>11</v>
      </c>
      <c r="J54" s="849">
        <v>15241.82</v>
      </c>
      <c r="K54" s="837">
        <v>1</v>
      </c>
      <c r="L54" s="849">
        <v>11</v>
      </c>
      <c r="M54" s="850">
        <v>15241.82</v>
      </c>
    </row>
    <row r="55" spans="1:13" ht="14.45" customHeight="1" x14ac:dyDescent="0.2">
      <c r="A55" s="831" t="s">
        <v>1766</v>
      </c>
      <c r="B55" s="832" t="s">
        <v>1448</v>
      </c>
      <c r="C55" s="832" t="s">
        <v>1455</v>
      </c>
      <c r="D55" s="832" t="s">
        <v>771</v>
      </c>
      <c r="E55" s="832" t="s">
        <v>1456</v>
      </c>
      <c r="F55" s="849"/>
      <c r="G55" s="849"/>
      <c r="H55" s="837">
        <v>0</v>
      </c>
      <c r="I55" s="849">
        <v>38</v>
      </c>
      <c r="J55" s="849">
        <v>27980.54</v>
      </c>
      <c r="K55" s="837">
        <v>1</v>
      </c>
      <c r="L55" s="849">
        <v>38</v>
      </c>
      <c r="M55" s="850">
        <v>27980.54</v>
      </c>
    </row>
    <row r="56" spans="1:13" ht="14.45" customHeight="1" x14ac:dyDescent="0.2">
      <c r="A56" s="831" t="s">
        <v>1766</v>
      </c>
      <c r="B56" s="832" t="s">
        <v>1448</v>
      </c>
      <c r="C56" s="832" t="s">
        <v>1457</v>
      </c>
      <c r="D56" s="832" t="s">
        <v>771</v>
      </c>
      <c r="E56" s="832" t="s">
        <v>1458</v>
      </c>
      <c r="F56" s="849"/>
      <c r="G56" s="849"/>
      <c r="H56" s="837">
        <v>0</v>
      </c>
      <c r="I56" s="849">
        <v>2</v>
      </c>
      <c r="J56" s="849">
        <v>981.78</v>
      </c>
      <c r="K56" s="837">
        <v>1</v>
      </c>
      <c r="L56" s="849">
        <v>2</v>
      </c>
      <c r="M56" s="850">
        <v>981.78</v>
      </c>
    </row>
    <row r="57" spans="1:13" ht="14.45" customHeight="1" x14ac:dyDescent="0.2">
      <c r="A57" s="831" t="s">
        <v>1766</v>
      </c>
      <c r="B57" s="832" t="s">
        <v>1448</v>
      </c>
      <c r="C57" s="832" t="s">
        <v>1882</v>
      </c>
      <c r="D57" s="832" t="s">
        <v>1781</v>
      </c>
      <c r="E57" s="832" t="s">
        <v>1883</v>
      </c>
      <c r="F57" s="849"/>
      <c r="G57" s="849"/>
      <c r="H57" s="837">
        <v>0</v>
      </c>
      <c r="I57" s="849">
        <v>3</v>
      </c>
      <c r="J57" s="849">
        <v>5542.47</v>
      </c>
      <c r="K57" s="837">
        <v>1</v>
      </c>
      <c r="L57" s="849">
        <v>3</v>
      </c>
      <c r="M57" s="850">
        <v>5542.47</v>
      </c>
    </row>
    <row r="58" spans="1:13" ht="14.45" customHeight="1" x14ac:dyDescent="0.2">
      <c r="A58" s="831" t="s">
        <v>1766</v>
      </c>
      <c r="B58" s="832" t="s">
        <v>1448</v>
      </c>
      <c r="C58" s="832" t="s">
        <v>1884</v>
      </c>
      <c r="D58" s="832" t="s">
        <v>771</v>
      </c>
      <c r="E58" s="832" t="s">
        <v>1885</v>
      </c>
      <c r="F58" s="849"/>
      <c r="G58" s="849"/>
      <c r="H58" s="837">
        <v>0</v>
      </c>
      <c r="I58" s="849">
        <v>9</v>
      </c>
      <c r="J58" s="849">
        <v>10392.120000000001</v>
      </c>
      <c r="K58" s="837">
        <v>1</v>
      </c>
      <c r="L58" s="849">
        <v>9</v>
      </c>
      <c r="M58" s="850">
        <v>10392.120000000001</v>
      </c>
    </row>
    <row r="59" spans="1:13" ht="14.45" customHeight="1" x14ac:dyDescent="0.2">
      <c r="A59" s="831" t="s">
        <v>1766</v>
      </c>
      <c r="B59" s="832" t="s">
        <v>1448</v>
      </c>
      <c r="C59" s="832" t="s">
        <v>1451</v>
      </c>
      <c r="D59" s="832" t="s">
        <v>771</v>
      </c>
      <c r="E59" s="832" t="s">
        <v>1452</v>
      </c>
      <c r="F59" s="849"/>
      <c r="G59" s="849"/>
      <c r="H59" s="837">
        <v>0</v>
      </c>
      <c r="I59" s="849">
        <v>16</v>
      </c>
      <c r="J59" s="849">
        <v>14779.84</v>
      </c>
      <c r="K59" s="837">
        <v>1</v>
      </c>
      <c r="L59" s="849">
        <v>16</v>
      </c>
      <c r="M59" s="850">
        <v>14779.84</v>
      </c>
    </row>
    <row r="60" spans="1:13" ht="14.45" customHeight="1" x14ac:dyDescent="0.2">
      <c r="A60" s="831" t="s">
        <v>1766</v>
      </c>
      <c r="B60" s="832" t="s">
        <v>1679</v>
      </c>
      <c r="C60" s="832" t="s">
        <v>1680</v>
      </c>
      <c r="D60" s="832" t="s">
        <v>1681</v>
      </c>
      <c r="E60" s="832" t="s">
        <v>1682</v>
      </c>
      <c r="F60" s="849"/>
      <c r="G60" s="849"/>
      <c r="H60" s="837">
        <v>0</v>
      </c>
      <c r="I60" s="849">
        <v>1</v>
      </c>
      <c r="J60" s="849">
        <v>117.46</v>
      </c>
      <c r="K60" s="837">
        <v>1</v>
      </c>
      <c r="L60" s="849">
        <v>1</v>
      </c>
      <c r="M60" s="850">
        <v>117.46</v>
      </c>
    </row>
    <row r="61" spans="1:13" ht="14.45" customHeight="1" x14ac:dyDescent="0.2">
      <c r="A61" s="831" t="s">
        <v>1766</v>
      </c>
      <c r="B61" s="832" t="s">
        <v>1555</v>
      </c>
      <c r="C61" s="832" t="s">
        <v>1560</v>
      </c>
      <c r="D61" s="832" t="s">
        <v>1561</v>
      </c>
      <c r="E61" s="832" t="s">
        <v>1562</v>
      </c>
      <c r="F61" s="849"/>
      <c r="G61" s="849"/>
      <c r="H61" s="837">
        <v>0</v>
      </c>
      <c r="I61" s="849">
        <v>1</v>
      </c>
      <c r="J61" s="849">
        <v>149.52000000000001</v>
      </c>
      <c r="K61" s="837">
        <v>1</v>
      </c>
      <c r="L61" s="849">
        <v>1</v>
      </c>
      <c r="M61" s="850">
        <v>149.52000000000001</v>
      </c>
    </row>
    <row r="62" spans="1:13" ht="14.45" customHeight="1" x14ac:dyDescent="0.2">
      <c r="A62" s="831" t="s">
        <v>1766</v>
      </c>
      <c r="B62" s="832" t="s">
        <v>1555</v>
      </c>
      <c r="C62" s="832" t="s">
        <v>2266</v>
      </c>
      <c r="D62" s="832" t="s">
        <v>1074</v>
      </c>
      <c r="E62" s="832" t="s">
        <v>1559</v>
      </c>
      <c r="F62" s="849">
        <v>1</v>
      </c>
      <c r="G62" s="849">
        <v>154.36000000000001</v>
      </c>
      <c r="H62" s="837">
        <v>1</v>
      </c>
      <c r="I62" s="849"/>
      <c r="J62" s="849"/>
      <c r="K62" s="837">
        <v>0</v>
      </c>
      <c r="L62" s="849">
        <v>1</v>
      </c>
      <c r="M62" s="850">
        <v>154.36000000000001</v>
      </c>
    </row>
    <row r="63" spans="1:13" ht="14.45" customHeight="1" x14ac:dyDescent="0.2">
      <c r="A63" s="831" t="s">
        <v>1766</v>
      </c>
      <c r="B63" s="832" t="s">
        <v>1569</v>
      </c>
      <c r="C63" s="832" t="s">
        <v>2221</v>
      </c>
      <c r="D63" s="832" t="s">
        <v>2222</v>
      </c>
      <c r="E63" s="832" t="s">
        <v>2018</v>
      </c>
      <c r="F63" s="849">
        <v>1</v>
      </c>
      <c r="G63" s="849">
        <v>238.72</v>
      </c>
      <c r="H63" s="837">
        <v>1</v>
      </c>
      <c r="I63" s="849"/>
      <c r="J63" s="849"/>
      <c r="K63" s="837">
        <v>0</v>
      </c>
      <c r="L63" s="849">
        <v>1</v>
      </c>
      <c r="M63" s="850">
        <v>238.72</v>
      </c>
    </row>
    <row r="64" spans="1:13" ht="14.45" customHeight="1" x14ac:dyDescent="0.2">
      <c r="A64" s="831" t="s">
        <v>1766</v>
      </c>
      <c r="B64" s="832" t="s">
        <v>1601</v>
      </c>
      <c r="C64" s="832" t="s">
        <v>1605</v>
      </c>
      <c r="D64" s="832" t="s">
        <v>927</v>
      </c>
      <c r="E64" s="832" t="s">
        <v>931</v>
      </c>
      <c r="F64" s="849"/>
      <c r="G64" s="849"/>
      <c r="H64" s="837"/>
      <c r="I64" s="849">
        <v>17</v>
      </c>
      <c r="J64" s="849">
        <v>0</v>
      </c>
      <c r="K64" s="837"/>
      <c r="L64" s="849">
        <v>17</v>
      </c>
      <c r="M64" s="850">
        <v>0</v>
      </c>
    </row>
    <row r="65" spans="1:13" ht="14.45" customHeight="1" x14ac:dyDescent="0.2">
      <c r="A65" s="831" t="s">
        <v>1766</v>
      </c>
      <c r="B65" s="832" t="s">
        <v>1614</v>
      </c>
      <c r="C65" s="832" t="s">
        <v>1618</v>
      </c>
      <c r="D65" s="832" t="s">
        <v>1616</v>
      </c>
      <c r="E65" s="832" t="s">
        <v>1619</v>
      </c>
      <c r="F65" s="849"/>
      <c r="G65" s="849"/>
      <c r="H65" s="837">
        <v>0</v>
      </c>
      <c r="I65" s="849">
        <v>2</v>
      </c>
      <c r="J65" s="849">
        <v>339.46</v>
      </c>
      <c r="K65" s="837">
        <v>1</v>
      </c>
      <c r="L65" s="849">
        <v>2</v>
      </c>
      <c r="M65" s="850">
        <v>339.46</v>
      </c>
    </row>
    <row r="66" spans="1:13" ht="14.45" customHeight="1" x14ac:dyDescent="0.2">
      <c r="A66" s="831" t="s">
        <v>1766</v>
      </c>
      <c r="B66" s="832" t="s">
        <v>1614</v>
      </c>
      <c r="C66" s="832" t="s">
        <v>2233</v>
      </c>
      <c r="D66" s="832" t="s">
        <v>1616</v>
      </c>
      <c r="E66" s="832" t="s">
        <v>2234</v>
      </c>
      <c r="F66" s="849"/>
      <c r="G66" s="849"/>
      <c r="H66" s="837">
        <v>0</v>
      </c>
      <c r="I66" s="849">
        <v>1</v>
      </c>
      <c r="J66" s="849">
        <v>339.47</v>
      </c>
      <c r="K66" s="837">
        <v>1</v>
      </c>
      <c r="L66" s="849">
        <v>1</v>
      </c>
      <c r="M66" s="850">
        <v>339.47</v>
      </c>
    </row>
    <row r="67" spans="1:13" ht="14.45" customHeight="1" x14ac:dyDescent="0.2">
      <c r="A67" s="831" t="s">
        <v>1766</v>
      </c>
      <c r="B67" s="832" t="s">
        <v>2617</v>
      </c>
      <c r="C67" s="832" t="s">
        <v>2264</v>
      </c>
      <c r="D67" s="832" t="s">
        <v>1908</v>
      </c>
      <c r="E67" s="832" t="s">
        <v>2265</v>
      </c>
      <c r="F67" s="849">
        <v>1</v>
      </c>
      <c r="G67" s="849">
        <v>16.77</v>
      </c>
      <c r="H67" s="837">
        <v>1</v>
      </c>
      <c r="I67" s="849"/>
      <c r="J67" s="849"/>
      <c r="K67" s="837">
        <v>0</v>
      </c>
      <c r="L67" s="849">
        <v>1</v>
      </c>
      <c r="M67" s="850">
        <v>16.77</v>
      </c>
    </row>
    <row r="68" spans="1:13" ht="14.45" customHeight="1" x14ac:dyDescent="0.2">
      <c r="A68" s="831" t="s">
        <v>1766</v>
      </c>
      <c r="B68" s="832" t="s">
        <v>2617</v>
      </c>
      <c r="C68" s="832" t="s">
        <v>2096</v>
      </c>
      <c r="D68" s="832" t="s">
        <v>1908</v>
      </c>
      <c r="E68" s="832" t="s">
        <v>2097</v>
      </c>
      <c r="F68" s="849">
        <v>1</v>
      </c>
      <c r="G68" s="849">
        <v>50.32</v>
      </c>
      <c r="H68" s="837">
        <v>1</v>
      </c>
      <c r="I68" s="849"/>
      <c r="J68" s="849"/>
      <c r="K68" s="837">
        <v>0</v>
      </c>
      <c r="L68" s="849">
        <v>1</v>
      </c>
      <c r="M68" s="850">
        <v>50.32</v>
      </c>
    </row>
    <row r="69" spans="1:13" ht="14.45" customHeight="1" x14ac:dyDescent="0.2">
      <c r="A69" s="831" t="s">
        <v>1767</v>
      </c>
      <c r="B69" s="832" t="s">
        <v>1448</v>
      </c>
      <c r="C69" s="832" t="s">
        <v>1780</v>
      </c>
      <c r="D69" s="832" t="s">
        <v>1781</v>
      </c>
      <c r="E69" s="832" t="s">
        <v>1782</v>
      </c>
      <c r="F69" s="849"/>
      <c r="G69" s="849"/>
      <c r="H69" s="837">
        <v>0</v>
      </c>
      <c r="I69" s="849">
        <v>2</v>
      </c>
      <c r="J69" s="849">
        <v>2771.24</v>
      </c>
      <c r="K69" s="837">
        <v>1</v>
      </c>
      <c r="L69" s="849">
        <v>2</v>
      </c>
      <c r="M69" s="850">
        <v>2771.24</v>
      </c>
    </row>
    <row r="70" spans="1:13" ht="14.45" customHeight="1" x14ac:dyDescent="0.2">
      <c r="A70" s="831" t="s">
        <v>1767</v>
      </c>
      <c r="B70" s="832" t="s">
        <v>1448</v>
      </c>
      <c r="C70" s="832" t="s">
        <v>1455</v>
      </c>
      <c r="D70" s="832" t="s">
        <v>771</v>
      </c>
      <c r="E70" s="832" t="s">
        <v>1456</v>
      </c>
      <c r="F70" s="849"/>
      <c r="G70" s="849"/>
      <c r="H70" s="837">
        <v>0</v>
      </c>
      <c r="I70" s="849">
        <v>31</v>
      </c>
      <c r="J70" s="849">
        <v>22826.230000000003</v>
      </c>
      <c r="K70" s="837">
        <v>1</v>
      </c>
      <c r="L70" s="849">
        <v>31</v>
      </c>
      <c r="M70" s="850">
        <v>22826.230000000003</v>
      </c>
    </row>
    <row r="71" spans="1:13" ht="14.45" customHeight="1" x14ac:dyDescent="0.2">
      <c r="A71" s="831" t="s">
        <v>1767</v>
      </c>
      <c r="B71" s="832" t="s">
        <v>1448</v>
      </c>
      <c r="C71" s="832" t="s">
        <v>1457</v>
      </c>
      <c r="D71" s="832" t="s">
        <v>771</v>
      </c>
      <c r="E71" s="832" t="s">
        <v>1458</v>
      </c>
      <c r="F71" s="849"/>
      <c r="G71" s="849"/>
      <c r="H71" s="837">
        <v>0</v>
      </c>
      <c r="I71" s="849">
        <v>8</v>
      </c>
      <c r="J71" s="849">
        <v>3927.1199999999994</v>
      </c>
      <c r="K71" s="837">
        <v>1</v>
      </c>
      <c r="L71" s="849">
        <v>8</v>
      </c>
      <c r="M71" s="850">
        <v>3927.1199999999994</v>
      </c>
    </row>
    <row r="72" spans="1:13" ht="14.45" customHeight="1" x14ac:dyDescent="0.2">
      <c r="A72" s="831" t="s">
        <v>1767</v>
      </c>
      <c r="B72" s="832" t="s">
        <v>1448</v>
      </c>
      <c r="C72" s="832" t="s">
        <v>1882</v>
      </c>
      <c r="D72" s="832" t="s">
        <v>1781</v>
      </c>
      <c r="E72" s="832" t="s">
        <v>1883</v>
      </c>
      <c r="F72" s="849"/>
      <c r="G72" s="849"/>
      <c r="H72" s="837">
        <v>0</v>
      </c>
      <c r="I72" s="849">
        <v>1</v>
      </c>
      <c r="J72" s="849">
        <v>1847.49</v>
      </c>
      <c r="K72" s="837">
        <v>1</v>
      </c>
      <c r="L72" s="849">
        <v>1</v>
      </c>
      <c r="M72" s="850">
        <v>1847.49</v>
      </c>
    </row>
    <row r="73" spans="1:13" ht="14.45" customHeight="1" x14ac:dyDescent="0.2">
      <c r="A73" s="831" t="s">
        <v>1767</v>
      </c>
      <c r="B73" s="832" t="s">
        <v>1448</v>
      </c>
      <c r="C73" s="832" t="s">
        <v>1884</v>
      </c>
      <c r="D73" s="832" t="s">
        <v>771</v>
      </c>
      <c r="E73" s="832" t="s">
        <v>1885</v>
      </c>
      <c r="F73" s="849"/>
      <c r="G73" s="849"/>
      <c r="H73" s="837">
        <v>0</v>
      </c>
      <c r="I73" s="849">
        <v>8</v>
      </c>
      <c r="J73" s="849">
        <v>9237.44</v>
      </c>
      <c r="K73" s="837">
        <v>1</v>
      </c>
      <c r="L73" s="849">
        <v>8</v>
      </c>
      <c r="M73" s="850">
        <v>9237.44</v>
      </c>
    </row>
    <row r="74" spans="1:13" ht="14.45" customHeight="1" x14ac:dyDescent="0.2">
      <c r="A74" s="831" t="s">
        <v>1767</v>
      </c>
      <c r="B74" s="832" t="s">
        <v>1448</v>
      </c>
      <c r="C74" s="832" t="s">
        <v>1451</v>
      </c>
      <c r="D74" s="832" t="s">
        <v>771</v>
      </c>
      <c r="E74" s="832" t="s">
        <v>1452</v>
      </c>
      <c r="F74" s="849"/>
      <c r="G74" s="849"/>
      <c r="H74" s="837">
        <v>0</v>
      </c>
      <c r="I74" s="849">
        <v>3</v>
      </c>
      <c r="J74" s="849">
        <v>2771.2200000000003</v>
      </c>
      <c r="K74" s="837">
        <v>1</v>
      </c>
      <c r="L74" s="849">
        <v>3</v>
      </c>
      <c r="M74" s="850">
        <v>2771.2200000000003</v>
      </c>
    </row>
    <row r="75" spans="1:13" ht="14.45" customHeight="1" x14ac:dyDescent="0.2">
      <c r="A75" s="831" t="s">
        <v>1767</v>
      </c>
      <c r="B75" s="832" t="s">
        <v>1493</v>
      </c>
      <c r="C75" s="832" t="s">
        <v>1677</v>
      </c>
      <c r="D75" s="832" t="s">
        <v>959</v>
      </c>
      <c r="E75" s="832" t="s">
        <v>1678</v>
      </c>
      <c r="F75" s="849"/>
      <c r="G75" s="849"/>
      <c r="H75" s="837">
        <v>0</v>
      </c>
      <c r="I75" s="849">
        <v>1</v>
      </c>
      <c r="J75" s="849">
        <v>143.09</v>
      </c>
      <c r="K75" s="837">
        <v>1</v>
      </c>
      <c r="L75" s="849">
        <v>1</v>
      </c>
      <c r="M75" s="850">
        <v>143.09</v>
      </c>
    </row>
    <row r="76" spans="1:13" ht="14.45" customHeight="1" x14ac:dyDescent="0.2">
      <c r="A76" s="831" t="s">
        <v>1767</v>
      </c>
      <c r="B76" s="832" t="s">
        <v>1555</v>
      </c>
      <c r="C76" s="832" t="s">
        <v>1560</v>
      </c>
      <c r="D76" s="832" t="s">
        <v>1561</v>
      </c>
      <c r="E76" s="832" t="s">
        <v>1562</v>
      </c>
      <c r="F76" s="849"/>
      <c r="G76" s="849"/>
      <c r="H76" s="837">
        <v>0</v>
      </c>
      <c r="I76" s="849">
        <v>1</v>
      </c>
      <c r="J76" s="849">
        <v>149.52000000000001</v>
      </c>
      <c r="K76" s="837">
        <v>1</v>
      </c>
      <c r="L76" s="849">
        <v>1</v>
      </c>
      <c r="M76" s="850">
        <v>149.52000000000001</v>
      </c>
    </row>
    <row r="77" spans="1:13" ht="14.45" customHeight="1" x14ac:dyDescent="0.2">
      <c r="A77" s="831" t="s">
        <v>1767</v>
      </c>
      <c r="B77" s="832" t="s">
        <v>1555</v>
      </c>
      <c r="C77" s="832" t="s">
        <v>2266</v>
      </c>
      <c r="D77" s="832" t="s">
        <v>1074</v>
      </c>
      <c r="E77" s="832" t="s">
        <v>1559</v>
      </c>
      <c r="F77" s="849">
        <v>1</v>
      </c>
      <c r="G77" s="849">
        <v>154.36000000000001</v>
      </c>
      <c r="H77" s="837">
        <v>1</v>
      </c>
      <c r="I77" s="849"/>
      <c r="J77" s="849"/>
      <c r="K77" s="837">
        <v>0</v>
      </c>
      <c r="L77" s="849">
        <v>1</v>
      </c>
      <c r="M77" s="850">
        <v>154.36000000000001</v>
      </c>
    </row>
    <row r="78" spans="1:13" ht="14.45" customHeight="1" x14ac:dyDescent="0.2">
      <c r="A78" s="831" t="s">
        <v>1767</v>
      </c>
      <c r="B78" s="832" t="s">
        <v>1569</v>
      </c>
      <c r="C78" s="832" t="s">
        <v>1570</v>
      </c>
      <c r="D78" s="832" t="s">
        <v>1571</v>
      </c>
      <c r="E78" s="832" t="s">
        <v>1572</v>
      </c>
      <c r="F78" s="849"/>
      <c r="G78" s="849"/>
      <c r="H78" s="837">
        <v>0</v>
      </c>
      <c r="I78" s="849">
        <v>1</v>
      </c>
      <c r="J78" s="849">
        <v>96.04</v>
      </c>
      <c r="K78" s="837">
        <v>1</v>
      </c>
      <c r="L78" s="849">
        <v>1</v>
      </c>
      <c r="M78" s="850">
        <v>96.04</v>
      </c>
    </row>
    <row r="79" spans="1:13" ht="14.45" customHeight="1" x14ac:dyDescent="0.2">
      <c r="A79" s="831" t="s">
        <v>1767</v>
      </c>
      <c r="B79" s="832" t="s">
        <v>1601</v>
      </c>
      <c r="C79" s="832" t="s">
        <v>1605</v>
      </c>
      <c r="D79" s="832" t="s">
        <v>927</v>
      </c>
      <c r="E79" s="832" t="s">
        <v>931</v>
      </c>
      <c r="F79" s="849"/>
      <c r="G79" s="849"/>
      <c r="H79" s="837"/>
      <c r="I79" s="849">
        <v>15</v>
      </c>
      <c r="J79" s="849">
        <v>0</v>
      </c>
      <c r="K79" s="837"/>
      <c r="L79" s="849">
        <v>15</v>
      </c>
      <c r="M79" s="850">
        <v>0</v>
      </c>
    </row>
    <row r="80" spans="1:13" ht="14.45" customHeight="1" x14ac:dyDescent="0.2">
      <c r="A80" s="831" t="s">
        <v>1767</v>
      </c>
      <c r="B80" s="832" t="s">
        <v>2617</v>
      </c>
      <c r="C80" s="832" t="s">
        <v>2296</v>
      </c>
      <c r="D80" s="832" t="s">
        <v>1908</v>
      </c>
      <c r="E80" s="832" t="s">
        <v>2297</v>
      </c>
      <c r="F80" s="849">
        <v>1</v>
      </c>
      <c r="G80" s="849">
        <v>33.549999999999997</v>
      </c>
      <c r="H80" s="837">
        <v>1</v>
      </c>
      <c r="I80" s="849"/>
      <c r="J80" s="849"/>
      <c r="K80" s="837">
        <v>0</v>
      </c>
      <c r="L80" s="849">
        <v>1</v>
      </c>
      <c r="M80" s="850">
        <v>33.549999999999997</v>
      </c>
    </row>
    <row r="81" spans="1:13" ht="14.45" customHeight="1" x14ac:dyDescent="0.2">
      <c r="A81" s="831" t="s">
        <v>1767</v>
      </c>
      <c r="B81" s="832" t="s">
        <v>2617</v>
      </c>
      <c r="C81" s="832" t="s">
        <v>2096</v>
      </c>
      <c r="D81" s="832" t="s">
        <v>1908</v>
      </c>
      <c r="E81" s="832" t="s">
        <v>2097</v>
      </c>
      <c r="F81" s="849">
        <v>1</v>
      </c>
      <c r="G81" s="849">
        <v>50.32</v>
      </c>
      <c r="H81" s="837">
        <v>1</v>
      </c>
      <c r="I81" s="849"/>
      <c r="J81" s="849"/>
      <c r="K81" s="837">
        <v>0</v>
      </c>
      <c r="L81" s="849">
        <v>1</v>
      </c>
      <c r="M81" s="850">
        <v>50.32</v>
      </c>
    </row>
    <row r="82" spans="1:13" ht="14.45" customHeight="1" x14ac:dyDescent="0.2">
      <c r="A82" s="831" t="s">
        <v>1768</v>
      </c>
      <c r="B82" s="832" t="s">
        <v>1448</v>
      </c>
      <c r="C82" s="832" t="s">
        <v>1780</v>
      </c>
      <c r="D82" s="832" t="s">
        <v>1781</v>
      </c>
      <c r="E82" s="832" t="s">
        <v>1782</v>
      </c>
      <c r="F82" s="849"/>
      <c r="G82" s="849"/>
      <c r="H82" s="837">
        <v>0</v>
      </c>
      <c r="I82" s="849">
        <v>3</v>
      </c>
      <c r="J82" s="849">
        <v>4156.8599999999997</v>
      </c>
      <c r="K82" s="837">
        <v>1</v>
      </c>
      <c r="L82" s="849">
        <v>3</v>
      </c>
      <c r="M82" s="850">
        <v>4156.8599999999997</v>
      </c>
    </row>
    <row r="83" spans="1:13" ht="14.45" customHeight="1" x14ac:dyDescent="0.2">
      <c r="A83" s="831" t="s">
        <v>1768</v>
      </c>
      <c r="B83" s="832" t="s">
        <v>1448</v>
      </c>
      <c r="C83" s="832" t="s">
        <v>1453</v>
      </c>
      <c r="D83" s="832" t="s">
        <v>771</v>
      </c>
      <c r="E83" s="832" t="s">
        <v>1454</v>
      </c>
      <c r="F83" s="849"/>
      <c r="G83" s="849"/>
      <c r="H83" s="837">
        <v>0</v>
      </c>
      <c r="I83" s="849">
        <v>1</v>
      </c>
      <c r="J83" s="849">
        <v>368.16</v>
      </c>
      <c r="K83" s="837">
        <v>1</v>
      </c>
      <c r="L83" s="849">
        <v>1</v>
      </c>
      <c r="M83" s="850">
        <v>368.16</v>
      </c>
    </row>
    <row r="84" spans="1:13" ht="14.45" customHeight="1" x14ac:dyDescent="0.2">
      <c r="A84" s="831" t="s">
        <v>1768</v>
      </c>
      <c r="B84" s="832" t="s">
        <v>1448</v>
      </c>
      <c r="C84" s="832" t="s">
        <v>1455</v>
      </c>
      <c r="D84" s="832" t="s">
        <v>771</v>
      </c>
      <c r="E84" s="832" t="s">
        <v>1456</v>
      </c>
      <c r="F84" s="849"/>
      <c r="G84" s="849"/>
      <c r="H84" s="837">
        <v>0</v>
      </c>
      <c r="I84" s="849">
        <v>108</v>
      </c>
      <c r="J84" s="849">
        <v>79523.640000000014</v>
      </c>
      <c r="K84" s="837">
        <v>1</v>
      </c>
      <c r="L84" s="849">
        <v>108</v>
      </c>
      <c r="M84" s="850">
        <v>79523.640000000014</v>
      </c>
    </row>
    <row r="85" spans="1:13" ht="14.45" customHeight="1" x14ac:dyDescent="0.2">
      <c r="A85" s="831" t="s">
        <v>1768</v>
      </c>
      <c r="B85" s="832" t="s">
        <v>1448</v>
      </c>
      <c r="C85" s="832" t="s">
        <v>1457</v>
      </c>
      <c r="D85" s="832" t="s">
        <v>771</v>
      </c>
      <c r="E85" s="832" t="s">
        <v>1458</v>
      </c>
      <c r="F85" s="849"/>
      <c r="G85" s="849"/>
      <c r="H85" s="837">
        <v>0</v>
      </c>
      <c r="I85" s="849">
        <v>27</v>
      </c>
      <c r="J85" s="849">
        <v>13254.03</v>
      </c>
      <c r="K85" s="837">
        <v>1</v>
      </c>
      <c r="L85" s="849">
        <v>27</v>
      </c>
      <c r="M85" s="850">
        <v>13254.03</v>
      </c>
    </row>
    <row r="86" spans="1:13" ht="14.45" customHeight="1" x14ac:dyDescent="0.2">
      <c r="A86" s="831" t="s">
        <v>1768</v>
      </c>
      <c r="B86" s="832" t="s">
        <v>1448</v>
      </c>
      <c r="C86" s="832" t="s">
        <v>1882</v>
      </c>
      <c r="D86" s="832" t="s">
        <v>1781</v>
      </c>
      <c r="E86" s="832" t="s">
        <v>1883</v>
      </c>
      <c r="F86" s="849"/>
      <c r="G86" s="849"/>
      <c r="H86" s="837">
        <v>0</v>
      </c>
      <c r="I86" s="849">
        <v>1</v>
      </c>
      <c r="J86" s="849">
        <v>1847.49</v>
      </c>
      <c r="K86" s="837">
        <v>1</v>
      </c>
      <c r="L86" s="849">
        <v>1</v>
      </c>
      <c r="M86" s="850">
        <v>1847.49</v>
      </c>
    </row>
    <row r="87" spans="1:13" ht="14.45" customHeight="1" x14ac:dyDescent="0.2">
      <c r="A87" s="831" t="s">
        <v>1768</v>
      </c>
      <c r="B87" s="832" t="s">
        <v>1448</v>
      </c>
      <c r="C87" s="832" t="s">
        <v>1884</v>
      </c>
      <c r="D87" s="832" t="s">
        <v>771</v>
      </c>
      <c r="E87" s="832" t="s">
        <v>1885</v>
      </c>
      <c r="F87" s="849"/>
      <c r="G87" s="849"/>
      <c r="H87" s="837">
        <v>0</v>
      </c>
      <c r="I87" s="849">
        <v>7</v>
      </c>
      <c r="J87" s="849">
        <v>8082.7600000000011</v>
      </c>
      <c r="K87" s="837">
        <v>1</v>
      </c>
      <c r="L87" s="849">
        <v>7</v>
      </c>
      <c r="M87" s="850">
        <v>8082.7600000000011</v>
      </c>
    </row>
    <row r="88" spans="1:13" ht="14.45" customHeight="1" x14ac:dyDescent="0.2">
      <c r="A88" s="831" t="s">
        <v>1768</v>
      </c>
      <c r="B88" s="832" t="s">
        <v>1448</v>
      </c>
      <c r="C88" s="832" t="s">
        <v>1451</v>
      </c>
      <c r="D88" s="832" t="s">
        <v>771</v>
      </c>
      <c r="E88" s="832" t="s">
        <v>1452</v>
      </c>
      <c r="F88" s="849"/>
      <c r="G88" s="849"/>
      <c r="H88" s="837">
        <v>0</v>
      </c>
      <c r="I88" s="849">
        <v>40</v>
      </c>
      <c r="J88" s="849">
        <v>36949.599999999999</v>
      </c>
      <c r="K88" s="837">
        <v>1</v>
      </c>
      <c r="L88" s="849">
        <v>40</v>
      </c>
      <c r="M88" s="850">
        <v>36949.599999999999</v>
      </c>
    </row>
    <row r="89" spans="1:13" ht="14.45" customHeight="1" x14ac:dyDescent="0.2">
      <c r="A89" s="831" t="s">
        <v>1768</v>
      </c>
      <c r="B89" s="832" t="s">
        <v>1555</v>
      </c>
      <c r="C89" s="832" t="s">
        <v>1558</v>
      </c>
      <c r="D89" s="832" t="s">
        <v>1074</v>
      </c>
      <c r="E89" s="832" t="s">
        <v>1559</v>
      </c>
      <c r="F89" s="849"/>
      <c r="G89" s="849"/>
      <c r="H89" s="837">
        <v>0</v>
      </c>
      <c r="I89" s="849">
        <v>1</v>
      </c>
      <c r="J89" s="849">
        <v>154.36000000000001</v>
      </c>
      <c r="K89" s="837">
        <v>1</v>
      </c>
      <c r="L89" s="849">
        <v>1</v>
      </c>
      <c r="M89" s="850">
        <v>154.36000000000001</v>
      </c>
    </row>
    <row r="90" spans="1:13" ht="14.45" customHeight="1" x14ac:dyDescent="0.2">
      <c r="A90" s="831" t="s">
        <v>1768</v>
      </c>
      <c r="B90" s="832" t="s">
        <v>1555</v>
      </c>
      <c r="C90" s="832" t="s">
        <v>2313</v>
      </c>
      <c r="D90" s="832" t="s">
        <v>1074</v>
      </c>
      <c r="E90" s="832" t="s">
        <v>1559</v>
      </c>
      <c r="F90" s="849">
        <v>1</v>
      </c>
      <c r="G90" s="849">
        <v>154.36000000000001</v>
      </c>
      <c r="H90" s="837">
        <v>1</v>
      </c>
      <c r="I90" s="849"/>
      <c r="J90" s="849"/>
      <c r="K90" s="837">
        <v>0</v>
      </c>
      <c r="L90" s="849">
        <v>1</v>
      </c>
      <c r="M90" s="850">
        <v>154.36000000000001</v>
      </c>
    </row>
    <row r="91" spans="1:13" ht="14.45" customHeight="1" x14ac:dyDescent="0.2">
      <c r="A91" s="831" t="s">
        <v>1768</v>
      </c>
      <c r="B91" s="832" t="s">
        <v>1555</v>
      </c>
      <c r="C91" s="832" t="s">
        <v>1556</v>
      </c>
      <c r="D91" s="832" t="s">
        <v>1074</v>
      </c>
      <c r="E91" s="832" t="s">
        <v>1557</v>
      </c>
      <c r="F91" s="849"/>
      <c r="G91" s="849"/>
      <c r="H91" s="837">
        <v>0</v>
      </c>
      <c r="I91" s="849">
        <v>2</v>
      </c>
      <c r="J91" s="849">
        <v>450.12</v>
      </c>
      <c r="K91" s="837">
        <v>1</v>
      </c>
      <c r="L91" s="849">
        <v>2</v>
      </c>
      <c r="M91" s="850">
        <v>450.12</v>
      </c>
    </row>
    <row r="92" spans="1:13" ht="14.45" customHeight="1" x14ac:dyDescent="0.2">
      <c r="A92" s="831" t="s">
        <v>1768</v>
      </c>
      <c r="B92" s="832" t="s">
        <v>1601</v>
      </c>
      <c r="C92" s="832" t="s">
        <v>1605</v>
      </c>
      <c r="D92" s="832" t="s">
        <v>927</v>
      </c>
      <c r="E92" s="832" t="s">
        <v>931</v>
      </c>
      <c r="F92" s="849"/>
      <c r="G92" s="849"/>
      <c r="H92" s="837"/>
      <c r="I92" s="849">
        <v>198</v>
      </c>
      <c r="J92" s="849">
        <v>0</v>
      </c>
      <c r="K92" s="837"/>
      <c r="L92" s="849">
        <v>198</v>
      </c>
      <c r="M92" s="850">
        <v>0</v>
      </c>
    </row>
    <row r="93" spans="1:13" ht="14.45" customHeight="1" x14ac:dyDescent="0.2">
      <c r="A93" s="831" t="s">
        <v>1769</v>
      </c>
      <c r="B93" s="832" t="s">
        <v>1448</v>
      </c>
      <c r="C93" s="832" t="s">
        <v>1780</v>
      </c>
      <c r="D93" s="832" t="s">
        <v>1781</v>
      </c>
      <c r="E93" s="832" t="s">
        <v>1782</v>
      </c>
      <c r="F93" s="849"/>
      <c r="G93" s="849"/>
      <c r="H93" s="837">
        <v>0</v>
      </c>
      <c r="I93" s="849">
        <v>4</v>
      </c>
      <c r="J93" s="849">
        <v>5542.48</v>
      </c>
      <c r="K93" s="837">
        <v>1</v>
      </c>
      <c r="L93" s="849">
        <v>4</v>
      </c>
      <c r="M93" s="850">
        <v>5542.48</v>
      </c>
    </row>
    <row r="94" spans="1:13" ht="14.45" customHeight="1" x14ac:dyDescent="0.2">
      <c r="A94" s="831" t="s">
        <v>1769</v>
      </c>
      <c r="B94" s="832" t="s">
        <v>1448</v>
      </c>
      <c r="C94" s="832" t="s">
        <v>1455</v>
      </c>
      <c r="D94" s="832" t="s">
        <v>771</v>
      </c>
      <c r="E94" s="832" t="s">
        <v>1456</v>
      </c>
      <c r="F94" s="849"/>
      <c r="G94" s="849"/>
      <c r="H94" s="837">
        <v>0</v>
      </c>
      <c r="I94" s="849">
        <v>112</v>
      </c>
      <c r="J94" s="849">
        <v>82468.960000000021</v>
      </c>
      <c r="K94" s="837">
        <v>1</v>
      </c>
      <c r="L94" s="849">
        <v>112</v>
      </c>
      <c r="M94" s="850">
        <v>82468.960000000021</v>
      </c>
    </row>
    <row r="95" spans="1:13" ht="14.45" customHeight="1" x14ac:dyDescent="0.2">
      <c r="A95" s="831" t="s">
        <v>1769</v>
      </c>
      <c r="B95" s="832" t="s">
        <v>1448</v>
      </c>
      <c r="C95" s="832" t="s">
        <v>1457</v>
      </c>
      <c r="D95" s="832" t="s">
        <v>771</v>
      </c>
      <c r="E95" s="832" t="s">
        <v>1458</v>
      </c>
      <c r="F95" s="849"/>
      <c r="G95" s="849"/>
      <c r="H95" s="837">
        <v>0</v>
      </c>
      <c r="I95" s="849">
        <v>18</v>
      </c>
      <c r="J95" s="849">
        <v>8836.02</v>
      </c>
      <c r="K95" s="837">
        <v>1</v>
      </c>
      <c r="L95" s="849">
        <v>18</v>
      </c>
      <c r="M95" s="850">
        <v>8836.02</v>
      </c>
    </row>
    <row r="96" spans="1:13" ht="14.45" customHeight="1" x14ac:dyDescent="0.2">
      <c r="A96" s="831" t="s">
        <v>1769</v>
      </c>
      <c r="B96" s="832" t="s">
        <v>1448</v>
      </c>
      <c r="C96" s="832" t="s">
        <v>1882</v>
      </c>
      <c r="D96" s="832" t="s">
        <v>1781</v>
      </c>
      <c r="E96" s="832" t="s">
        <v>1883</v>
      </c>
      <c r="F96" s="849"/>
      <c r="G96" s="849"/>
      <c r="H96" s="837">
        <v>0</v>
      </c>
      <c r="I96" s="849">
        <v>2</v>
      </c>
      <c r="J96" s="849">
        <v>3694.98</v>
      </c>
      <c r="K96" s="837">
        <v>1</v>
      </c>
      <c r="L96" s="849">
        <v>2</v>
      </c>
      <c r="M96" s="850">
        <v>3694.98</v>
      </c>
    </row>
    <row r="97" spans="1:13" ht="14.45" customHeight="1" x14ac:dyDescent="0.2">
      <c r="A97" s="831" t="s">
        <v>1769</v>
      </c>
      <c r="B97" s="832" t="s">
        <v>1448</v>
      </c>
      <c r="C97" s="832" t="s">
        <v>1884</v>
      </c>
      <c r="D97" s="832" t="s">
        <v>771</v>
      </c>
      <c r="E97" s="832" t="s">
        <v>1885</v>
      </c>
      <c r="F97" s="849"/>
      <c r="G97" s="849"/>
      <c r="H97" s="837">
        <v>0</v>
      </c>
      <c r="I97" s="849">
        <v>4</v>
      </c>
      <c r="J97" s="849">
        <v>4618.72</v>
      </c>
      <c r="K97" s="837">
        <v>1</v>
      </c>
      <c r="L97" s="849">
        <v>4</v>
      </c>
      <c r="M97" s="850">
        <v>4618.72</v>
      </c>
    </row>
    <row r="98" spans="1:13" ht="14.45" customHeight="1" x14ac:dyDescent="0.2">
      <c r="A98" s="831" t="s">
        <v>1769</v>
      </c>
      <c r="B98" s="832" t="s">
        <v>1448</v>
      </c>
      <c r="C98" s="832" t="s">
        <v>1451</v>
      </c>
      <c r="D98" s="832" t="s">
        <v>771</v>
      </c>
      <c r="E98" s="832" t="s">
        <v>1452</v>
      </c>
      <c r="F98" s="849"/>
      <c r="G98" s="849"/>
      <c r="H98" s="837">
        <v>0</v>
      </c>
      <c r="I98" s="849">
        <v>14</v>
      </c>
      <c r="J98" s="849">
        <v>12932.359999999999</v>
      </c>
      <c r="K98" s="837">
        <v>1</v>
      </c>
      <c r="L98" s="849">
        <v>14</v>
      </c>
      <c r="M98" s="850">
        <v>12932.359999999999</v>
      </c>
    </row>
    <row r="99" spans="1:13" ht="14.45" customHeight="1" x14ac:dyDescent="0.2">
      <c r="A99" s="831" t="s">
        <v>1769</v>
      </c>
      <c r="B99" s="832" t="s">
        <v>1674</v>
      </c>
      <c r="C99" s="832" t="s">
        <v>1675</v>
      </c>
      <c r="D99" s="832" t="s">
        <v>1676</v>
      </c>
      <c r="E99" s="832" t="s">
        <v>1502</v>
      </c>
      <c r="F99" s="849"/>
      <c r="G99" s="849"/>
      <c r="H99" s="837">
        <v>0</v>
      </c>
      <c r="I99" s="849">
        <v>1</v>
      </c>
      <c r="J99" s="849">
        <v>31.09</v>
      </c>
      <c r="K99" s="837">
        <v>1</v>
      </c>
      <c r="L99" s="849">
        <v>1</v>
      </c>
      <c r="M99" s="850">
        <v>31.09</v>
      </c>
    </row>
    <row r="100" spans="1:13" ht="14.45" customHeight="1" x14ac:dyDescent="0.2">
      <c r="A100" s="831" t="s">
        <v>1769</v>
      </c>
      <c r="B100" s="832" t="s">
        <v>1493</v>
      </c>
      <c r="C100" s="832" t="s">
        <v>1494</v>
      </c>
      <c r="D100" s="832" t="s">
        <v>959</v>
      </c>
      <c r="E100" s="832" t="s">
        <v>1484</v>
      </c>
      <c r="F100" s="849"/>
      <c r="G100" s="849"/>
      <c r="H100" s="837">
        <v>0</v>
      </c>
      <c r="I100" s="849">
        <v>1</v>
      </c>
      <c r="J100" s="849">
        <v>47.7</v>
      </c>
      <c r="K100" s="837">
        <v>1</v>
      </c>
      <c r="L100" s="849">
        <v>1</v>
      </c>
      <c r="M100" s="850">
        <v>47.7</v>
      </c>
    </row>
    <row r="101" spans="1:13" ht="14.45" customHeight="1" x14ac:dyDescent="0.2">
      <c r="A101" s="831" t="s">
        <v>1769</v>
      </c>
      <c r="B101" s="832" t="s">
        <v>1555</v>
      </c>
      <c r="C101" s="832" t="s">
        <v>1558</v>
      </c>
      <c r="D101" s="832" t="s">
        <v>1074</v>
      </c>
      <c r="E101" s="832" t="s">
        <v>1559</v>
      </c>
      <c r="F101" s="849"/>
      <c r="G101" s="849"/>
      <c r="H101" s="837">
        <v>0</v>
      </c>
      <c r="I101" s="849">
        <v>6</v>
      </c>
      <c r="J101" s="849">
        <v>926.16000000000008</v>
      </c>
      <c r="K101" s="837">
        <v>1</v>
      </c>
      <c r="L101" s="849">
        <v>6</v>
      </c>
      <c r="M101" s="850">
        <v>926.16000000000008</v>
      </c>
    </row>
    <row r="102" spans="1:13" ht="14.45" customHeight="1" x14ac:dyDescent="0.2">
      <c r="A102" s="831" t="s">
        <v>1769</v>
      </c>
      <c r="B102" s="832" t="s">
        <v>1569</v>
      </c>
      <c r="C102" s="832" t="s">
        <v>2330</v>
      </c>
      <c r="D102" s="832" t="s">
        <v>2331</v>
      </c>
      <c r="E102" s="832" t="s">
        <v>1572</v>
      </c>
      <c r="F102" s="849">
        <v>1</v>
      </c>
      <c r="G102" s="849">
        <v>170.52</v>
      </c>
      <c r="H102" s="837">
        <v>1</v>
      </c>
      <c r="I102" s="849"/>
      <c r="J102" s="849"/>
      <c r="K102" s="837">
        <v>0</v>
      </c>
      <c r="L102" s="849">
        <v>1</v>
      </c>
      <c r="M102" s="850">
        <v>170.52</v>
      </c>
    </row>
    <row r="103" spans="1:13" ht="14.45" customHeight="1" x14ac:dyDescent="0.2">
      <c r="A103" s="831" t="s">
        <v>1769</v>
      </c>
      <c r="B103" s="832" t="s">
        <v>1601</v>
      </c>
      <c r="C103" s="832" t="s">
        <v>1605</v>
      </c>
      <c r="D103" s="832" t="s">
        <v>927</v>
      </c>
      <c r="E103" s="832" t="s">
        <v>931</v>
      </c>
      <c r="F103" s="849"/>
      <c r="G103" s="849"/>
      <c r="H103" s="837"/>
      <c r="I103" s="849">
        <v>30</v>
      </c>
      <c r="J103" s="849">
        <v>0</v>
      </c>
      <c r="K103" s="837"/>
      <c r="L103" s="849">
        <v>30</v>
      </c>
      <c r="M103" s="850">
        <v>0</v>
      </c>
    </row>
    <row r="104" spans="1:13" ht="14.45" customHeight="1" x14ac:dyDescent="0.2">
      <c r="A104" s="831" t="s">
        <v>1769</v>
      </c>
      <c r="B104" s="832" t="s">
        <v>1614</v>
      </c>
      <c r="C104" s="832" t="s">
        <v>1618</v>
      </c>
      <c r="D104" s="832" t="s">
        <v>1616</v>
      </c>
      <c r="E104" s="832" t="s">
        <v>1619</v>
      </c>
      <c r="F104" s="849"/>
      <c r="G104" s="849"/>
      <c r="H104" s="837">
        <v>0</v>
      </c>
      <c r="I104" s="849">
        <v>6</v>
      </c>
      <c r="J104" s="849">
        <v>1018.38</v>
      </c>
      <c r="K104" s="837">
        <v>1</v>
      </c>
      <c r="L104" s="849">
        <v>6</v>
      </c>
      <c r="M104" s="850">
        <v>1018.38</v>
      </c>
    </row>
    <row r="105" spans="1:13" ht="14.45" customHeight="1" x14ac:dyDescent="0.2">
      <c r="A105" s="831" t="s">
        <v>1769</v>
      </c>
      <c r="B105" s="832" t="s">
        <v>1624</v>
      </c>
      <c r="C105" s="832" t="s">
        <v>1625</v>
      </c>
      <c r="D105" s="832" t="s">
        <v>1626</v>
      </c>
      <c r="E105" s="832" t="s">
        <v>1627</v>
      </c>
      <c r="F105" s="849"/>
      <c r="G105" s="849"/>
      <c r="H105" s="837">
        <v>0</v>
      </c>
      <c r="I105" s="849">
        <v>2</v>
      </c>
      <c r="J105" s="849">
        <v>9.4</v>
      </c>
      <c r="K105" s="837">
        <v>1</v>
      </c>
      <c r="L105" s="849">
        <v>2</v>
      </c>
      <c r="M105" s="850">
        <v>9.4</v>
      </c>
    </row>
    <row r="106" spans="1:13" ht="14.45" customHeight="1" x14ac:dyDescent="0.2">
      <c r="A106" s="831" t="s">
        <v>1769</v>
      </c>
      <c r="B106" s="832" t="s">
        <v>1643</v>
      </c>
      <c r="C106" s="832" t="s">
        <v>2322</v>
      </c>
      <c r="D106" s="832" t="s">
        <v>622</v>
      </c>
      <c r="E106" s="832" t="s">
        <v>1645</v>
      </c>
      <c r="F106" s="849">
        <v>1</v>
      </c>
      <c r="G106" s="849">
        <v>0</v>
      </c>
      <c r="H106" s="837"/>
      <c r="I106" s="849"/>
      <c r="J106" s="849"/>
      <c r="K106" s="837"/>
      <c r="L106" s="849">
        <v>1</v>
      </c>
      <c r="M106" s="850">
        <v>0</v>
      </c>
    </row>
    <row r="107" spans="1:13" ht="14.45" customHeight="1" x14ac:dyDescent="0.2">
      <c r="A107" s="831" t="s">
        <v>1769</v>
      </c>
      <c r="B107" s="832" t="s">
        <v>1643</v>
      </c>
      <c r="C107" s="832" t="s">
        <v>1644</v>
      </c>
      <c r="D107" s="832" t="s">
        <v>626</v>
      </c>
      <c r="E107" s="832" t="s">
        <v>1645</v>
      </c>
      <c r="F107" s="849"/>
      <c r="G107" s="849"/>
      <c r="H107" s="837"/>
      <c r="I107" s="849">
        <v>1</v>
      </c>
      <c r="J107" s="849">
        <v>0</v>
      </c>
      <c r="K107" s="837"/>
      <c r="L107" s="849">
        <v>1</v>
      </c>
      <c r="M107" s="850">
        <v>0</v>
      </c>
    </row>
    <row r="108" spans="1:13" ht="14.45" customHeight="1" x14ac:dyDescent="0.2">
      <c r="A108" s="831" t="s">
        <v>1769</v>
      </c>
      <c r="B108" s="832" t="s">
        <v>2617</v>
      </c>
      <c r="C108" s="832" t="s">
        <v>2264</v>
      </c>
      <c r="D108" s="832" t="s">
        <v>1908</v>
      </c>
      <c r="E108" s="832" t="s">
        <v>2265</v>
      </c>
      <c r="F108" s="849">
        <v>2</v>
      </c>
      <c r="G108" s="849">
        <v>33.54</v>
      </c>
      <c r="H108" s="837">
        <v>1</v>
      </c>
      <c r="I108" s="849"/>
      <c r="J108" s="849"/>
      <c r="K108" s="837">
        <v>0</v>
      </c>
      <c r="L108" s="849">
        <v>2</v>
      </c>
      <c r="M108" s="850">
        <v>33.54</v>
      </c>
    </row>
    <row r="109" spans="1:13" ht="14.45" customHeight="1" x14ac:dyDescent="0.2">
      <c r="A109" s="831" t="s">
        <v>1769</v>
      </c>
      <c r="B109" s="832" t="s">
        <v>2617</v>
      </c>
      <c r="C109" s="832" t="s">
        <v>2296</v>
      </c>
      <c r="D109" s="832" t="s">
        <v>1908</v>
      </c>
      <c r="E109" s="832" t="s">
        <v>2297</v>
      </c>
      <c r="F109" s="849">
        <v>3</v>
      </c>
      <c r="G109" s="849">
        <v>100.64999999999999</v>
      </c>
      <c r="H109" s="837">
        <v>1</v>
      </c>
      <c r="I109" s="849"/>
      <c r="J109" s="849"/>
      <c r="K109" s="837">
        <v>0</v>
      </c>
      <c r="L109" s="849">
        <v>3</v>
      </c>
      <c r="M109" s="850">
        <v>100.64999999999999</v>
      </c>
    </row>
    <row r="110" spans="1:13" ht="14.45" customHeight="1" x14ac:dyDescent="0.2">
      <c r="A110" s="831" t="s">
        <v>1770</v>
      </c>
      <c r="B110" s="832" t="s">
        <v>1448</v>
      </c>
      <c r="C110" s="832" t="s">
        <v>1455</v>
      </c>
      <c r="D110" s="832" t="s">
        <v>771</v>
      </c>
      <c r="E110" s="832" t="s">
        <v>1456</v>
      </c>
      <c r="F110" s="849"/>
      <c r="G110" s="849"/>
      <c r="H110" s="837">
        <v>0</v>
      </c>
      <c r="I110" s="849">
        <v>29</v>
      </c>
      <c r="J110" s="849">
        <v>21353.570000000003</v>
      </c>
      <c r="K110" s="837">
        <v>1</v>
      </c>
      <c r="L110" s="849">
        <v>29</v>
      </c>
      <c r="M110" s="850">
        <v>21353.570000000003</v>
      </c>
    </row>
    <row r="111" spans="1:13" ht="14.45" customHeight="1" x14ac:dyDescent="0.2">
      <c r="A111" s="831" t="s">
        <v>1770</v>
      </c>
      <c r="B111" s="832" t="s">
        <v>1448</v>
      </c>
      <c r="C111" s="832" t="s">
        <v>1884</v>
      </c>
      <c r="D111" s="832" t="s">
        <v>771</v>
      </c>
      <c r="E111" s="832" t="s">
        <v>1885</v>
      </c>
      <c r="F111" s="849"/>
      <c r="G111" s="849"/>
      <c r="H111" s="837">
        <v>0</v>
      </c>
      <c r="I111" s="849">
        <v>2</v>
      </c>
      <c r="J111" s="849">
        <v>2309.36</v>
      </c>
      <c r="K111" s="837">
        <v>1</v>
      </c>
      <c r="L111" s="849">
        <v>2</v>
      </c>
      <c r="M111" s="850">
        <v>2309.36</v>
      </c>
    </row>
    <row r="112" spans="1:13" ht="14.45" customHeight="1" x14ac:dyDescent="0.2">
      <c r="A112" s="831" t="s">
        <v>1770</v>
      </c>
      <c r="B112" s="832" t="s">
        <v>1448</v>
      </c>
      <c r="C112" s="832" t="s">
        <v>1451</v>
      </c>
      <c r="D112" s="832" t="s">
        <v>771</v>
      </c>
      <c r="E112" s="832" t="s">
        <v>1452</v>
      </c>
      <c r="F112" s="849"/>
      <c r="G112" s="849"/>
      <c r="H112" s="837">
        <v>0</v>
      </c>
      <c r="I112" s="849">
        <v>15</v>
      </c>
      <c r="J112" s="849">
        <v>13856.099999999999</v>
      </c>
      <c r="K112" s="837">
        <v>1</v>
      </c>
      <c r="L112" s="849">
        <v>15</v>
      </c>
      <c r="M112" s="850">
        <v>13856.099999999999</v>
      </c>
    </row>
    <row r="113" spans="1:13" ht="14.45" customHeight="1" x14ac:dyDescent="0.2">
      <c r="A113" s="831" t="s">
        <v>1770</v>
      </c>
      <c r="B113" s="832" t="s">
        <v>1555</v>
      </c>
      <c r="C113" s="832" t="s">
        <v>1558</v>
      </c>
      <c r="D113" s="832" t="s">
        <v>1074</v>
      </c>
      <c r="E113" s="832" t="s">
        <v>1559</v>
      </c>
      <c r="F113" s="849"/>
      <c r="G113" s="849"/>
      <c r="H113" s="837">
        <v>0</v>
      </c>
      <c r="I113" s="849">
        <v>1</v>
      </c>
      <c r="J113" s="849">
        <v>154.36000000000001</v>
      </c>
      <c r="K113" s="837">
        <v>1</v>
      </c>
      <c r="L113" s="849">
        <v>1</v>
      </c>
      <c r="M113" s="850">
        <v>154.36000000000001</v>
      </c>
    </row>
    <row r="114" spans="1:13" ht="14.45" customHeight="1" x14ac:dyDescent="0.2">
      <c r="A114" s="831" t="s">
        <v>1770</v>
      </c>
      <c r="B114" s="832" t="s">
        <v>1601</v>
      </c>
      <c r="C114" s="832" t="s">
        <v>1605</v>
      </c>
      <c r="D114" s="832" t="s">
        <v>927</v>
      </c>
      <c r="E114" s="832" t="s">
        <v>931</v>
      </c>
      <c r="F114" s="849"/>
      <c r="G114" s="849"/>
      <c r="H114" s="837"/>
      <c r="I114" s="849">
        <v>9</v>
      </c>
      <c r="J114" s="849">
        <v>0</v>
      </c>
      <c r="K114" s="837"/>
      <c r="L114" s="849">
        <v>9</v>
      </c>
      <c r="M114" s="850">
        <v>0</v>
      </c>
    </row>
    <row r="115" spans="1:13" ht="14.45" customHeight="1" x14ac:dyDescent="0.2">
      <c r="A115" s="831" t="s">
        <v>1770</v>
      </c>
      <c r="B115" s="832" t="s">
        <v>2617</v>
      </c>
      <c r="C115" s="832" t="s">
        <v>2264</v>
      </c>
      <c r="D115" s="832" t="s">
        <v>1908</v>
      </c>
      <c r="E115" s="832" t="s">
        <v>2265</v>
      </c>
      <c r="F115" s="849">
        <v>1</v>
      </c>
      <c r="G115" s="849">
        <v>16.77</v>
      </c>
      <c r="H115" s="837">
        <v>1</v>
      </c>
      <c r="I115" s="849"/>
      <c r="J115" s="849"/>
      <c r="K115" s="837">
        <v>0</v>
      </c>
      <c r="L115" s="849">
        <v>1</v>
      </c>
      <c r="M115" s="850">
        <v>16.77</v>
      </c>
    </row>
    <row r="116" spans="1:13" ht="14.45" customHeight="1" x14ac:dyDescent="0.2">
      <c r="A116" s="831" t="s">
        <v>1770</v>
      </c>
      <c r="B116" s="832" t="s">
        <v>2617</v>
      </c>
      <c r="C116" s="832" t="s">
        <v>2296</v>
      </c>
      <c r="D116" s="832" t="s">
        <v>1908</v>
      </c>
      <c r="E116" s="832" t="s">
        <v>2297</v>
      </c>
      <c r="F116" s="849">
        <v>2</v>
      </c>
      <c r="G116" s="849">
        <v>67.099999999999994</v>
      </c>
      <c r="H116" s="837">
        <v>1</v>
      </c>
      <c r="I116" s="849"/>
      <c r="J116" s="849"/>
      <c r="K116" s="837">
        <v>0</v>
      </c>
      <c r="L116" s="849">
        <v>2</v>
      </c>
      <c r="M116" s="850">
        <v>67.099999999999994</v>
      </c>
    </row>
    <row r="117" spans="1:13" ht="14.45" customHeight="1" x14ac:dyDescent="0.2">
      <c r="A117" s="831" t="s">
        <v>1770</v>
      </c>
      <c r="B117" s="832" t="s">
        <v>2617</v>
      </c>
      <c r="C117" s="832" t="s">
        <v>2096</v>
      </c>
      <c r="D117" s="832" t="s">
        <v>1908</v>
      </c>
      <c r="E117" s="832" t="s">
        <v>2097</v>
      </c>
      <c r="F117" s="849">
        <v>2</v>
      </c>
      <c r="G117" s="849">
        <v>100.64</v>
      </c>
      <c r="H117" s="837">
        <v>1</v>
      </c>
      <c r="I117" s="849"/>
      <c r="J117" s="849"/>
      <c r="K117" s="837">
        <v>0</v>
      </c>
      <c r="L117" s="849">
        <v>2</v>
      </c>
      <c r="M117" s="850">
        <v>100.64</v>
      </c>
    </row>
    <row r="118" spans="1:13" ht="14.45" customHeight="1" x14ac:dyDescent="0.2">
      <c r="A118" s="831" t="s">
        <v>1771</v>
      </c>
      <c r="B118" s="832" t="s">
        <v>1448</v>
      </c>
      <c r="C118" s="832" t="s">
        <v>1780</v>
      </c>
      <c r="D118" s="832" t="s">
        <v>1781</v>
      </c>
      <c r="E118" s="832" t="s">
        <v>1782</v>
      </c>
      <c r="F118" s="849"/>
      <c r="G118" s="849"/>
      <c r="H118" s="837">
        <v>0</v>
      </c>
      <c r="I118" s="849">
        <v>3</v>
      </c>
      <c r="J118" s="849">
        <v>4156.8599999999997</v>
      </c>
      <c r="K118" s="837">
        <v>1</v>
      </c>
      <c r="L118" s="849">
        <v>3</v>
      </c>
      <c r="M118" s="850">
        <v>4156.8599999999997</v>
      </c>
    </row>
    <row r="119" spans="1:13" ht="14.45" customHeight="1" x14ac:dyDescent="0.2">
      <c r="A119" s="831" t="s">
        <v>1771</v>
      </c>
      <c r="B119" s="832" t="s">
        <v>1448</v>
      </c>
      <c r="C119" s="832" t="s">
        <v>1455</v>
      </c>
      <c r="D119" s="832" t="s">
        <v>771</v>
      </c>
      <c r="E119" s="832" t="s">
        <v>1456</v>
      </c>
      <c r="F119" s="849"/>
      <c r="G119" s="849"/>
      <c r="H119" s="837">
        <v>0</v>
      </c>
      <c r="I119" s="849">
        <v>42</v>
      </c>
      <c r="J119" s="849">
        <v>30925.860000000004</v>
      </c>
      <c r="K119" s="837">
        <v>1</v>
      </c>
      <c r="L119" s="849">
        <v>42</v>
      </c>
      <c r="M119" s="850">
        <v>30925.860000000004</v>
      </c>
    </row>
    <row r="120" spans="1:13" ht="14.45" customHeight="1" x14ac:dyDescent="0.2">
      <c r="A120" s="831" t="s">
        <v>1771</v>
      </c>
      <c r="B120" s="832" t="s">
        <v>1448</v>
      </c>
      <c r="C120" s="832" t="s">
        <v>1457</v>
      </c>
      <c r="D120" s="832" t="s">
        <v>771</v>
      </c>
      <c r="E120" s="832" t="s">
        <v>1458</v>
      </c>
      <c r="F120" s="849"/>
      <c r="G120" s="849"/>
      <c r="H120" s="837">
        <v>0</v>
      </c>
      <c r="I120" s="849">
        <v>16</v>
      </c>
      <c r="J120" s="849">
        <v>7854.24</v>
      </c>
      <c r="K120" s="837">
        <v>1</v>
      </c>
      <c r="L120" s="849">
        <v>16</v>
      </c>
      <c r="M120" s="850">
        <v>7854.24</v>
      </c>
    </row>
    <row r="121" spans="1:13" ht="14.45" customHeight="1" x14ac:dyDescent="0.2">
      <c r="A121" s="831" t="s">
        <v>1771</v>
      </c>
      <c r="B121" s="832" t="s">
        <v>1448</v>
      </c>
      <c r="C121" s="832" t="s">
        <v>1884</v>
      </c>
      <c r="D121" s="832" t="s">
        <v>771</v>
      </c>
      <c r="E121" s="832" t="s">
        <v>1885</v>
      </c>
      <c r="F121" s="849"/>
      <c r="G121" s="849"/>
      <c r="H121" s="837">
        <v>0</v>
      </c>
      <c r="I121" s="849">
        <v>4</v>
      </c>
      <c r="J121" s="849">
        <v>4618.72</v>
      </c>
      <c r="K121" s="837">
        <v>1</v>
      </c>
      <c r="L121" s="849">
        <v>4</v>
      </c>
      <c r="M121" s="850">
        <v>4618.72</v>
      </c>
    </row>
    <row r="122" spans="1:13" ht="14.45" customHeight="1" x14ac:dyDescent="0.2">
      <c r="A122" s="831" t="s">
        <v>1771</v>
      </c>
      <c r="B122" s="832" t="s">
        <v>1448</v>
      </c>
      <c r="C122" s="832" t="s">
        <v>1451</v>
      </c>
      <c r="D122" s="832" t="s">
        <v>771</v>
      </c>
      <c r="E122" s="832" t="s">
        <v>1452</v>
      </c>
      <c r="F122" s="849"/>
      <c r="G122" s="849"/>
      <c r="H122" s="837">
        <v>0</v>
      </c>
      <c r="I122" s="849">
        <v>2</v>
      </c>
      <c r="J122" s="849">
        <v>1847.48</v>
      </c>
      <c r="K122" s="837">
        <v>1</v>
      </c>
      <c r="L122" s="849">
        <v>2</v>
      </c>
      <c r="M122" s="850">
        <v>1847.48</v>
      </c>
    </row>
    <row r="123" spans="1:13" ht="14.45" customHeight="1" x14ac:dyDescent="0.2">
      <c r="A123" s="831" t="s">
        <v>1771</v>
      </c>
      <c r="B123" s="832" t="s">
        <v>1555</v>
      </c>
      <c r="C123" s="832" t="s">
        <v>1558</v>
      </c>
      <c r="D123" s="832" t="s">
        <v>1074</v>
      </c>
      <c r="E123" s="832" t="s">
        <v>1559</v>
      </c>
      <c r="F123" s="849"/>
      <c r="G123" s="849"/>
      <c r="H123" s="837">
        <v>0</v>
      </c>
      <c r="I123" s="849">
        <v>1</v>
      </c>
      <c r="J123" s="849">
        <v>154.36000000000001</v>
      </c>
      <c r="K123" s="837">
        <v>1</v>
      </c>
      <c r="L123" s="849">
        <v>1</v>
      </c>
      <c r="M123" s="850">
        <v>154.36000000000001</v>
      </c>
    </row>
    <row r="124" spans="1:13" ht="14.45" customHeight="1" x14ac:dyDescent="0.2">
      <c r="A124" s="831" t="s">
        <v>1771</v>
      </c>
      <c r="B124" s="832" t="s">
        <v>1555</v>
      </c>
      <c r="C124" s="832" t="s">
        <v>1563</v>
      </c>
      <c r="D124" s="832" t="s">
        <v>1080</v>
      </c>
      <c r="E124" s="832" t="s">
        <v>1564</v>
      </c>
      <c r="F124" s="849"/>
      <c r="G124" s="849"/>
      <c r="H124" s="837">
        <v>0</v>
      </c>
      <c r="I124" s="849">
        <v>1</v>
      </c>
      <c r="J124" s="849">
        <v>75.73</v>
      </c>
      <c r="K124" s="837">
        <v>1</v>
      </c>
      <c r="L124" s="849">
        <v>1</v>
      </c>
      <c r="M124" s="850">
        <v>75.73</v>
      </c>
    </row>
    <row r="125" spans="1:13" ht="14.45" customHeight="1" x14ac:dyDescent="0.2">
      <c r="A125" s="831" t="s">
        <v>1771</v>
      </c>
      <c r="B125" s="832" t="s">
        <v>1555</v>
      </c>
      <c r="C125" s="832" t="s">
        <v>1556</v>
      </c>
      <c r="D125" s="832" t="s">
        <v>1074</v>
      </c>
      <c r="E125" s="832" t="s">
        <v>1557</v>
      </c>
      <c r="F125" s="849"/>
      <c r="G125" s="849"/>
      <c r="H125" s="837">
        <v>0</v>
      </c>
      <c r="I125" s="849">
        <v>3</v>
      </c>
      <c r="J125" s="849">
        <v>675.18000000000006</v>
      </c>
      <c r="K125" s="837">
        <v>1</v>
      </c>
      <c r="L125" s="849">
        <v>3</v>
      </c>
      <c r="M125" s="850">
        <v>675.18000000000006</v>
      </c>
    </row>
    <row r="126" spans="1:13" ht="14.45" customHeight="1" x14ac:dyDescent="0.2">
      <c r="A126" s="831" t="s">
        <v>1771</v>
      </c>
      <c r="B126" s="832" t="s">
        <v>1601</v>
      </c>
      <c r="C126" s="832" t="s">
        <v>1605</v>
      </c>
      <c r="D126" s="832" t="s">
        <v>927</v>
      </c>
      <c r="E126" s="832" t="s">
        <v>931</v>
      </c>
      <c r="F126" s="849"/>
      <c r="G126" s="849"/>
      <c r="H126" s="837"/>
      <c r="I126" s="849">
        <v>32</v>
      </c>
      <c r="J126" s="849">
        <v>0</v>
      </c>
      <c r="K126" s="837"/>
      <c r="L126" s="849">
        <v>32</v>
      </c>
      <c r="M126" s="850">
        <v>0</v>
      </c>
    </row>
    <row r="127" spans="1:13" ht="14.45" customHeight="1" x14ac:dyDescent="0.2">
      <c r="A127" s="831" t="s">
        <v>1771</v>
      </c>
      <c r="B127" s="832" t="s">
        <v>2619</v>
      </c>
      <c r="C127" s="832" t="s">
        <v>2393</v>
      </c>
      <c r="D127" s="832" t="s">
        <v>2394</v>
      </c>
      <c r="E127" s="832" t="s">
        <v>2395</v>
      </c>
      <c r="F127" s="849"/>
      <c r="G127" s="849"/>
      <c r="H127" s="837">
        <v>0</v>
      </c>
      <c r="I127" s="849">
        <v>2</v>
      </c>
      <c r="J127" s="849">
        <v>2359</v>
      </c>
      <c r="K127" s="837">
        <v>1</v>
      </c>
      <c r="L127" s="849">
        <v>2</v>
      </c>
      <c r="M127" s="850">
        <v>2359</v>
      </c>
    </row>
    <row r="128" spans="1:13" ht="14.45" customHeight="1" x14ac:dyDescent="0.2">
      <c r="A128" s="831" t="s">
        <v>1771</v>
      </c>
      <c r="B128" s="832" t="s">
        <v>1432</v>
      </c>
      <c r="C128" s="832" t="s">
        <v>1433</v>
      </c>
      <c r="D128" s="832" t="s">
        <v>839</v>
      </c>
      <c r="E128" s="832" t="s">
        <v>1434</v>
      </c>
      <c r="F128" s="849"/>
      <c r="G128" s="849"/>
      <c r="H128" s="837">
        <v>0</v>
      </c>
      <c r="I128" s="849">
        <v>1</v>
      </c>
      <c r="J128" s="849">
        <v>165.63</v>
      </c>
      <c r="K128" s="837">
        <v>1</v>
      </c>
      <c r="L128" s="849">
        <v>1</v>
      </c>
      <c r="M128" s="850">
        <v>165.63</v>
      </c>
    </row>
    <row r="129" spans="1:13" ht="14.45" customHeight="1" x14ac:dyDescent="0.2">
      <c r="A129" s="831" t="s">
        <v>1772</v>
      </c>
      <c r="B129" s="832" t="s">
        <v>1448</v>
      </c>
      <c r="C129" s="832" t="s">
        <v>1455</v>
      </c>
      <c r="D129" s="832" t="s">
        <v>771</v>
      </c>
      <c r="E129" s="832" t="s">
        <v>1456</v>
      </c>
      <c r="F129" s="849"/>
      <c r="G129" s="849"/>
      <c r="H129" s="837">
        <v>0</v>
      </c>
      <c r="I129" s="849">
        <v>31</v>
      </c>
      <c r="J129" s="849">
        <v>22826.230000000003</v>
      </c>
      <c r="K129" s="837">
        <v>1</v>
      </c>
      <c r="L129" s="849">
        <v>31</v>
      </c>
      <c r="M129" s="850">
        <v>22826.230000000003</v>
      </c>
    </row>
    <row r="130" spans="1:13" ht="14.45" customHeight="1" x14ac:dyDescent="0.2">
      <c r="A130" s="831" t="s">
        <v>1772</v>
      </c>
      <c r="B130" s="832" t="s">
        <v>1448</v>
      </c>
      <c r="C130" s="832" t="s">
        <v>1457</v>
      </c>
      <c r="D130" s="832" t="s">
        <v>771</v>
      </c>
      <c r="E130" s="832" t="s">
        <v>1458</v>
      </c>
      <c r="F130" s="849"/>
      <c r="G130" s="849"/>
      <c r="H130" s="837">
        <v>0</v>
      </c>
      <c r="I130" s="849">
        <v>12</v>
      </c>
      <c r="J130" s="849">
        <v>5890.68</v>
      </c>
      <c r="K130" s="837">
        <v>1</v>
      </c>
      <c r="L130" s="849">
        <v>12</v>
      </c>
      <c r="M130" s="850">
        <v>5890.68</v>
      </c>
    </row>
    <row r="131" spans="1:13" ht="14.45" customHeight="1" x14ac:dyDescent="0.2">
      <c r="A131" s="831" t="s">
        <v>1772</v>
      </c>
      <c r="B131" s="832" t="s">
        <v>1448</v>
      </c>
      <c r="C131" s="832" t="s">
        <v>1884</v>
      </c>
      <c r="D131" s="832" t="s">
        <v>771</v>
      </c>
      <c r="E131" s="832" t="s">
        <v>1885</v>
      </c>
      <c r="F131" s="849"/>
      <c r="G131" s="849"/>
      <c r="H131" s="837">
        <v>0</v>
      </c>
      <c r="I131" s="849">
        <v>2</v>
      </c>
      <c r="J131" s="849">
        <v>2309.36</v>
      </c>
      <c r="K131" s="837">
        <v>1</v>
      </c>
      <c r="L131" s="849">
        <v>2</v>
      </c>
      <c r="M131" s="850">
        <v>2309.36</v>
      </c>
    </row>
    <row r="132" spans="1:13" ht="14.45" customHeight="1" x14ac:dyDescent="0.2">
      <c r="A132" s="831" t="s">
        <v>1772</v>
      </c>
      <c r="B132" s="832" t="s">
        <v>1448</v>
      </c>
      <c r="C132" s="832" t="s">
        <v>1451</v>
      </c>
      <c r="D132" s="832" t="s">
        <v>771</v>
      </c>
      <c r="E132" s="832" t="s">
        <v>1452</v>
      </c>
      <c r="F132" s="849"/>
      <c r="G132" s="849"/>
      <c r="H132" s="837">
        <v>0</v>
      </c>
      <c r="I132" s="849">
        <v>9</v>
      </c>
      <c r="J132" s="849">
        <v>8313.66</v>
      </c>
      <c r="K132" s="837">
        <v>1</v>
      </c>
      <c r="L132" s="849">
        <v>9</v>
      </c>
      <c r="M132" s="850">
        <v>8313.66</v>
      </c>
    </row>
    <row r="133" spans="1:13" ht="14.45" customHeight="1" x14ac:dyDescent="0.2">
      <c r="A133" s="831" t="s">
        <v>1772</v>
      </c>
      <c r="B133" s="832" t="s">
        <v>1601</v>
      </c>
      <c r="C133" s="832" t="s">
        <v>1605</v>
      </c>
      <c r="D133" s="832" t="s">
        <v>927</v>
      </c>
      <c r="E133" s="832" t="s">
        <v>931</v>
      </c>
      <c r="F133" s="849"/>
      <c r="G133" s="849"/>
      <c r="H133" s="837"/>
      <c r="I133" s="849">
        <v>58</v>
      </c>
      <c r="J133" s="849">
        <v>0</v>
      </c>
      <c r="K133" s="837"/>
      <c r="L133" s="849">
        <v>58</v>
      </c>
      <c r="M133" s="850">
        <v>0</v>
      </c>
    </row>
    <row r="134" spans="1:13" ht="14.45" customHeight="1" x14ac:dyDescent="0.2">
      <c r="A134" s="831" t="s">
        <v>1772</v>
      </c>
      <c r="B134" s="832" t="s">
        <v>2620</v>
      </c>
      <c r="C134" s="832" t="s">
        <v>2444</v>
      </c>
      <c r="D134" s="832" t="s">
        <v>2445</v>
      </c>
      <c r="E134" s="832" t="s">
        <v>2446</v>
      </c>
      <c r="F134" s="849">
        <v>1</v>
      </c>
      <c r="G134" s="849">
        <v>60.39</v>
      </c>
      <c r="H134" s="837">
        <v>1</v>
      </c>
      <c r="I134" s="849"/>
      <c r="J134" s="849"/>
      <c r="K134" s="837">
        <v>0</v>
      </c>
      <c r="L134" s="849">
        <v>1</v>
      </c>
      <c r="M134" s="850">
        <v>60.39</v>
      </c>
    </row>
    <row r="135" spans="1:13" ht="14.45" customHeight="1" x14ac:dyDescent="0.2">
      <c r="A135" s="831" t="s">
        <v>1772</v>
      </c>
      <c r="B135" s="832" t="s">
        <v>1614</v>
      </c>
      <c r="C135" s="832" t="s">
        <v>1618</v>
      </c>
      <c r="D135" s="832" t="s">
        <v>1616</v>
      </c>
      <c r="E135" s="832" t="s">
        <v>1619</v>
      </c>
      <c r="F135" s="849"/>
      <c r="G135" s="849"/>
      <c r="H135" s="837">
        <v>0</v>
      </c>
      <c r="I135" s="849">
        <v>1</v>
      </c>
      <c r="J135" s="849">
        <v>169.73</v>
      </c>
      <c r="K135" s="837">
        <v>1</v>
      </c>
      <c r="L135" s="849">
        <v>1</v>
      </c>
      <c r="M135" s="850">
        <v>169.73</v>
      </c>
    </row>
    <row r="136" spans="1:13" ht="14.45" customHeight="1" x14ac:dyDescent="0.2">
      <c r="A136" s="831" t="s">
        <v>1772</v>
      </c>
      <c r="B136" s="832" t="s">
        <v>2621</v>
      </c>
      <c r="C136" s="832" t="s">
        <v>2432</v>
      </c>
      <c r="D136" s="832" t="s">
        <v>2433</v>
      </c>
      <c r="E136" s="832" t="s">
        <v>2434</v>
      </c>
      <c r="F136" s="849">
        <v>1</v>
      </c>
      <c r="G136" s="849">
        <v>117.55</v>
      </c>
      <c r="H136" s="837">
        <v>1</v>
      </c>
      <c r="I136" s="849"/>
      <c r="J136" s="849"/>
      <c r="K136" s="837">
        <v>0</v>
      </c>
      <c r="L136" s="849">
        <v>1</v>
      </c>
      <c r="M136" s="850">
        <v>117.55</v>
      </c>
    </row>
    <row r="137" spans="1:13" ht="14.45" customHeight="1" x14ac:dyDescent="0.2">
      <c r="A137" s="831" t="s">
        <v>1773</v>
      </c>
      <c r="B137" s="832" t="s">
        <v>1448</v>
      </c>
      <c r="C137" s="832" t="s">
        <v>1780</v>
      </c>
      <c r="D137" s="832" t="s">
        <v>1781</v>
      </c>
      <c r="E137" s="832" t="s">
        <v>1782</v>
      </c>
      <c r="F137" s="849"/>
      <c r="G137" s="849"/>
      <c r="H137" s="837">
        <v>0</v>
      </c>
      <c r="I137" s="849">
        <v>9</v>
      </c>
      <c r="J137" s="849">
        <v>12470.579999999998</v>
      </c>
      <c r="K137" s="837">
        <v>1</v>
      </c>
      <c r="L137" s="849">
        <v>9</v>
      </c>
      <c r="M137" s="850">
        <v>12470.579999999998</v>
      </c>
    </row>
    <row r="138" spans="1:13" ht="14.45" customHeight="1" x14ac:dyDescent="0.2">
      <c r="A138" s="831" t="s">
        <v>1773</v>
      </c>
      <c r="B138" s="832" t="s">
        <v>1448</v>
      </c>
      <c r="C138" s="832" t="s">
        <v>1455</v>
      </c>
      <c r="D138" s="832" t="s">
        <v>771</v>
      </c>
      <c r="E138" s="832" t="s">
        <v>1456</v>
      </c>
      <c r="F138" s="849"/>
      <c r="G138" s="849"/>
      <c r="H138" s="837">
        <v>0</v>
      </c>
      <c r="I138" s="849">
        <v>48</v>
      </c>
      <c r="J138" s="849">
        <v>35343.840000000004</v>
      </c>
      <c r="K138" s="837">
        <v>1</v>
      </c>
      <c r="L138" s="849">
        <v>48</v>
      </c>
      <c r="M138" s="850">
        <v>35343.840000000004</v>
      </c>
    </row>
    <row r="139" spans="1:13" ht="14.45" customHeight="1" x14ac:dyDescent="0.2">
      <c r="A139" s="831" t="s">
        <v>1773</v>
      </c>
      <c r="B139" s="832" t="s">
        <v>1448</v>
      </c>
      <c r="C139" s="832" t="s">
        <v>1457</v>
      </c>
      <c r="D139" s="832" t="s">
        <v>771</v>
      </c>
      <c r="E139" s="832" t="s">
        <v>1458</v>
      </c>
      <c r="F139" s="849"/>
      <c r="G139" s="849"/>
      <c r="H139" s="837">
        <v>0</v>
      </c>
      <c r="I139" s="849">
        <v>9</v>
      </c>
      <c r="J139" s="849">
        <v>4418.01</v>
      </c>
      <c r="K139" s="837">
        <v>1</v>
      </c>
      <c r="L139" s="849">
        <v>9</v>
      </c>
      <c r="M139" s="850">
        <v>4418.01</v>
      </c>
    </row>
    <row r="140" spans="1:13" ht="14.45" customHeight="1" x14ac:dyDescent="0.2">
      <c r="A140" s="831" t="s">
        <v>1773</v>
      </c>
      <c r="B140" s="832" t="s">
        <v>1448</v>
      </c>
      <c r="C140" s="832" t="s">
        <v>1884</v>
      </c>
      <c r="D140" s="832" t="s">
        <v>771</v>
      </c>
      <c r="E140" s="832" t="s">
        <v>1885</v>
      </c>
      <c r="F140" s="849"/>
      <c r="G140" s="849"/>
      <c r="H140" s="837">
        <v>0</v>
      </c>
      <c r="I140" s="849">
        <v>3</v>
      </c>
      <c r="J140" s="849">
        <v>3464.04</v>
      </c>
      <c r="K140" s="837">
        <v>1</v>
      </c>
      <c r="L140" s="849">
        <v>3</v>
      </c>
      <c r="M140" s="850">
        <v>3464.04</v>
      </c>
    </row>
    <row r="141" spans="1:13" ht="14.45" customHeight="1" x14ac:dyDescent="0.2">
      <c r="A141" s="831" t="s">
        <v>1773</v>
      </c>
      <c r="B141" s="832" t="s">
        <v>1448</v>
      </c>
      <c r="C141" s="832" t="s">
        <v>1451</v>
      </c>
      <c r="D141" s="832" t="s">
        <v>771</v>
      </c>
      <c r="E141" s="832" t="s">
        <v>1452</v>
      </c>
      <c r="F141" s="849"/>
      <c r="G141" s="849"/>
      <c r="H141" s="837">
        <v>0</v>
      </c>
      <c r="I141" s="849">
        <v>6</v>
      </c>
      <c r="J141" s="849">
        <v>5542.4400000000005</v>
      </c>
      <c r="K141" s="837">
        <v>1</v>
      </c>
      <c r="L141" s="849">
        <v>6</v>
      </c>
      <c r="M141" s="850">
        <v>5542.4400000000005</v>
      </c>
    </row>
    <row r="142" spans="1:13" ht="14.45" customHeight="1" x14ac:dyDescent="0.2">
      <c r="A142" s="831" t="s">
        <v>1773</v>
      </c>
      <c r="B142" s="832" t="s">
        <v>1555</v>
      </c>
      <c r="C142" s="832" t="s">
        <v>1560</v>
      </c>
      <c r="D142" s="832" t="s">
        <v>1561</v>
      </c>
      <c r="E142" s="832" t="s">
        <v>1562</v>
      </c>
      <c r="F142" s="849"/>
      <c r="G142" s="849"/>
      <c r="H142" s="837">
        <v>0</v>
      </c>
      <c r="I142" s="849">
        <v>1</v>
      </c>
      <c r="J142" s="849">
        <v>149.52000000000001</v>
      </c>
      <c r="K142" s="837">
        <v>1</v>
      </c>
      <c r="L142" s="849">
        <v>1</v>
      </c>
      <c r="M142" s="850">
        <v>149.52000000000001</v>
      </c>
    </row>
    <row r="143" spans="1:13" ht="14.45" customHeight="1" x14ac:dyDescent="0.2">
      <c r="A143" s="831" t="s">
        <v>1773</v>
      </c>
      <c r="B143" s="832" t="s">
        <v>1555</v>
      </c>
      <c r="C143" s="832" t="s">
        <v>2266</v>
      </c>
      <c r="D143" s="832" t="s">
        <v>1074</v>
      </c>
      <c r="E143" s="832" t="s">
        <v>1559</v>
      </c>
      <c r="F143" s="849">
        <v>1</v>
      </c>
      <c r="G143" s="849">
        <v>154.36000000000001</v>
      </c>
      <c r="H143" s="837">
        <v>1</v>
      </c>
      <c r="I143" s="849"/>
      <c r="J143" s="849"/>
      <c r="K143" s="837">
        <v>0</v>
      </c>
      <c r="L143" s="849">
        <v>1</v>
      </c>
      <c r="M143" s="850">
        <v>154.36000000000001</v>
      </c>
    </row>
    <row r="144" spans="1:13" ht="14.45" customHeight="1" x14ac:dyDescent="0.2">
      <c r="A144" s="831" t="s">
        <v>1773</v>
      </c>
      <c r="B144" s="832" t="s">
        <v>1601</v>
      </c>
      <c r="C144" s="832" t="s">
        <v>1605</v>
      </c>
      <c r="D144" s="832" t="s">
        <v>927</v>
      </c>
      <c r="E144" s="832" t="s">
        <v>931</v>
      </c>
      <c r="F144" s="849"/>
      <c r="G144" s="849"/>
      <c r="H144" s="837"/>
      <c r="I144" s="849">
        <v>56</v>
      </c>
      <c r="J144" s="849">
        <v>0</v>
      </c>
      <c r="K144" s="837"/>
      <c r="L144" s="849">
        <v>56</v>
      </c>
      <c r="M144" s="850">
        <v>0</v>
      </c>
    </row>
    <row r="145" spans="1:13" ht="14.45" customHeight="1" x14ac:dyDescent="0.2">
      <c r="A145" s="831" t="s">
        <v>1773</v>
      </c>
      <c r="B145" s="832" t="s">
        <v>1640</v>
      </c>
      <c r="C145" s="832" t="s">
        <v>1641</v>
      </c>
      <c r="D145" s="832" t="s">
        <v>1029</v>
      </c>
      <c r="E145" s="832" t="s">
        <v>1642</v>
      </c>
      <c r="F145" s="849"/>
      <c r="G145" s="849"/>
      <c r="H145" s="837">
        <v>0</v>
      </c>
      <c r="I145" s="849">
        <v>2</v>
      </c>
      <c r="J145" s="849">
        <v>127.5</v>
      </c>
      <c r="K145" s="837">
        <v>1</v>
      </c>
      <c r="L145" s="849">
        <v>2</v>
      </c>
      <c r="M145" s="850">
        <v>127.5</v>
      </c>
    </row>
    <row r="146" spans="1:13" ht="14.45" customHeight="1" x14ac:dyDescent="0.2">
      <c r="A146" s="831" t="s">
        <v>1773</v>
      </c>
      <c r="B146" s="832" t="s">
        <v>2617</v>
      </c>
      <c r="C146" s="832" t="s">
        <v>2264</v>
      </c>
      <c r="D146" s="832" t="s">
        <v>1908</v>
      </c>
      <c r="E146" s="832" t="s">
        <v>2265</v>
      </c>
      <c r="F146" s="849">
        <v>1</v>
      </c>
      <c r="G146" s="849">
        <v>16.77</v>
      </c>
      <c r="H146" s="837">
        <v>1</v>
      </c>
      <c r="I146" s="849"/>
      <c r="J146" s="849"/>
      <c r="K146" s="837">
        <v>0</v>
      </c>
      <c r="L146" s="849">
        <v>1</v>
      </c>
      <c r="M146" s="850">
        <v>16.77</v>
      </c>
    </row>
    <row r="147" spans="1:13" ht="14.45" customHeight="1" x14ac:dyDescent="0.2">
      <c r="A147" s="831" t="s">
        <v>1774</v>
      </c>
      <c r="B147" s="832" t="s">
        <v>1448</v>
      </c>
      <c r="C147" s="832" t="s">
        <v>1455</v>
      </c>
      <c r="D147" s="832" t="s">
        <v>771</v>
      </c>
      <c r="E147" s="832" t="s">
        <v>1456</v>
      </c>
      <c r="F147" s="849"/>
      <c r="G147" s="849"/>
      <c r="H147" s="837">
        <v>0</v>
      </c>
      <c r="I147" s="849">
        <v>36</v>
      </c>
      <c r="J147" s="849">
        <v>26507.88</v>
      </c>
      <c r="K147" s="837">
        <v>1</v>
      </c>
      <c r="L147" s="849">
        <v>36</v>
      </c>
      <c r="M147" s="850">
        <v>26507.88</v>
      </c>
    </row>
    <row r="148" spans="1:13" ht="14.45" customHeight="1" x14ac:dyDescent="0.2">
      <c r="A148" s="831" t="s">
        <v>1774</v>
      </c>
      <c r="B148" s="832" t="s">
        <v>1448</v>
      </c>
      <c r="C148" s="832" t="s">
        <v>1457</v>
      </c>
      <c r="D148" s="832" t="s">
        <v>771</v>
      </c>
      <c r="E148" s="832" t="s">
        <v>1458</v>
      </c>
      <c r="F148" s="849"/>
      <c r="G148" s="849"/>
      <c r="H148" s="837">
        <v>0</v>
      </c>
      <c r="I148" s="849">
        <v>14</v>
      </c>
      <c r="J148" s="849">
        <v>6872.46</v>
      </c>
      <c r="K148" s="837">
        <v>1</v>
      </c>
      <c r="L148" s="849">
        <v>14</v>
      </c>
      <c r="M148" s="850">
        <v>6872.46</v>
      </c>
    </row>
    <row r="149" spans="1:13" ht="14.45" customHeight="1" x14ac:dyDescent="0.2">
      <c r="A149" s="831" t="s">
        <v>1774</v>
      </c>
      <c r="B149" s="832" t="s">
        <v>1448</v>
      </c>
      <c r="C149" s="832" t="s">
        <v>1884</v>
      </c>
      <c r="D149" s="832" t="s">
        <v>771</v>
      </c>
      <c r="E149" s="832" t="s">
        <v>1885</v>
      </c>
      <c r="F149" s="849"/>
      <c r="G149" s="849"/>
      <c r="H149" s="837">
        <v>0</v>
      </c>
      <c r="I149" s="849">
        <v>6</v>
      </c>
      <c r="J149" s="849">
        <v>6928.08</v>
      </c>
      <c r="K149" s="837">
        <v>1</v>
      </c>
      <c r="L149" s="849">
        <v>6</v>
      </c>
      <c r="M149" s="850">
        <v>6928.08</v>
      </c>
    </row>
    <row r="150" spans="1:13" ht="14.45" customHeight="1" x14ac:dyDescent="0.2">
      <c r="A150" s="831" t="s">
        <v>1774</v>
      </c>
      <c r="B150" s="832" t="s">
        <v>1448</v>
      </c>
      <c r="C150" s="832" t="s">
        <v>1451</v>
      </c>
      <c r="D150" s="832" t="s">
        <v>771</v>
      </c>
      <c r="E150" s="832" t="s">
        <v>1452</v>
      </c>
      <c r="F150" s="849"/>
      <c r="G150" s="849"/>
      <c r="H150" s="837">
        <v>0</v>
      </c>
      <c r="I150" s="849">
        <v>15</v>
      </c>
      <c r="J150" s="849">
        <v>13856.099999999999</v>
      </c>
      <c r="K150" s="837">
        <v>1</v>
      </c>
      <c r="L150" s="849">
        <v>15</v>
      </c>
      <c r="M150" s="850">
        <v>13856.099999999999</v>
      </c>
    </row>
    <row r="151" spans="1:13" ht="14.45" customHeight="1" x14ac:dyDescent="0.2">
      <c r="A151" s="831" t="s">
        <v>1774</v>
      </c>
      <c r="B151" s="832" t="s">
        <v>1495</v>
      </c>
      <c r="C151" s="832" t="s">
        <v>2517</v>
      </c>
      <c r="D151" s="832" t="s">
        <v>1497</v>
      </c>
      <c r="E151" s="832" t="s">
        <v>2518</v>
      </c>
      <c r="F151" s="849"/>
      <c r="G151" s="849"/>
      <c r="H151" s="837">
        <v>0</v>
      </c>
      <c r="I151" s="849">
        <v>2</v>
      </c>
      <c r="J151" s="849">
        <v>635.96</v>
      </c>
      <c r="K151" s="837">
        <v>1</v>
      </c>
      <c r="L151" s="849">
        <v>2</v>
      </c>
      <c r="M151" s="850">
        <v>635.96</v>
      </c>
    </row>
    <row r="152" spans="1:13" ht="14.45" customHeight="1" x14ac:dyDescent="0.2">
      <c r="A152" s="831" t="s">
        <v>1774</v>
      </c>
      <c r="B152" s="832" t="s">
        <v>1679</v>
      </c>
      <c r="C152" s="832" t="s">
        <v>2514</v>
      </c>
      <c r="D152" s="832" t="s">
        <v>1681</v>
      </c>
      <c r="E152" s="832" t="s">
        <v>2515</v>
      </c>
      <c r="F152" s="849"/>
      <c r="G152" s="849"/>
      <c r="H152" s="837">
        <v>0</v>
      </c>
      <c r="I152" s="849">
        <v>2</v>
      </c>
      <c r="J152" s="849">
        <v>1484.34</v>
      </c>
      <c r="K152" s="837">
        <v>1</v>
      </c>
      <c r="L152" s="849">
        <v>2</v>
      </c>
      <c r="M152" s="850">
        <v>1484.34</v>
      </c>
    </row>
    <row r="153" spans="1:13" ht="14.45" customHeight="1" x14ac:dyDescent="0.2">
      <c r="A153" s="831" t="s">
        <v>1774</v>
      </c>
      <c r="B153" s="832" t="s">
        <v>1555</v>
      </c>
      <c r="C153" s="832" t="s">
        <v>2266</v>
      </c>
      <c r="D153" s="832" t="s">
        <v>1074</v>
      </c>
      <c r="E153" s="832" t="s">
        <v>1559</v>
      </c>
      <c r="F153" s="849">
        <v>1</v>
      </c>
      <c r="G153" s="849">
        <v>154.36000000000001</v>
      </c>
      <c r="H153" s="837">
        <v>1</v>
      </c>
      <c r="I153" s="849"/>
      <c r="J153" s="849"/>
      <c r="K153" s="837">
        <v>0</v>
      </c>
      <c r="L153" s="849">
        <v>1</v>
      </c>
      <c r="M153" s="850">
        <v>154.36000000000001</v>
      </c>
    </row>
    <row r="154" spans="1:13" ht="14.45" customHeight="1" x14ac:dyDescent="0.2">
      <c r="A154" s="831" t="s">
        <v>1774</v>
      </c>
      <c r="B154" s="832" t="s">
        <v>1577</v>
      </c>
      <c r="C154" s="832" t="s">
        <v>1578</v>
      </c>
      <c r="D154" s="832" t="s">
        <v>1579</v>
      </c>
      <c r="E154" s="832" t="s">
        <v>1580</v>
      </c>
      <c r="F154" s="849"/>
      <c r="G154" s="849"/>
      <c r="H154" s="837">
        <v>0</v>
      </c>
      <c r="I154" s="849">
        <v>1</v>
      </c>
      <c r="J154" s="849">
        <v>119.7</v>
      </c>
      <c r="K154" s="837">
        <v>1</v>
      </c>
      <c r="L154" s="849">
        <v>1</v>
      </c>
      <c r="M154" s="850">
        <v>119.7</v>
      </c>
    </row>
    <row r="155" spans="1:13" ht="14.45" customHeight="1" x14ac:dyDescent="0.2">
      <c r="A155" s="831" t="s">
        <v>1774</v>
      </c>
      <c r="B155" s="832" t="s">
        <v>2622</v>
      </c>
      <c r="C155" s="832" t="s">
        <v>2511</v>
      </c>
      <c r="D155" s="832" t="s">
        <v>2512</v>
      </c>
      <c r="E155" s="832" t="s">
        <v>2513</v>
      </c>
      <c r="F155" s="849"/>
      <c r="G155" s="849"/>
      <c r="H155" s="837">
        <v>0</v>
      </c>
      <c r="I155" s="849">
        <v>6</v>
      </c>
      <c r="J155" s="849">
        <v>845.76</v>
      </c>
      <c r="K155" s="837">
        <v>1</v>
      </c>
      <c r="L155" s="849">
        <v>6</v>
      </c>
      <c r="M155" s="850">
        <v>845.76</v>
      </c>
    </row>
    <row r="156" spans="1:13" ht="14.45" customHeight="1" x14ac:dyDescent="0.2">
      <c r="A156" s="831" t="s">
        <v>1774</v>
      </c>
      <c r="B156" s="832" t="s">
        <v>1601</v>
      </c>
      <c r="C156" s="832" t="s">
        <v>1605</v>
      </c>
      <c r="D156" s="832" t="s">
        <v>927</v>
      </c>
      <c r="E156" s="832" t="s">
        <v>931</v>
      </c>
      <c r="F156" s="849"/>
      <c r="G156" s="849"/>
      <c r="H156" s="837"/>
      <c r="I156" s="849">
        <v>19</v>
      </c>
      <c r="J156" s="849">
        <v>0</v>
      </c>
      <c r="K156" s="837"/>
      <c r="L156" s="849">
        <v>19</v>
      </c>
      <c r="M156" s="850">
        <v>0</v>
      </c>
    </row>
    <row r="157" spans="1:13" ht="14.45" customHeight="1" x14ac:dyDescent="0.2">
      <c r="A157" s="831" t="s">
        <v>1774</v>
      </c>
      <c r="B157" s="832" t="s">
        <v>1614</v>
      </c>
      <c r="C157" s="832" t="s">
        <v>2233</v>
      </c>
      <c r="D157" s="832" t="s">
        <v>1616</v>
      </c>
      <c r="E157" s="832" t="s">
        <v>2234</v>
      </c>
      <c r="F157" s="849"/>
      <c r="G157" s="849"/>
      <c r="H157" s="837">
        <v>0</v>
      </c>
      <c r="I157" s="849">
        <v>1</v>
      </c>
      <c r="J157" s="849">
        <v>339.47</v>
      </c>
      <c r="K157" s="837">
        <v>1</v>
      </c>
      <c r="L157" s="849">
        <v>1</v>
      </c>
      <c r="M157" s="850">
        <v>339.47</v>
      </c>
    </row>
    <row r="158" spans="1:13" ht="14.45" customHeight="1" x14ac:dyDescent="0.2">
      <c r="A158" s="831" t="s">
        <v>1774</v>
      </c>
      <c r="B158" s="832" t="s">
        <v>1628</v>
      </c>
      <c r="C158" s="832" t="s">
        <v>1629</v>
      </c>
      <c r="D158" s="832" t="s">
        <v>1055</v>
      </c>
      <c r="E158" s="832" t="s">
        <v>1630</v>
      </c>
      <c r="F158" s="849">
        <v>7</v>
      </c>
      <c r="G158" s="849">
        <v>0</v>
      </c>
      <c r="H158" s="837"/>
      <c r="I158" s="849"/>
      <c r="J158" s="849"/>
      <c r="K158" s="837"/>
      <c r="L158" s="849">
        <v>7</v>
      </c>
      <c r="M158" s="850">
        <v>0</v>
      </c>
    </row>
    <row r="159" spans="1:13" ht="14.45" customHeight="1" x14ac:dyDescent="0.2">
      <c r="A159" s="831" t="s">
        <v>1775</v>
      </c>
      <c r="B159" s="832" t="s">
        <v>1448</v>
      </c>
      <c r="C159" s="832" t="s">
        <v>1455</v>
      </c>
      <c r="D159" s="832" t="s">
        <v>771</v>
      </c>
      <c r="E159" s="832" t="s">
        <v>1456</v>
      </c>
      <c r="F159" s="849"/>
      <c r="G159" s="849"/>
      <c r="H159" s="837">
        <v>0</v>
      </c>
      <c r="I159" s="849">
        <v>61</v>
      </c>
      <c r="J159" s="849">
        <v>44916.130000000012</v>
      </c>
      <c r="K159" s="837">
        <v>1</v>
      </c>
      <c r="L159" s="849">
        <v>61</v>
      </c>
      <c r="M159" s="850">
        <v>44916.130000000012</v>
      </c>
    </row>
    <row r="160" spans="1:13" ht="14.45" customHeight="1" x14ac:dyDescent="0.2">
      <c r="A160" s="831" t="s">
        <v>1775</v>
      </c>
      <c r="B160" s="832" t="s">
        <v>1448</v>
      </c>
      <c r="C160" s="832" t="s">
        <v>1457</v>
      </c>
      <c r="D160" s="832" t="s">
        <v>771</v>
      </c>
      <c r="E160" s="832" t="s">
        <v>1458</v>
      </c>
      <c r="F160" s="849"/>
      <c r="G160" s="849"/>
      <c r="H160" s="837">
        <v>0</v>
      </c>
      <c r="I160" s="849">
        <v>3</v>
      </c>
      <c r="J160" s="849">
        <v>1472.67</v>
      </c>
      <c r="K160" s="837">
        <v>1</v>
      </c>
      <c r="L160" s="849">
        <v>3</v>
      </c>
      <c r="M160" s="850">
        <v>1472.67</v>
      </c>
    </row>
    <row r="161" spans="1:13" ht="14.45" customHeight="1" x14ac:dyDescent="0.2">
      <c r="A161" s="831" t="s">
        <v>1775</v>
      </c>
      <c r="B161" s="832" t="s">
        <v>1448</v>
      </c>
      <c r="C161" s="832" t="s">
        <v>1451</v>
      </c>
      <c r="D161" s="832" t="s">
        <v>771</v>
      </c>
      <c r="E161" s="832" t="s">
        <v>1452</v>
      </c>
      <c r="F161" s="849"/>
      <c r="G161" s="849"/>
      <c r="H161" s="837">
        <v>0</v>
      </c>
      <c r="I161" s="849">
        <v>15</v>
      </c>
      <c r="J161" s="849">
        <v>13856.100000000002</v>
      </c>
      <c r="K161" s="837">
        <v>1</v>
      </c>
      <c r="L161" s="849">
        <v>15</v>
      </c>
      <c r="M161" s="850">
        <v>13856.100000000002</v>
      </c>
    </row>
    <row r="162" spans="1:13" ht="14.45" customHeight="1" x14ac:dyDescent="0.2">
      <c r="A162" s="831" t="s">
        <v>1775</v>
      </c>
      <c r="B162" s="832" t="s">
        <v>1555</v>
      </c>
      <c r="C162" s="832" t="s">
        <v>1558</v>
      </c>
      <c r="D162" s="832" t="s">
        <v>1074</v>
      </c>
      <c r="E162" s="832" t="s">
        <v>1559</v>
      </c>
      <c r="F162" s="849"/>
      <c r="G162" s="849"/>
      <c r="H162" s="837">
        <v>0</v>
      </c>
      <c r="I162" s="849">
        <v>4</v>
      </c>
      <c r="J162" s="849">
        <v>617.44000000000005</v>
      </c>
      <c r="K162" s="837">
        <v>1</v>
      </c>
      <c r="L162" s="849">
        <v>4</v>
      </c>
      <c r="M162" s="850">
        <v>617.44000000000005</v>
      </c>
    </row>
    <row r="163" spans="1:13" ht="14.45" customHeight="1" x14ac:dyDescent="0.2">
      <c r="A163" s="831" t="s">
        <v>1775</v>
      </c>
      <c r="B163" s="832" t="s">
        <v>1555</v>
      </c>
      <c r="C163" s="832" t="s">
        <v>1560</v>
      </c>
      <c r="D163" s="832" t="s">
        <v>1561</v>
      </c>
      <c r="E163" s="832" t="s">
        <v>1562</v>
      </c>
      <c r="F163" s="849"/>
      <c r="G163" s="849"/>
      <c r="H163" s="837">
        <v>0</v>
      </c>
      <c r="I163" s="849">
        <v>3</v>
      </c>
      <c r="J163" s="849">
        <v>448.56000000000006</v>
      </c>
      <c r="K163" s="837">
        <v>1</v>
      </c>
      <c r="L163" s="849">
        <v>3</v>
      </c>
      <c r="M163" s="850">
        <v>448.56000000000006</v>
      </c>
    </row>
    <row r="164" spans="1:13" ht="14.45" customHeight="1" x14ac:dyDescent="0.2">
      <c r="A164" s="831" t="s">
        <v>1775</v>
      </c>
      <c r="B164" s="832" t="s">
        <v>1555</v>
      </c>
      <c r="C164" s="832" t="s">
        <v>2266</v>
      </c>
      <c r="D164" s="832" t="s">
        <v>1074</v>
      </c>
      <c r="E164" s="832" t="s">
        <v>1559</v>
      </c>
      <c r="F164" s="849">
        <v>1</v>
      </c>
      <c r="G164" s="849">
        <v>154.36000000000001</v>
      </c>
      <c r="H164" s="837">
        <v>1</v>
      </c>
      <c r="I164" s="849"/>
      <c r="J164" s="849"/>
      <c r="K164" s="837">
        <v>0</v>
      </c>
      <c r="L164" s="849">
        <v>1</v>
      </c>
      <c r="M164" s="850">
        <v>154.36000000000001</v>
      </c>
    </row>
    <row r="165" spans="1:13" ht="14.45" customHeight="1" x14ac:dyDescent="0.2">
      <c r="A165" s="831" t="s">
        <v>1775</v>
      </c>
      <c r="B165" s="832" t="s">
        <v>1696</v>
      </c>
      <c r="C165" s="832" t="s">
        <v>2595</v>
      </c>
      <c r="D165" s="832" t="s">
        <v>2596</v>
      </c>
      <c r="E165" s="832" t="s">
        <v>2597</v>
      </c>
      <c r="F165" s="849">
        <v>2</v>
      </c>
      <c r="G165" s="849">
        <v>423.22</v>
      </c>
      <c r="H165" s="837">
        <v>1</v>
      </c>
      <c r="I165" s="849"/>
      <c r="J165" s="849"/>
      <c r="K165" s="837">
        <v>0</v>
      </c>
      <c r="L165" s="849">
        <v>2</v>
      </c>
      <c r="M165" s="850">
        <v>423.22</v>
      </c>
    </row>
    <row r="166" spans="1:13" ht="14.45" customHeight="1" x14ac:dyDescent="0.2">
      <c r="A166" s="831" t="s">
        <v>1775</v>
      </c>
      <c r="B166" s="832" t="s">
        <v>1601</v>
      </c>
      <c r="C166" s="832" t="s">
        <v>1605</v>
      </c>
      <c r="D166" s="832" t="s">
        <v>927</v>
      </c>
      <c r="E166" s="832" t="s">
        <v>931</v>
      </c>
      <c r="F166" s="849"/>
      <c r="G166" s="849"/>
      <c r="H166" s="837"/>
      <c r="I166" s="849">
        <v>155</v>
      </c>
      <c r="J166" s="849">
        <v>0</v>
      </c>
      <c r="K166" s="837"/>
      <c r="L166" s="849">
        <v>155</v>
      </c>
      <c r="M166" s="850">
        <v>0</v>
      </c>
    </row>
    <row r="167" spans="1:13" ht="14.45" customHeight="1" x14ac:dyDescent="0.2">
      <c r="A167" s="831" t="s">
        <v>1775</v>
      </c>
      <c r="B167" s="832" t="s">
        <v>2620</v>
      </c>
      <c r="C167" s="832" t="s">
        <v>2444</v>
      </c>
      <c r="D167" s="832" t="s">
        <v>2445</v>
      </c>
      <c r="E167" s="832" t="s">
        <v>2446</v>
      </c>
      <c r="F167" s="849">
        <v>1</v>
      </c>
      <c r="G167" s="849">
        <v>60.39</v>
      </c>
      <c r="H167" s="837">
        <v>1</v>
      </c>
      <c r="I167" s="849"/>
      <c r="J167" s="849"/>
      <c r="K167" s="837">
        <v>0</v>
      </c>
      <c r="L167" s="849">
        <v>1</v>
      </c>
      <c r="M167" s="850">
        <v>60.39</v>
      </c>
    </row>
    <row r="168" spans="1:13" ht="14.45" customHeight="1" x14ac:dyDescent="0.2">
      <c r="A168" s="831" t="s">
        <v>1775</v>
      </c>
      <c r="B168" s="832" t="s">
        <v>2617</v>
      </c>
      <c r="C168" s="832" t="s">
        <v>2296</v>
      </c>
      <c r="D168" s="832" t="s">
        <v>1908</v>
      </c>
      <c r="E168" s="832" t="s">
        <v>2297</v>
      </c>
      <c r="F168" s="849">
        <v>4</v>
      </c>
      <c r="G168" s="849">
        <v>134.19999999999999</v>
      </c>
      <c r="H168" s="837">
        <v>1</v>
      </c>
      <c r="I168" s="849"/>
      <c r="J168" s="849"/>
      <c r="K168" s="837">
        <v>0</v>
      </c>
      <c r="L168" s="849">
        <v>4</v>
      </c>
      <c r="M168" s="850">
        <v>134.19999999999999</v>
      </c>
    </row>
    <row r="169" spans="1:13" ht="14.45" customHeight="1" x14ac:dyDescent="0.2">
      <c r="A169" s="831" t="s">
        <v>1775</v>
      </c>
      <c r="B169" s="832" t="s">
        <v>2617</v>
      </c>
      <c r="C169" s="832" t="s">
        <v>2096</v>
      </c>
      <c r="D169" s="832" t="s">
        <v>1908</v>
      </c>
      <c r="E169" s="832" t="s">
        <v>2097</v>
      </c>
      <c r="F169" s="849">
        <v>2</v>
      </c>
      <c r="G169" s="849">
        <v>100.64</v>
      </c>
      <c r="H169" s="837">
        <v>1</v>
      </c>
      <c r="I169" s="849"/>
      <c r="J169" s="849"/>
      <c r="K169" s="837">
        <v>0</v>
      </c>
      <c r="L169" s="849">
        <v>2</v>
      </c>
      <c r="M169" s="850">
        <v>100.64</v>
      </c>
    </row>
    <row r="170" spans="1:13" ht="14.45" customHeight="1" x14ac:dyDescent="0.2">
      <c r="A170" s="831" t="s">
        <v>1776</v>
      </c>
      <c r="B170" s="832" t="s">
        <v>1448</v>
      </c>
      <c r="C170" s="832" t="s">
        <v>1780</v>
      </c>
      <c r="D170" s="832" t="s">
        <v>1781</v>
      </c>
      <c r="E170" s="832" t="s">
        <v>1782</v>
      </c>
      <c r="F170" s="849"/>
      <c r="G170" s="849"/>
      <c r="H170" s="837">
        <v>0</v>
      </c>
      <c r="I170" s="849">
        <v>2</v>
      </c>
      <c r="J170" s="849">
        <v>2771.24</v>
      </c>
      <c r="K170" s="837">
        <v>1</v>
      </c>
      <c r="L170" s="849">
        <v>2</v>
      </c>
      <c r="M170" s="850">
        <v>2771.24</v>
      </c>
    </row>
    <row r="171" spans="1:13" ht="14.45" customHeight="1" x14ac:dyDescent="0.2">
      <c r="A171" s="831" t="s">
        <v>1776</v>
      </c>
      <c r="B171" s="832" t="s">
        <v>1448</v>
      </c>
      <c r="C171" s="832" t="s">
        <v>1453</v>
      </c>
      <c r="D171" s="832" t="s">
        <v>771</v>
      </c>
      <c r="E171" s="832" t="s">
        <v>1454</v>
      </c>
      <c r="F171" s="849"/>
      <c r="G171" s="849"/>
      <c r="H171" s="837">
        <v>0</v>
      </c>
      <c r="I171" s="849">
        <v>1</v>
      </c>
      <c r="J171" s="849">
        <v>368.16</v>
      </c>
      <c r="K171" s="837">
        <v>1</v>
      </c>
      <c r="L171" s="849">
        <v>1</v>
      </c>
      <c r="M171" s="850">
        <v>368.16</v>
      </c>
    </row>
    <row r="172" spans="1:13" ht="14.45" customHeight="1" x14ac:dyDescent="0.2">
      <c r="A172" s="831" t="s">
        <v>1776</v>
      </c>
      <c r="B172" s="832" t="s">
        <v>1448</v>
      </c>
      <c r="C172" s="832" t="s">
        <v>1455</v>
      </c>
      <c r="D172" s="832" t="s">
        <v>771</v>
      </c>
      <c r="E172" s="832" t="s">
        <v>1456</v>
      </c>
      <c r="F172" s="849"/>
      <c r="G172" s="849"/>
      <c r="H172" s="837">
        <v>0</v>
      </c>
      <c r="I172" s="849">
        <v>18</v>
      </c>
      <c r="J172" s="849">
        <v>13253.94</v>
      </c>
      <c r="K172" s="837">
        <v>1</v>
      </c>
      <c r="L172" s="849">
        <v>18</v>
      </c>
      <c r="M172" s="850">
        <v>13253.94</v>
      </c>
    </row>
    <row r="173" spans="1:13" ht="14.45" customHeight="1" x14ac:dyDescent="0.2">
      <c r="A173" s="831" t="s">
        <v>1776</v>
      </c>
      <c r="B173" s="832" t="s">
        <v>1448</v>
      </c>
      <c r="C173" s="832" t="s">
        <v>1457</v>
      </c>
      <c r="D173" s="832" t="s">
        <v>771</v>
      </c>
      <c r="E173" s="832" t="s">
        <v>1458</v>
      </c>
      <c r="F173" s="849"/>
      <c r="G173" s="849"/>
      <c r="H173" s="837">
        <v>0</v>
      </c>
      <c r="I173" s="849">
        <v>26</v>
      </c>
      <c r="J173" s="849">
        <v>12763.14</v>
      </c>
      <c r="K173" s="837">
        <v>1</v>
      </c>
      <c r="L173" s="849">
        <v>26</v>
      </c>
      <c r="M173" s="850">
        <v>12763.14</v>
      </c>
    </row>
    <row r="174" spans="1:13" ht="14.45" customHeight="1" x14ac:dyDescent="0.2">
      <c r="A174" s="831" t="s">
        <v>1776</v>
      </c>
      <c r="B174" s="832" t="s">
        <v>1448</v>
      </c>
      <c r="C174" s="832" t="s">
        <v>2549</v>
      </c>
      <c r="D174" s="832" t="s">
        <v>1781</v>
      </c>
      <c r="E174" s="832" t="s">
        <v>2550</v>
      </c>
      <c r="F174" s="849"/>
      <c r="G174" s="849"/>
      <c r="H174" s="837">
        <v>0</v>
      </c>
      <c r="I174" s="849">
        <v>2</v>
      </c>
      <c r="J174" s="849">
        <v>554.24</v>
      </c>
      <c r="K174" s="837">
        <v>1</v>
      </c>
      <c r="L174" s="849">
        <v>2</v>
      </c>
      <c r="M174" s="850">
        <v>554.24</v>
      </c>
    </row>
    <row r="175" spans="1:13" ht="14.45" customHeight="1" x14ac:dyDescent="0.2">
      <c r="A175" s="831" t="s">
        <v>1776</v>
      </c>
      <c r="B175" s="832" t="s">
        <v>1601</v>
      </c>
      <c r="C175" s="832" t="s">
        <v>1605</v>
      </c>
      <c r="D175" s="832" t="s">
        <v>927</v>
      </c>
      <c r="E175" s="832" t="s">
        <v>931</v>
      </c>
      <c r="F175" s="849"/>
      <c r="G175" s="849"/>
      <c r="H175" s="837"/>
      <c r="I175" s="849">
        <v>77</v>
      </c>
      <c r="J175" s="849">
        <v>0</v>
      </c>
      <c r="K175" s="837"/>
      <c r="L175" s="849">
        <v>77</v>
      </c>
      <c r="M175" s="850">
        <v>0</v>
      </c>
    </row>
    <row r="176" spans="1:13" ht="14.45" customHeight="1" x14ac:dyDescent="0.2">
      <c r="A176" s="831" t="s">
        <v>1776</v>
      </c>
      <c r="B176" s="832" t="s">
        <v>1614</v>
      </c>
      <c r="C176" s="832" t="s">
        <v>1618</v>
      </c>
      <c r="D176" s="832" t="s">
        <v>1616</v>
      </c>
      <c r="E176" s="832" t="s">
        <v>1619</v>
      </c>
      <c r="F176" s="849"/>
      <c r="G176" s="849"/>
      <c r="H176" s="837">
        <v>0</v>
      </c>
      <c r="I176" s="849">
        <v>1</v>
      </c>
      <c r="J176" s="849">
        <v>169.73</v>
      </c>
      <c r="K176" s="837">
        <v>1</v>
      </c>
      <c r="L176" s="849">
        <v>1</v>
      </c>
      <c r="M176" s="850">
        <v>169.73</v>
      </c>
    </row>
    <row r="177" spans="1:13" ht="14.45" customHeight="1" x14ac:dyDescent="0.2">
      <c r="A177" s="831" t="s">
        <v>1777</v>
      </c>
      <c r="B177" s="832" t="s">
        <v>1448</v>
      </c>
      <c r="C177" s="832" t="s">
        <v>1780</v>
      </c>
      <c r="D177" s="832" t="s">
        <v>1781</v>
      </c>
      <c r="E177" s="832" t="s">
        <v>1782</v>
      </c>
      <c r="F177" s="849"/>
      <c r="G177" s="849"/>
      <c r="H177" s="837">
        <v>0</v>
      </c>
      <c r="I177" s="849">
        <v>2</v>
      </c>
      <c r="J177" s="849">
        <v>2771.24</v>
      </c>
      <c r="K177" s="837">
        <v>1</v>
      </c>
      <c r="L177" s="849">
        <v>2</v>
      </c>
      <c r="M177" s="850">
        <v>2771.24</v>
      </c>
    </row>
    <row r="178" spans="1:13" ht="14.45" customHeight="1" x14ac:dyDescent="0.2">
      <c r="A178" s="831" t="s">
        <v>1777</v>
      </c>
      <c r="B178" s="832" t="s">
        <v>1448</v>
      </c>
      <c r="C178" s="832" t="s">
        <v>1453</v>
      </c>
      <c r="D178" s="832" t="s">
        <v>771</v>
      </c>
      <c r="E178" s="832" t="s">
        <v>1454</v>
      </c>
      <c r="F178" s="849"/>
      <c r="G178" s="849"/>
      <c r="H178" s="837">
        <v>0</v>
      </c>
      <c r="I178" s="849">
        <v>2</v>
      </c>
      <c r="J178" s="849">
        <v>736.32</v>
      </c>
      <c r="K178" s="837">
        <v>1</v>
      </c>
      <c r="L178" s="849">
        <v>2</v>
      </c>
      <c r="M178" s="850">
        <v>736.32</v>
      </c>
    </row>
    <row r="179" spans="1:13" ht="14.45" customHeight="1" x14ac:dyDescent="0.2">
      <c r="A179" s="831" t="s">
        <v>1777</v>
      </c>
      <c r="B179" s="832" t="s">
        <v>1448</v>
      </c>
      <c r="C179" s="832" t="s">
        <v>1455</v>
      </c>
      <c r="D179" s="832" t="s">
        <v>771</v>
      </c>
      <c r="E179" s="832" t="s">
        <v>1456</v>
      </c>
      <c r="F179" s="849"/>
      <c r="G179" s="849"/>
      <c r="H179" s="837">
        <v>0</v>
      </c>
      <c r="I179" s="849">
        <v>129</v>
      </c>
      <c r="J179" s="849">
        <v>94986.57</v>
      </c>
      <c r="K179" s="837">
        <v>1</v>
      </c>
      <c r="L179" s="849">
        <v>129</v>
      </c>
      <c r="M179" s="850">
        <v>94986.57</v>
      </c>
    </row>
    <row r="180" spans="1:13" ht="14.45" customHeight="1" x14ac:dyDescent="0.2">
      <c r="A180" s="831" t="s">
        <v>1777</v>
      </c>
      <c r="B180" s="832" t="s">
        <v>1448</v>
      </c>
      <c r="C180" s="832" t="s">
        <v>1457</v>
      </c>
      <c r="D180" s="832" t="s">
        <v>771</v>
      </c>
      <c r="E180" s="832" t="s">
        <v>1458</v>
      </c>
      <c r="F180" s="849"/>
      <c r="G180" s="849"/>
      <c r="H180" s="837">
        <v>0</v>
      </c>
      <c r="I180" s="849">
        <v>43</v>
      </c>
      <c r="J180" s="849">
        <v>21108.27</v>
      </c>
      <c r="K180" s="837">
        <v>1</v>
      </c>
      <c r="L180" s="849">
        <v>43</v>
      </c>
      <c r="M180" s="850">
        <v>21108.27</v>
      </c>
    </row>
    <row r="181" spans="1:13" ht="14.45" customHeight="1" x14ac:dyDescent="0.2">
      <c r="A181" s="831" t="s">
        <v>1777</v>
      </c>
      <c r="B181" s="832" t="s">
        <v>1448</v>
      </c>
      <c r="C181" s="832" t="s">
        <v>1882</v>
      </c>
      <c r="D181" s="832" t="s">
        <v>1781</v>
      </c>
      <c r="E181" s="832" t="s">
        <v>1883</v>
      </c>
      <c r="F181" s="849"/>
      <c r="G181" s="849"/>
      <c r="H181" s="837">
        <v>0</v>
      </c>
      <c r="I181" s="849">
        <v>1</v>
      </c>
      <c r="J181" s="849">
        <v>1847.49</v>
      </c>
      <c r="K181" s="837">
        <v>1</v>
      </c>
      <c r="L181" s="849">
        <v>1</v>
      </c>
      <c r="M181" s="850">
        <v>1847.49</v>
      </c>
    </row>
    <row r="182" spans="1:13" ht="14.45" customHeight="1" x14ac:dyDescent="0.2">
      <c r="A182" s="831" t="s">
        <v>1777</v>
      </c>
      <c r="B182" s="832" t="s">
        <v>1448</v>
      </c>
      <c r="C182" s="832" t="s">
        <v>1884</v>
      </c>
      <c r="D182" s="832" t="s">
        <v>771</v>
      </c>
      <c r="E182" s="832" t="s">
        <v>1885</v>
      </c>
      <c r="F182" s="849"/>
      <c r="G182" s="849"/>
      <c r="H182" s="837">
        <v>0</v>
      </c>
      <c r="I182" s="849">
        <v>7</v>
      </c>
      <c r="J182" s="849">
        <v>8082.76</v>
      </c>
      <c r="K182" s="837">
        <v>1</v>
      </c>
      <c r="L182" s="849">
        <v>7</v>
      </c>
      <c r="M182" s="850">
        <v>8082.76</v>
      </c>
    </row>
    <row r="183" spans="1:13" ht="14.45" customHeight="1" x14ac:dyDescent="0.2">
      <c r="A183" s="831" t="s">
        <v>1777</v>
      </c>
      <c r="B183" s="832" t="s">
        <v>1448</v>
      </c>
      <c r="C183" s="832" t="s">
        <v>1451</v>
      </c>
      <c r="D183" s="832" t="s">
        <v>771</v>
      </c>
      <c r="E183" s="832" t="s">
        <v>1452</v>
      </c>
      <c r="F183" s="849"/>
      <c r="G183" s="849"/>
      <c r="H183" s="837">
        <v>0</v>
      </c>
      <c r="I183" s="849">
        <v>14</v>
      </c>
      <c r="J183" s="849">
        <v>12932.36</v>
      </c>
      <c r="K183" s="837">
        <v>1</v>
      </c>
      <c r="L183" s="849">
        <v>14</v>
      </c>
      <c r="M183" s="850">
        <v>12932.36</v>
      </c>
    </row>
    <row r="184" spans="1:13" ht="14.45" customHeight="1" x14ac:dyDescent="0.2">
      <c r="A184" s="831" t="s">
        <v>1777</v>
      </c>
      <c r="B184" s="832" t="s">
        <v>1555</v>
      </c>
      <c r="C184" s="832" t="s">
        <v>1560</v>
      </c>
      <c r="D184" s="832" t="s">
        <v>1561</v>
      </c>
      <c r="E184" s="832" t="s">
        <v>1562</v>
      </c>
      <c r="F184" s="849"/>
      <c r="G184" s="849"/>
      <c r="H184" s="837">
        <v>0</v>
      </c>
      <c r="I184" s="849">
        <v>4</v>
      </c>
      <c r="J184" s="849">
        <v>598.08000000000004</v>
      </c>
      <c r="K184" s="837">
        <v>1</v>
      </c>
      <c r="L184" s="849">
        <v>4</v>
      </c>
      <c r="M184" s="850">
        <v>598.08000000000004</v>
      </c>
    </row>
    <row r="185" spans="1:13" ht="14.45" customHeight="1" x14ac:dyDescent="0.2">
      <c r="A185" s="831" t="s">
        <v>1777</v>
      </c>
      <c r="B185" s="832" t="s">
        <v>1555</v>
      </c>
      <c r="C185" s="832" t="s">
        <v>2313</v>
      </c>
      <c r="D185" s="832" t="s">
        <v>1074</v>
      </c>
      <c r="E185" s="832" t="s">
        <v>1559</v>
      </c>
      <c r="F185" s="849">
        <v>1</v>
      </c>
      <c r="G185" s="849">
        <v>154.36000000000001</v>
      </c>
      <c r="H185" s="837">
        <v>1</v>
      </c>
      <c r="I185" s="849"/>
      <c r="J185" s="849"/>
      <c r="K185" s="837">
        <v>0</v>
      </c>
      <c r="L185" s="849">
        <v>1</v>
      </c>
      <c r="M185" s="850">
        <v>154.36000000000001</v>
      </c>
    </row>
    <row r="186" spans="1:13" ht="14.45" customHeight="1" x14ac:dyDescent="0.2">
      <c r="A186" s="831" t="s">
        <v>1777</v>
      </c>
      <c r="B186" s="832" t="s">
        <v>1555</v>
      </c>
      <c r="C186" s="832" t="s">
        <v>1784</v>
      </c>
      <c r="D186" s="832" t="s">
        <v>1074</v>
      </c>
      <c r="E186" s="832" t="s">
        <v>1557</v>
      </c>
      <c r="F186" s="849">
        <v>1</v>
      </c>
      <c r="G186" s="849">
        <v>225.06</v>
      </c>
      <c r="H186" s="837">
        <v>1</v>
      </c>
      <c r="I186" s="849"/>
      <c r="J186" s="849"/>
      <c r="K186" s="837">
        <v>0</v>
      </c>
      <c r="L186" s="849">
        <v>1</v>
      </c>
      <c r="M186" s="850">
        <v>225.06</v>
      </c>
    </row>
    <row r="187" spans="1:13" ht="14.45" customHeight="1" x14ac:dyDescent="0.2">
      <c r="A187" s="831" t="s">
        <v>1777</v>
      </c>
      <c r="B187" s="832" t="s">
        <v>1555</v>
      </c>
      <c r="C187" s="832" t="s">
        <v>2266</v>
      </c>
      <c r="D187" s="832" t="s">
        <v>1074</v>
      </c>
      <c r="E187" s="832" t="s">
        <v>1559</v>
      </c>
      <c r="F187" s="849">
        <v>1</v>
      </c>
      <c r="G187" s="849">
        <v>154.36000000000001</v>
      </c>
      <c r="H187" s="837">
        <v>1</v>
      </c>
      <c r="I187" s="849"/>
      <c r="J187" s="849"/>
      <c r="K187" s="837">
        <v>0</v>
      </c>
      <c r="L187" s="849">
        <v>1</v>
      </c>
      <c r="M187" s="850">
        <v>154.36000000000001</v>
      </c>
    </row>
    <row r="188" spans="1:13" ht="14.45" customHeight="1" x14ac:dyDescent="0.2">
      <c r="A188" s="831" t="s">
        <v>1777</v>
      </c>
      <c r="B188" s="832" t="s">
        <v>1601</v>
      </c>
      <c r="C188" s="832" t="s">
        <v>1605</v>
      </c>
      <c r="D188" s="832" t="s">
        <v>927</v>
      </c>
      <c r="E188" s="832" t="s">
        <v>931</v>
      </c>
      <c r="F188" s="849"/>
      <c r="G188" s="849"/>
      <c r="H188" s="837"/>
      <c r="I188" s="849">
        <v>54</v>
      </c>
      <c r="J188" s="849">
        <v>0</v>
      </c>
      <c r="K188" s="837"/>
      <c r="L188" s="849">
        <v>54</v>
      </c>
      <c r="M188" s="850">
        <v>0</v>
      </c>
    </row>
    <row r="189" spans="1:13" ht="14.45" customHeight="1" x14ac:dyDescent="0.2">
      <c r="A189" s="831" t="s">
        <v>1777</v>
      </c>
      <c r="B189" s="832" t="s">
        <v>1643</v>
      </c>
      <c r="C189" s="832" t="s">
        <v>1644</v>
      </c>
      <c r="D189" s="832" t="s">
        <v>626</v>
      </c>
      <c r="E189" s="832" t="s">
        <v>1645</v>
      </c>
      <c r="F189" s="849"/>
      <c r="G189" s="849"/>
      <c r="H189" s="837"/>
      <c r="I189" s="849">
        <v>1</v>
      </c>
      <c r="J189" s="849">
        <v>0</v>
      </c>
      <c r="K189" s="837"/>
      <c r="L189" s="849">
        <v>1</v>
      </c>
      <c r="M189" s="850">
        <v>0</v>
      </c>
    </row>
    <row r="190" spans="1:13" ht="14.45" customHeight="1" x14ac:dyDescent="0.2">
      <c r="A190" s="831" t="s">
        <v>1777</v>
      </c>
      <c r="B190" s="832" t="s">
        <v>2617</v>
      </c>
      <c r="C190" s="832" t="s">
        <v>2264</v>
      </c>
      <c r="D190" s="832" t="s">
        <v>1908</v>
      </c>
      <c r="E190" s="832" t="s">
        <v>2265</v>
      </c>
      <c r="F190" s="849">
        <v>2</v>
      </c>
      <c r="G190" s="849">
        <v>33.54</v>
      </c>
      <c r="H190" s="837">
        <v>1</v>
      </c>
      <c r="I190" s="849"/>
      <c r="J190" s="849"/>
      <c r="K190" s="837">
        <v>0</v>
      </c>
      <c r="L190" s="849">
        <v>2</v>
      </c>
      <c r="M190" s="850">
        <v>33.54</v>
      </c>
    </row>
    <row r="191" spans="1:13" ht="14.45" customHeight="1" thickBot="1" x14ac:dyDescent="0.25">
      <c r="A191" s="839" t="s">
        <v>1777</v>
      </c>
      <c r="B191" s="840" t="s">
        <v>2617</v>
      </c>
      <c r="C191" s="840" t="s">
        <v>2296</v>
      </c>
      <c r="D191" s="840" t="s">
        <v>1908</v>
      </c>
      <c r="E191" s="840" t="s">
        <v>2297</v>
      </c>
      <c r="F191" s="851">
        <v>1</v>
      </c>
      <c r="G191" s="851">
        <v>33.549999999999997</v>
      </c>
      <c r="H191" s="845">
        <v>1</v>
      </c>
      <c r="I191" s="851"/>
      <c r="J191" s="851"/>
      <c r="K191" s="845">
        <v>0</v>
      </c>
      <c r="L191" s="851">
        <v>1</v>
      </c>
      <c r="M191" s="852">
        <v>33.549999999999997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78F08F62-9350-4905-AF03-8CF57BEBD4A0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29" t="s">
        <v>577</v>
      </c>
      <c r="B5" s="730" t="s">
        <v>578</v>
      </c>
      <c r="C5" s="731" t="s">
        <v>579</v>
      </c>
      <c r="D5" s="731" t="s">
        <v>579</v>
      </c>
      <c r="E5" s="731"/>
      <c r="F5" s="731" t="s">
        <v>579</v>
      </c>
      <c r="G5" s="731" t="s">
        <v>579</v>
      </c>
      <c r="H5" s="731" t="s">
        <v>579</v>
      </c>
      <c r="I5" s="732" t="s">
        <v>579</v>
      </c>
      <c r="J5" s="733" t="s">
        <v>73</v>
      </c>
    </row>
    <row r="6" spans="1:10" ht="14.45" customHeight="1" x14ac:dyDescent="0.2">
      <c r="A6" s="729" t="s">
        <v>577</v>
      </c>
      <c r="B6" s="730" t="s">
        <v>2624</v>
      </c>
      <c r="C6" s="731">
        <v>-105.7149</v>
      </c>
      <c r="D6" s="731">
        <v>361.5447200000001</v>
      </c>
      <c r="E6" s="731"/>
      <c r="F6" s="731">
        <v>331.67231999999996</v>
      </c>
      <c r="G6" s="731">
        <v>291.66668750000002</v>
      </c>
      <c r="H6" s="731">
        <v>40.005632499999933</v>
      </c>
      <c r="I6" s="732">
        <v>1.1371621587741312</v>
      </c>
      <c r="J6" s="733" t="s">
        <v>1</v>
      </c>
    </row>
    <row r="7" spans="1:10" ht="14.45" customHeight="1" x14ac:dyDescent="0.2">
      <c r="A7" s="729" t="s">
        <v>577</v>
      </c>
      <c r="B7" s="730" t="s">
        <v>2625</v>
      </c>
      <c r="C7" s="731">
        <v>7185.3725299999942</v>
      </c>
      <c r="D7" s="731">
        <v>7095.0277299999952</v>
      </c>
      <c r="E7" s="731"/>
      <c r="F7" s="731">
        <v>7142.9634399999941</v>
      </c>
      <c r="G7" s="731">
        <v>7145.9795000000004</v>
      </c>
      <c r="H7" s="731">
        <v>-3.0160600000062914</v>
      </c>
      <c r="I7" s="732">
        <v>0.99957793609679313</v>
      </c>
      <c r="J7" s="733" t="s">
        <v>1</v>
      </c>
    </row>
    <row r="8" spans="1:10" ht="14.45" customHeight="1" x14ac:dyDescent="0.2">
      <c r="A8" s="729" t="s">
        <v>577</v>
      </c>
      <c r="B8" s="730" t="s">
        <v>2626</v>
      </c>
      <c r="C8" s="731">
        <v>215.69489000000002</v>
      </c>
      <c r="D8" s="731">
        <v>137.03254000000001</v>
      </c>
      <c r="E8" s="731"/>
      <c r="F8" s="731">
        <v>228.36193000000003</v>
      </c>
      <c r="G8" s="731">
        <v>175</v>
      </c>
      <c r="H8" s="731">
        <v>53.361930000000029</v>
      </c>
      <c r="I8" s="732">
        <v>1.3049253142857145</v>
      </c>
      <c r="J8" s="733" t="s">
        <v>1</v>
      </c>
    </row>
    <row r="9" spans="1:10" ht="14.45" customHeight="1" x14ac:dyDescent="0.2">
      <c r="A9" s="729" t="s">
        <v>577</v>
      </c>
      <c r="B9" s="730" t="s">
        <v>2627</v>
      </c>
      <c r="C9" s="731">
        <v>7.1048200000000001</v>
      </c>
      <c r="D9" s="731">
        <v>4.4312200000000006</v>
      </c>
      <c r="E9" s="731"/>
      <c r="F9" s="731">
        <v>5.4920400000000003</v>
      </c>
      <c r="G9" s="731">
        <v>8.7499997558593741</v>
      </c>
      <c r="H9" s="731">
        <v>-3.2579597558593738</v>
      </c>
      <c r="I9" s="732">
        <v>0.62766173179859752</v>
      </c>
      <c r="J9" s="733" t="s">
        <v>1</v>
      </c>
    </row>
    <row r="10" spans="1:10" ht="14.45" customHeight="1" x14ac:dyDescent="0.2">
      <c r="A10" s="729" t="s">
        <v>577</v>
      </c>
      <c r="B10" s="730" t="s">
        <v>2628</v>
      </c>
      <c r="C10" s="731">
        <v>0.91639000000000004</v>
      </c>
      <c r="D10" s="731">
        <v>0.95699999999999996</v>
      </c>
      <c r="E10" s="731"/>
      <c r="F10" s="731">
        <v>0</v>
      </c>
      <c r="G10" s="731">
        <v>1.75</v>
      </c>
      <c r="H10" s="731">
        <v>-1.75</v>
      </c>
      <c r="I10" s="732">
        <v>0</v>
      </c>
      <c r="J10" s="733" t="s">
        <v>1</v>
      </c>
    </row>
    <row r="11" spans="1:10" ht="14.45" customHeight="1" x14ac:dyDescent="0.2">
      <c r="A11" s="729" t="s">
        <v>577</v>
      </c>
      <c r="B11" s="730" t="s">
        <v>2629</v>
      </c>
      <c r="C11" s="731">
        <v>415.91717</v>
      </c>
      <c r="D11" s="731">
        <v>373.41869000000003</v>
      </c>
      <c r="E11" s="731"/>
      <c r="F11" s="731">
        <v>335.88774999999998</v>
      </c>
      <c r="G11" s="731">
        <v>408.33331640625005</v>
      </c>
      <c r="H11" s="731">
        <v>-72.445566406250066</v>
      </c>
      <c r="I11" s="732">
        <v>0.82258227899735203</v>
      </c>
      <c r="J11" s="733" t="s">
        <v>1</v>
      </c>
    </row>
    <row r="12" spans="1:10" ht="14.45" customHeight="1" x14ac:dyDescent="0.2">
      <c r="A12" s="729" t="s">
        <v>577</v>
      </c>
      <c r="B12" s="730" t="s">
        <v>2630</v>
      </c>
      <c r="C12" s="731">
        <v>774.38618000000019</v>
      </c>
      <c r="D12" s="731">
        <v>893.7391800000006</v>
      </c>
      <c r="E12" s="731"/>
      <c r="F12" s="731">
        <v>809.67084000000011</v>
      </c>
      <c r="G12" s="731">
        <v>869.16665234374989</v>
      </c>
      <c r="H12" s="731">
        <v>-59.495812343749776</v>
      </c>
      <c r="I12" s="732">
        <v>0.93154844104601064</v>
      </c>
      <c r="J12" s="733" t="s">
        <v>1</v>
      </c>
    </row>
    <row r="13" spans="1:10" ht="14.45" customHeight="1" x14ac:dyDescent="0.2">
      <c r="A13" s="729" t="s">
        <v>577</v>
      </c>
      <c r="B13" s="730" t="s">
        <v>2631</v>
      </c>
      <c r="C13" s="731">
        <v>57.858500000000006</v>
      </c>
      <c r="D13" s="731">
        <v>56.533000000000001</v>
      </c>
      <c r="E13" s="731"/>
      <c r="F13" s="731">
        <v>62.011719999999997</v>
      </c>
      <c r="G13" s="731">
        <v>58.333333984375003</v>
      </c>
      <c r="H13" s="731">
        <v>3.6783860156249943</v>
      </c>
      <c r="I13" s="732">
        <v>1.06305804527837</v>
      </c>
      <c r="J13" s="733" t="s">
        <v>1</v>
      </c>
    </row>
    <row r="14" spans="1:10" ht="14.45" customHeight="1" x14ac:dyDescent="0.2">
      <c r="A14" s="729" t="s">
        <v>577</v>
      </c>
      <c r="B14" s="730" t="s">
        <v>2632</v>
      </c>
      <c r="C14" s="731">
        <v>46.764769999999999</v>
      </c>
      <c r="D14" s="731">
        <v>33.338279999999997</v>
      </c>
      <c r="E14" s="731"/>
      <c r="F14" s="731">
        <v>44.848849999999999</v>
      </c>
      <c r="G14" s="731">
        <v>37.916667968749998</v>
      </c>
      <c r="H14" s="731">
        <v>6.9321820312500009</v>
      </c>
      <c r="I14" s="732">
        <v>1.1828267725677619</v>
      </c>
      <c r="J14" s="733" t="s">
        <v>1</v>
      </c>
    </row>
    <row r="15" spans="1:10" ht="14.45" customHeight="1" x14ac:dyDescent="0.2">
      <c r="A15" s="729" t="s">
        <v>577</v>
      </c>
      <c r="B15" s="730" t="s">
        <v>2633</v>
      </c>
      <c r="C15" s="731">
        <v>7.5822799999999999</v>
      </c>
      <c r="D15" s="731">
        <v>16.996759999999998</v>
      </c>
      <c r="E15" s="731"/>
      <c r="F15" s="731">
        <v>31.000900000000001</v>
      </c>
      <c r="G15" s="731">
        <v>17.500000732421874</v>
      </c>
      <c r="H15" s="731">
        <v>13.500899267578127</v>
      </c>
      <c r="I15" s="732">
        <v>1.7714799258588203</v>
      </c>
      <c r="J15" s="733" t="s">
        <v>1</v>
      </c>
    </row>
    <row r="16" spans="1:10" ht="14.45" customHeight="1" x14ac:dyDescent="0.2">
      <c r="A16" s="729" t="s">
        <v>577</v>
      </c>
      <c r="B16" s="730" t="s">
        <v>2634</v>
      </c>
      <c r="C16" s="731">
        <v>52.901269999999997</v>
      </c>
      <c r="D16" s="731">
        <v>49.4146</v>
      </c>
      <c r="E16" s="731"/>
      <c r="F16" s="731">
        <v>53.896500000000003</v>
      </c>
      <c r="G16" s="731">
        <v>52.5</v>
      </c>
      <c r="H16" s="731">
        <v>1.3965000000000032</v>
      </c>
      <c r="I16" s="732">
        <v>1.0266</v>
      </c>
      <c r="J16" s="733" t="s">
        <v>1</v>
      </c>
    </row>
    <row r="17" spans="1:10" ht="14.45" customHeight="1" x14ac:dyDescent="0.2">
      <c r="A17" s="729" t="s">
        <v>577</v>
      </c>
      <c r="B17" s="730" t="s">
        <v>2635</v>
      </c>
      <c r="C17" s="731">
        <v>9.779580000000001</v>
      </c>
      <c r="D17" s="731">
        <v>16.16508</v>
      </c>
      <c r="E17" s="731"/>
      <c r="F17" s="731">
        <v>21.557890000000004</v>
      </c>
      <c r="G17" s="731">
        <v>23.333334228515625</v>
      </c>
      <c r="H17" s="731">
        <v>-1.7754442285156209</v>
      </c>
      <c r="I17" s="732">
        <v>0.92390953598282355</v>
      </c>
      <c r="J17" s="733" t="s">
        <v>1</v>
      </c>
    </row>
    <row r="18" spans="1:10" ht="14.45" customHeight="1" x14ac:dyDescent="0.2">
      <c r="A18" s="729" t="s">
        <v>577</v>
      </c>
      <c r="B18" s="730" t="s">
        <v>2636</v>
      </c>
      <c r="C18" s="731">
        <v>9.0709599999999995</v>
      </c>
      <c r="D18" s="731">
        <v>4.5446999999999997</v>
      </c>
      <c r="E18" s="731"/>
      <c r="F18" s="731">
        <v>12.83544</v>
      </c>
      <c r="G18" s="731">
        <v>8.7500002441406259</v>
      </c>
      <c r="H18" s="731">
        <v>4.0854397558593742</v>
      </c>
      <c r="I18" s="732">
        <v>1.4669073876420928</v>
      </c>
      <c r="J18" s="733" t="s">
        <v>1</v>
      </c>
    </row>
    <row r="19" spans="1:10" ht="14.45" customHeight="1" x14ac:dyDescent="0.2">
      <c r="A19" s="729" t="s">
        <v>577</v>
      </c>
      <c r="B19" s="730" t="s">
        <v>2637</v>
      </c>
      <c r="C19" s="731">
        <v>181.0573</v>
      </c>
      <c r="D19" s="731">
        <v>109.89763000000001</v>
      </c>
      <c r="E19" s="731"/>
      <c r="F19" s="731">
        <v>49.251839999999994</v>
      </c>
      <c r="G19" s="731">
        <v>99.166671875000006</v>
      </c>
      <c r="H19" s="731">
        <v>-49.914831875000012</v>
      </c>
      <c r="I19" s="732">
        <v>0.49665718399909742</v>
      </c>
      <c r="J19" s="733" t="s">
        <v>1</v>
      </c>
    </row>
    <row r="20" spans="1:10" ht="14.45" customHeight="1" x14ac:dyDescent="0.2">
      <c r="A20" s="729" t="s">
        <v>577</v>
      </c>
      <c r="B20" s="730" t="s">
        <v>2638</v>
      </c>
      <c r="C20" s="731">
        <v>0</v>
      </c>
      <c r="D20" s="731">
        <v>0.93149999999999999</v>
      </c>
      <c r="E20" s="731"/>
      <c r="F20" s="731">
        <v>0</v>
      </c>
      <c r="G20" s="731">
        <v>0</v>
      </c>
      <c r="H20" s="731">
        <v>0</v>
      </c>
      <c r="I20" s="732" t="s">
        <v>579</v>
      </c>
      <c r="J20" s="733" t="s">
        <v>1</v>
      </c>
    </row>
    <row r="21" spans="1:10" ht="14.45" customHeight="1" x14ac:dyDescent="0.2">
      <c r="A21" s="729" t="s">
        <v>577</v>
      </c>
      <c r="B21" s="730" t="s">
        <v>588</v>
      </c>
      <c r="C21" s="731">
        <v>8858.6917399999948</v>
      </c>
      <c r="D21" s="731">
        <v>9153.9726299999984</v>
      </c>
      <c r="E21" s="731"/>
      <c r="F21" s="731">
        <v>9129.4514599999966</v>
      </c>
      <c r="G21" s="731">
        <v>9198.1461650390629</v>
      </c>
      <c r="H21" s="731">
        <v>-68.694705039066321</v>
      </c>
      <c r="I21" s="732">
        <v>0.99253167933989073</v>
      </c>
      <c r="J21" s="733" t="s">
        <v>589</v>
      </c>
    </row>
    <row r="23" spans="1:10" ht="14.45" customHeight="1" x14ac:dyDescent="0.2">
      <c r="A23" s="729" t="s">
        <v>577</v>
      </c>
      <c r="B23" s="730" t="s">
        <v>578</v>
      </c>
      <c r="C23" s="731" t="s">
        <v>579</v>
      </c>
      <c r="D23" s="731" t="s">
        <v>579</v>
      </c>
      <c r="E23" s="731"/>
      <c r="F23" s="731" t="s">
        <v>579</v>
      </c>
      <c r="G23" s="731" t="s">
        <v>579</v>
      </c>
      <c r="H23" s="731" t="s">
        <v>579</v>
      </c>
      <c r="I23" s="732" t="s">
        <v>579</v>
      </c>
      <c r="J23" s="733" t="s">
        <v>73</v>
      </c>
    </row>
    <row r="24" spans="1:10" ht="14.45" customHeight="1" x14ac:dyDescent="0.2">
      <c r="A24" s="729" t="s">
        <v>590</v>
      </c>
      <c r="B24" s="730" t="s">
        <v>591</v>
      </c>
      <c r="C24" s="731" t="s">
        <v>579</v>
      </c>
      <c r="D24" s="731" t="s">
        <v>579</v>
      </c>
      <c r="E24" s="731"/>
      <c r="F24" s="731" t="s">
        <v>579</v>
      </c>
      <c r="G24" s="731" t="s">
        <v>579</v>
      </c>
      <c r="H24" s="731" t="s">
        <v>579</v>
      </c>
      <c r="I24" s="732" t="s">
        <v>579</v>
      </c>
      <c r="J24" s="733" t="s">
        <v>0</v>
      </c>
    </row>
    <row r="25" spans="1:10" ht="14.45" customHeight="1" x14ac:dyDescent="0.2">
      <c r="A25" s="729" t="s">
        <v>590</v>
      </c>
      <c r="B25" s="730" t="s">
        <v>2627</v>
      </c>
      <c r="C25" s="731">
        <v>1.48237</v>
      </c>
      <c r="D25" s="731">
        <v>1.9146600000000003</v>
      </c>
      <c r="E25" s="731"/>
      <c r="F25" s="731">
        <v>1.6021800000000004</v>
      </c>
      <c r="G25" s="731">
        <v>3</v>
      </c>
      <c r="H25" s="731">
        <v>-1.3978199999999996</v>
      </c>
      <c r="I25" s="732">
        <v>0.53406000000000009</v>
      </c>
      <c r="J25" s="733" t="s">
        <v>1</v>
      </c>
    </row>
    <row r="26" spans="1:10" ht="14.45" customHeight="1" x14ac:dyDescent="0.2">
      <c r="A26" s="729" t="s">
        <v>590</v>
      </c>
      <c r="B26" s="730" t="s">
        <v>2628</v>
      </c>
      <c r="C26" s="731">
        <v>0</v>
      </c>
      <c r="D26" s="731">
        <v>0.23924999999999999</v>
      </c>
      <c r="E26" s="731"/>
      <c r="F26" s="731">
        <v>0</v>
      </c>
      <c r="G26" s="731">
        <v>0</v>
      </c>
      <c r="H26" s="731">
        <v>0</v>
      </c>
      <c r="I26" s="732" t="s">
        <v>579</v>
      </c>
      <c r="J26" s="733" t="s">
        <v>1</v>
      </c>
    </row>
    <row r="27" spans="1:10" ht="14.45" customHeight="1" x14ac:dyDescent="0.2">
      <c r="A27" s="729" t="s">
        <v>590</v>
      </c>
      <c r="B27" s="730" t="s">
        <v>2629</v>
      </c>
      <c r="C27" s="731">
        <v>235.88665</v>
      </c>
      <c r="D27" s="731">
        <v>216.31994000000003</v>
      </c>
      <c r="E27" s="731"/>
      <c r="F27" s="731">
        <v>162.47092999999998</v>
      </c>
      <c r="G27" s="731">
        <v>229</v>
      </c>
      <c r="H27" s="731">
        <v>-66.529070000000019</v>
      </c>
      <c r="I27" s="732">
        <v>0.70948004366812223</v>
      </c>
      <c r="J27" s="733" t="s">
        <v>1</v>
      </c>
    </row>
    <row r="28" spans="1:10" ht="14.45" customHeight="1" x14ac:dyDescent="0.2">
      <c r="A28" s="729" t="s">
        <v>590</v>
      </c>
      <c r="B28" s="730" t="s">
        <v>2630</v>
      </c>
      <c r="C28" s="731">
        <v>78.922239999999988</v>
      </c>
      <c r="D28" s="731">
        <v>80.004240000000024</v>
      </c>
      <c r="E28" s="731"/>
      <c r="F28" s="731">
        <v>82.912949999999981</v>
      </c>
      <c r="G28" s="731">
        <v>85</v>
      </c>
      <c r="H28" s="731">
        <v>-2.0870500000000192</v>
      </c>
      <c r="I28" s="732">
        <v>0.97544647058823508</v>
      </c>
      <c r="J28" s="733" t="s">
        <v>1</v>
      </c>
    </row>
    <row r="29" spans="1:10" ht="14.45" customHeight="1" x14ac:dyDescent="0.2">
      <c r="A29" s="729" t="s">
        <v>590</v>
      </c>
      <c r="B29" s="730" t="s">
        <v>2631</v>
      </c>
      <c r="C29" s="731">
        <v>34.044800000000002</v>
      </c>
      <c r="D29" s="731">
        <v>34.104500000000002</v>
      </c>
      <c r="E29" s="731"/>
      <c r="F29" s="731">
        <v>26.849199999999996</v>
      </c>
      <c r="G29" s="731">
        <v>36</v>
      </c>
      <c r="H29" s="731">
        <v>-9.1508000000000038</v>
      </c>
      <c r="I29" s="732">
        <v>0.74581111111111098</v>
      </c>
      <c r="J29" s="733" t="s">
        <v>1</v>
      </c>
    </row>
    <row r="30" spans="1:10" ht="14.45" customHeight="1" x14ac:dyDescent="0.2">
      <c r="A30" s="729" t="s">
        <v>590</v>
      </c>
      <c r="B30" s="730" t="s">
        <v>2633</v>
      </c>
      <c r="C30" s="731">
        <v>4.6162799999999997</v>
      </c>
      <c r="D30" s="731">
        <v>5.0750000000000002</v>
      </c>
      <c r="E30" s="731"/>
      <c r="F30" s="731">
        <v>4.9930000000000003</v>
      </c>
      <c r="G30" s="731">
        <v>6</v>
      </c>
      <c r="H30" s="731">
        <v>-1.0069999999999997</v>
      </c>
      <c r="I30" s="732">
        <v>0.83216666666666672</v>
      </c>
      <c r="J30" s="733" t="s">
        <v>1</v>
      </c>
    </row>
    <row r="31" spans="1:10" ht="14.45" customHeight="1" x14ac:dyDescent="0.2">
      <c r="A31" s="729" t="s">
        <v>590</v>
      </c>
      <c r="B31" s="730" t="s">
        <v>2634</v>
      </c>
      <c r="C31" s="731">
        <v>21.39</v>
      </c>
      <c r="D31" s="731">
        <v>19.026</v>
      </c>
      <c r="E31" s="731"/>
      <c r="F31" s="731">
        <v>21</v>
      </c>
      <c r="G31" s="731">
        <v>18</v>
      </c>
      <c r="H31" s="731">
        <v>3</v>
      </c>
      <c r="I31" s="732">
        <v>1.1666666666666667</v>
      </c>
      <c r="J31" s="733" t="s">
        <v>1</v>
      </c>
    </row>
    <row r="32" spans="1:10" ht="14.45" customHeight="1" x14ac:dyDescent="0.2">
      <c r="A32" s="729" t="s">
        <v>590</v>
      </c>
      <c r="B32" s="730" t="s">
        <v>2635</v>
      </c>
      <c r="C32" s="731">
        <v>0</v>
      </c>
      <c r="D32" s="731">
        <v>2.1505000000000001</v>
      </c>
      <c r="E32" s="731"/>
      <c r="F32" s="731">
        <v>2.6779000000000002</v>
      </c>
      <c r="G32" s="731">
        <v>1</v>
      </c>
      <c r="H32" s="731">
        <v>1.6779000000000002</v>
      </c>
      <c r="I32" s="732">
        <v>2.6779000000000002</v>
      </c>
      <c r="J32" s="733" t="s">
        <v>1</v>
      </c>
    </row>
    <row r="33" spans="1:10" ht="14.45" customHeight="1" x14ac:dyDescent="0.2">
      <c r="A33" s="729" t="s">
        <v>590</v>
      </c>
      <c r="B33" s="730" t="s">
        <v>2636</v>
      </c>
      <c r="C33" s="731">
        <v>2.8947500000000002</v>
      </c>
      <c r="D33" s="731">
        <v>2.1126</v>
      </c>
      <c r="E33" s="731"/>
      <c r="F33" s="731">
        <v>0.39539999999999997</v>
      </c>
      <c r="G33" s="731">
        <v>4</v>
      </c>
      <c r="H33" s="731">
        <v>-3.6046</v>
      </c>
      <c r="I33" s="732">
        <v>9.8849999999999993E-2</v>
      </c>
      <c r="J33" s="733" t="s">
        <v>1</v>
      </c>
    </row>
    <row r="34" spans="1:10" ht="14.45" customHeight="1" x14ac:dyDescent="0.2">
      <c r="A34" s="729" t="s">
        <v>590</v>
      </c>
      <c r="B34" s="730" t="s">
        <v>2638</v>
      </c>
      <c r="C34" s="731">
        <v>0</v>
      </c>
      <c r="D34" s="731">
        <v>0.93149999999999999</v>
      </c>
      <c r="E34" s="731"/>
      <c r="F34" s="731">
        <v>0</v>
      </c>
      <c r="G34" s="731">
        <v>0</v>
      </c>
      <c r="H34" s="731">
        <v>0</v>
      </c>
      <c r="I34" s="732" t="s">
        <v>579</v>
      </c>
      <c r="J34" s="733" t="s">
        <v>1</v>
      </c>
    </row>
    <row r="35" spans="1:10" ht="14.45" customHeight="1" x14ac:dyDescent="0.2">
      <c r="A35" s="729" t="s">
        <v>590</v>
      </c>
      <c r="B35" s="730" t="s">
        <v>592</v>
      </c>
      <c r="C35" s="731">
        <v>379.23708999999997</v>
      </c>
      <c r="D35" s="731">
        <v>361.87819000000013</v>
      </c>
      <c r="E35" s="731"/>
      <c r="F35" s="731">
        <v>302.90155999999996</v>
      </c>
      <c r="G35" s="731">
        <v>383</v>
      </c>
      <c r="H35" s="731">
        <v>-80.098440000000039</v>
      </c>
      <c r="I35" s="732">
        <v>0.79086569190600509</v>
      </c>
      <c r="J35" s="733" t="s">
        <v>593</v>
      </c>
    </row>
    <row r="36" spans="1:10" ht="14.45" customHeight="1" x14ac:dyDescent="0.2">
      <c r="A36" s="729" t="s">
        <v>579</v>
      </c>
      <c r="B36" s="730" t="s">
        <v>579</v>
      </c>
      <c r="C36" s="731" t="s">
        <v>579</v>
      </c>
      <c r="D36" s="731" t="s">
        <v>579</v>
      </c>
      <c r="E36" s="731"/>
      <c r="F36" s="731" t="s">
        <v>579</v>
      </c>
      <c r="G36" s="731" t="s">
        <v>579</v>
      </c>
      <c r="H36" s="731" t="s">
        <v>579</v>
      </c>
      <c r="I36" s="732" t="s">
        <v>579</v>
      </c>
      <c r="J36" s="733" t="s">
        <v>594</v>
      </c>
    </row>
    <row r="37" spans="1:10" ht="14.45" customHeight="1" x14ac:dyDescent="0.2">
      <c r="A37" s="729" t="s">
        <v>595</v>
      </c>
      <c r="B37" s="730" t="s">
        <v>596</v>
      </c>
      <c r="C37" s="731" t="s">
        <v>579</v>
      </c>
      <c r="D37" s="731" t="s">
        <v>579</v>
      </c>
      <c r="E37" s="731"/>
      <c r="F37" s="731" t="s">
        <v>579</v>
      </c>
      <c r="G37" s="731" t="s">
        <v>579</v>
      </c>
      <c r="H37" s="731" t="s">
        <v>579</v>
      </c>
      <c r="I37" s="732" t="s">
        <v>579</v>
      </c>
      <c r="J37" s="733" t="s">
        <v>0</v>
      </c>
    </row>
    <row r="38" spans="1:10" ht="14.45" customHeight="1" x14ac:dyDescent="0.2">
      <c r="A38" s="729" t="s">
        <v>595</v>
      </c>
      <c r="B38" s="730" t="s">
        <v>2629</v>
      </c>
      <c r="C38" s="731">
        <v>125.97955999999999</v>
      </c>
      <c r="D38" s="731">
        <v>124.05302999999999</v>
      </c>
      <c r="E38" s="731"/>
      <c r="F38" s="731">
        <v>119.444</v>
      </c>
      <c r="G38" s="731">
        <v>134</v>
      </c>
      <c r="H38" s="731">
        <v>-14.555999999999997</v>
      </c>
      <c r="I38" s="732">
        <v>0.89137313432835819</v>
      </c>
      <c r="J38" s="733" t="s">
        <v>1</v>
      </c>
    </row>
    <row r="39" spans="1:10" ht="14.45" customHeight="1" x14ac:dyDescent="0.2">
      <c r="A39" s="729" t="s">
        <v>595</v>
      </c>
      <c r="B39" s="730" t="s">
        <v>2630</v>
      </c>
      <c r="C39" s="731">
        <v>12.93061</v>
      </c>
      <c r="D39" s="731">
        <v>18.392860000000006</v>
      </c>
      <c r="E39" s="731"/>
      <c r="F39" s="731">
        <v>16.937429999999996</v>
      </c>
      <c r="G39" s="731">
        <v>21</v>
      </c>
      <c r="H39" s="731">
        <v>-4.0625700000000045</v>
      </c>
      <c r="I39" s="732">
        <v>0.80654428571428549</v>
      </c>
      <c r="J39" s="733" t="s">
        <v>1</v>
      </c>
    </row>
    <row r="40" spans="1:10" ht="14.45" customHeight="1" x14ac:dyDescent="0.2">
      <c r="A40" s="729" t="s">
        <v>595</v>
      </c>
      <c r="B40" s="730" t="s">
        <v>2632</v>
      </c>
      <c r="C40" s="731">
        <v>6.8138000000000005</v>
      </c>
      <c r="D40" s="731">
        <v>6.6677700000000009</v>
      </c>
      <c r="E40" s="731"/>
      <c r="F40" s="731">
        <v>8.7515000000000001</v>
      </c>
      <c r="G40" s="731">
        <v>10</v>
      </c>
      <c r="H40" s="731">
        <v>-1.2484999999999999</v>
      </c>
      <c r="I40" s="732">
        <v>0.87514999999999998</v>
      </c>
      <c r="J40" s="733" t="s">
        <v>1</v>
      </c>
    </row>
    <row r="41" spans="1:10" ht="14.45" customHeight="1" x14ac:dyDescent="0.2">
      <c r="A41" s="729" t="s">
        <v>595</v>
      </c>
      <c r="B41" s="730" t="s">
        <v>2633</v>
      </c>
      <c r="C41" s="731">
        <v>0.28799999999999998</v>
      </c>
      <c r="D41" s="731">
        <v>0.47099999999999997</v>
      </c>
      <c r="E41" s="731"/>
      <c r="F41" s="731">
        <v>0.32</v>
      </c>
      <c r="G41" s="731">
        <v>1</v>
      </c>
      <c r="H41" s="731">
        <v>-0.67999999999999994</v>
      </c>
      <c r="I41" s="732">
        <v>0.32</v>
      </c>
      <c r="J41" s="733" t="s">
        <v>1</v>
      </c>
    </row>
    <row r="42" spans="1:10" ht="14.45" customHeight="1" x14ac:dyDescent="0.2">
      <c r="A42" s="729" t="s">
        <v>595</v>
      </c>
      <c r="B42" s="730" t="s">
        <v>2634</v>
      </c>
      <c r="C42" s="731">
        <v>14.543269999999998</v>
      </c>
      <c r="D42" s="731">
        <v>16.276600000000002</v>
      </c>
      <c r="E42" s="731"/>
      <c r="F42" s="731">
        <v>13.7445</v>
      </c>
      <c r="G42" s="731">
        <v>17</v>
      </c>
      <c r="H42" s="731">
        <v>-3.2554999999999996</v>
      </c>
      <c r="I42" s="732">
        <v>0.8085</v>
      </c>
      <c r="J42" s="733" t="s">
        <v>1</v>
      </c>
    </row>
    <row r="43" spans="1:10" ht="14.45" customHeight="1" x14ac:dyDescent="0.2">
      <c r="A43" s="729" t="s">
        <v>595</v>
      </c>
      <c r="B43" s="730" t="s">
        <v>597</v>
      </c>
      <c r="C43" s="731">
        <v>160.55524000000003</v>
      </c>
      <c r="D43" s="731">
        <v>165.86125999999999</v>
      </c>
      <c r="E43" s="731"/>
      <c r="F43" s="731">
        <v>159.19742999999997</v>
      </c>
      <c r="G43" s="731">
        <v>183</v>
      </c>
      <c r="H43" s="731">
        <v>-23.802570000000031</v>
      </c>
      <c r="I43" s="732">
        <v>0.8699313114754097</v>
      </c>
      <c r="J43" s="733" t="s">
        <v>593</v>
      </c>
    </row>
    <row r="44" spans="1:10" ht="14.45" customHeight="1" x14ac:dyDescent="0.2">
      <c r="A44" s="729" t="s">
        <v>579</v>
      </c>
      <c r="B44" s="730" t="s">
        <v>579</v>
      </c>
      <c r="C44" s="731" t="s">
        <v>579</v>
      </c>
      <c r="D44" s="731" t="s">
        <v>579</v>
      </c>
      <c r="E44" s="731"/>
      <c r="F44" s="731" t="s">
        <v>579</v>
      </c>
      <c r="G44" s="731" t="s">
        <v>579</v>
      </c>
      <c r="H44" s="731" t="s">
        <v>579</v>
      </c>
      <c r="I44" s="732" t="s">
        <v>579</v>
      </c>
      <c r="J44" s="733" t="s">
        <v>594</v>
      </c>
    </row>
    <row r="45" spans="1:10" ht="14.45" customHeight="1" x14ac:dyDescent="0.2">
      <c r="A45" s="729" t="s">
        <v>598</v>
      </c>
      <c r="B45" s="730" t="s">
        <v>599</v>
      </c>
      <c r="C45" s="731" t="s">
        <v>579</v>
      </c>
      <c r="D45" s="731" t="s">
        <v>579</v>
      </c>
      <c r="E45" s="731"/>
      <c r="F45" s="731" t="s">
        <v>579</v>
      </c>
      <c r="G45" s="731" t="s">
        <v>579</v>
      </c>
      <c r="H45" s="731" t="s">
        <v>579</v>
      </c>
      <c r="I45" s="732" t="s">
        <v>579</v>
      </c>
      <c r="J45" s="733" t="s">
        <v>0</v>
      </c>
    </row>
    <row r="46" spans="1:10" ht="14.45" customHeight="1" x14ac:dyDescent="0.2">
      <c r="A46" s="729" t="s">
        <v>598</v>
      </c>
      <c r="B46" s="730" t="s">
        <v>2627</v>
      </c>
      <c r="C46" s="731">
        <v>5.6224500000000006</v>
      </c>
      <c r="D46" s="731">
        <v>2.5165600000000006</v>
      </c>
      <c r="E46" s="731"/>
      <c r="F46" s="731">
        <v>3.8898599999999997</v>
      </c>
      <c r="G46" s="731">
        <v>5</v>
      </c>
      <c r="H46" s="731">
        <v>-1.1101400000000003</v>
      </c>
      <c r="I46" s="732">
        <v>0.77797199999999989</v>
      </c>
      <c r="J46" s="733" t="s">
        <v>1</v>
      </c>
    </row>
    <row r="47" spans="1:10" ht="14.45" customHeight="1" x14ac:dyDescent="0.2">
      <c r="A47" s="729" t="s">
        <v>598</v>
      </c>
      <c r="B47" s="730" t="s">
        <v>2628</v>
      </c>
      <c r="C47" s="731">
        <v>0.91639000000000004</v>
      </c>
      <c r="D47" s="731">
        <v>0.71775</v>
      </c>
      <c r="E47" s="731"/>
      <c r="F47" s="731">
        <v>0</v>
      </c>
      <c r="G47" s="731">
        <v>1</v>
      </c>
      <c r="H47" s="731">
        <v>-1</v>
      </c>
      <c r="I47" s="732">
        <v>0</v>
      </c>
      <c r="J47" s="733" t="s">
        <v>1</v>
      </c>
    </row>
    <row r="48" spans="1:10" ht="14.45" customHeight="1" x14ac:dyDescent="0.2">
      <c r="A48" s="729" t="s">
        <v>598</v>
      </c>
      <c r="B48" s="730" t="s">
        <v>2629</v>
      </c>
      <c r="C48" s="731">
        <v>54.050959999999989</v>
      </c>
      <c r="D48" s="731">
        <v>33.045719999999996</v>
      </c>
      <c r="E48" s="731"/>
      <c r="F48" s="731">
        <v>53.972819999999999</v>
      </c>
      <c r="G48" s="731">
        <v>46</v>
      </c>
      <c r="H48" s="731">
        <v>7.9728199999999987</v>
      </c>
      <c r="I48" s="732">
        <v>1.1733221739130435</v>
      </c>
      <c r="J48" s="733" t="s">
        <v>1</v>
      </c>
    </row>
    <row r="49" spans="1:10" ht="14.45" customHeight="1" x14ac:dyDescent="0.2">
      <c r="A49" s="729" t="s">
        <v>598</v>
      </c>
      <c r="B49" s="730" t="s">
        <v>2630</v>
      </c>
      <c r="C49" s="731">
        <v>86.40679999999999</v>
      </c>
      <c r="D49" s="731">
        <v>93.490470000000002</v>
      </c>
      <c r="E49" s="731"/>
      <c r="F49" s="731">
        <v>83.741749999999996</v>
      </c>
      <c r="G49" s="731">
        <v>93</v>
      </c>
      <c r="H49" s="731">
        <v>-9.2582500000000039</v>
      </c>
      <c r="I49" s="732">
        <v>0.90044892473118276</v>
      </c>
      <c r="J49" s="733" t="s">
        <v>1</v>
      </c>
    </row>
    <row r="50" spans="1:10" ht="14.45" customHeight="1" x14ac:dyDescent="0.2">
      <c r="A50" s="729" t="s">
        <v>598</v>
      </c>
      <c r="B50" s="730" t="s">
        <v>2631</v>
      </c>
      <c r="C50" s="731">
        <v>23.813700000000001</v>
      </c>
      <c r="D50" s="731">
        <v>22.4285</v>
      </c>
      <c r="E50" s="731"/>
      <c r="F50" s="731">
        <v>20.874839999999999</v>
      </c>
      <c r="G50" s="731">
        <v>22</v>
      </c>
      <c r="H50" s="731">
        <v>-1.125160000000001</v>
      </c>
      <c r="I50" s="732">
        <v>0.94885636363636361</v>
      </c>
      <c r="J50" s="733" t="s">
        <v>1</v>
      </c>
    </row>
    <row r="51" spans="1:10" ht="14.45" customHeight="1" x14ac:dyDescent="0.2">
      <c r="A51" s="729" t="s">
        <v>598</v>
      </c>
      <c r="B51" s="730" t="s">
        <v>2633</v>
      </c>
      <c r="C51" s="731">
        <v>2.6779999999999999</v>
      </c>
      <c r="D51" s="731">
        <v>2.5499999999999998</v>
      </c>
      <c r="E51" s="731"/>
      <c r="F51" s="731">
        <v>3.4359999999999999</v>
      </c>
      <c r="G51" s="731">
        <v>3</v>
      </c>
      <c r="H51" s="731">
        <v>0.43599999999999994</v>
      </c>
      <c r="I51" s="732">
        <v>1.1453333333333333</v>
      </c>
      <c r="J51" s="733" t="s">
        <v>1</v>
      </c>
    </row>
    <row r="52" spans="1:10" ht="14.45" customHeight="1" x14ac:dyDescent="0.2">
      <c r="A52" s="729" t="s">
        <v>598</v>
      </c>
      <c r="B52" s="730" t="s">
        <v>2634</v>
      </c>
      <c r="C52" s="731">
        <v>16.968</v>
      </c>
      <c r="D52" s="731">
        <v>14.112</v>
      </c>
      <c r="E52" s="731"/>
      <c r="F52" s="731">
        <v>19.152000000000001</v>
      </c>
      <c r="G52" s="731">
        <v>17</v>
      </c>
      <c r="H52" s="731">
        <v>2.152000000000001</v>
      </c>
      <c r="I52" s="732">
        <v>1.1265882352941177</v>
      </c>
      <c r="J52" s="733" t="s">
        <v>1</v>
      </c>
    </row>
    <row r="53" spans="1:10" ht="14.45" customHeight="1" x14ac:dyDescent="0.2">
      <c r="A53" s="729" t="s">
        <v>598</v>
      </c>
      <c r="B53" s="730" t="s">
        <v>2635</v>
      </c>
      <c r="C53" s="731">
        <v>9.779580000000001</v>
      </c>
      <c r="D53" s="731">
        <v>14.01458</v>
      </c>
      <c r="E53" s="731"/>
      <c r="F53" s="731">
        <v>18.879990000000003</v>
      </c>
      <c r="G53" s="731">
        <v>22</v>
      </c>
      <c r="H53" s="731">
        <v>-3.1200099999999971</v>
      </c>
      <c r="I53" s="732">
        <v>0.85818136363636377</v>
      </c>
      <c r="J53" s="733" t="s">
        <v>1</v>
      </c>
    </row>
    <row r="54" spans="1:10" ht="14.45" customHeight="1" x14ac:dyDescent="0.2">
      <c r="A54" s="729" t="s">
        <v>598</v>
      </c>
      <c r="B54" s="730" t="s">
        <v>2636</v>
      </c>
      <c r="C54" s="731">
        <v>6.1762100000000002</v>
      </c>
      <c r="D54" s="731">
        <v>2.4320999999999997</v>
      </c>
      <c r="E54" s="731"/>
      <c r="F54" s="731">
        <v>0.3957</v>
      </c>
      <c r="G54" s="731">
        <v>5</v>
      </c>
      <c r="H54" s="731">
        <v>-4.6043000000000003</v>
      </c>
      <c r="I54" s="732">
        <v>7.9140000000000002E-2</v>
      </c>
      <c r="J54" s="733" t="s">
        <v>1</v>
      </c>
    </row>
    <row r="55" spans="1:10" ht="14.45" customHeight="1" x14ac:dyDescent="0.2">
      <c r="A55" s="729" t="s">
        <v>598</v>
      </c>
      <c r="B55" s="730" t="s">
        <v>600</v>
      </c>
      <c r="C55" s="731">
        <v>206.41208999999998</v>
      </c>
      <c r="D55" s="731">
        <v>185.30768</v>
      </c>
      <c r="E55" s="731"/>
      <c r="F55" s="731">
        <v>204.34296000000001</v>
      </c>
      <c r="G55" s="731">
        <v>216</v>
      </c>
      <c r="H55" s="731">
        <v>-11.657039999999995</v>
      </c>
      <c r="I55" s="732">
        <v>0.94603222222222227</v>
      </c>
      <c r="J55" s="733" t="s">
        <v>593</v>
      </c>
    </row>
    <row r="56" spans="1:10" ht="14.45" customHeight="1" x14ac:dyDescent="0.2">
      <c r="A56" s="729" t="s">
        <v>579</v>
      </c>
      <c r="B56" s="730" t="s">
        <v>579</v>
      </c>
      <c r="C56" s="731" t="s">
        <v>579</v>
      </c>
      <c r="D56" s="731" t="s">
        <v>579</v>
      </c>
      <c r="E56" s="731"/>
      <c r="F56" s="731" t="s">
        <v>579</v>
      </c>
      <c r="G56" s="731" t="s">
        <v>579</v>
      </c>
      <c r="H56" s="731" t="s">
        <v>579</v>
      </c>
      <c r="I56" s="732" t="s">
        <v>579</v>
      </c>
      <c r="J56" s="733" t="s">
        <v>594</v>
      </c>
    </row>
    <row r="57" spans="1:10" ht="14.45" customHeight="1" x14ac:dyDescent="0.2">
      <c r="A57" s="729" t="s">
        <v>2639</v>
      </c>
      <c r="B57" s="730" t="s">
        <v>2640</v>
      </c>
      <c r="C57" s="731" t="s">
        <v>579</v>
      </c>
      <c r="D57" s="731" t="s">
        <v>579</v>
      </c>
      <c r="E57" s="731"/>
      <c r="F57" s="731" t="s">
        <v>579</v>
      </c>
      <c r="G57" s="731" t="s">
        <v>579</v>
      </c>
      <c r="H57" s="731" t="s">
        <v>579</v>
      </c>
      <c r="I57" s="732" t="s">
        <v>579</v>
      </c>
      <c r="J57" s="733" t="s">
        <v>0</v>
      </c>
    </row>
    <row r="58" spans="1:10" ht="14.45" customHeight="1" x14ac:dyDescent="0.2">
      <c r="A58" s="729" t="s">
        <v>2639</v>
      </c>
      <c r="B58" s="730" t="s">
        <v>2624</v>
      </c>
      <c r="C58" s="731">
        <v>-105.7149</v>
      </c>
      <c r="D58" s="731">
        <v>361.5447200000001</v>
      </c>
      <c r="E58" s="731"/>
      <c r="F58" s="731">
        <v>331.67231999999996</v>
      </c>
      <c r="G58" s="731">
        <v>292</v>
      </c>
      <c r="H58" s="731">
        <v>39.672319999999957</v>
      </c>
      <c r="I58" s="732">
        <v>1.1358641095890409</v>
      </c>
      <c r="J58" s="733" t="s">
        <v>1</v>
      </c>
    </row>
    <row r="59" spans="1:10" ht="14.45" customHeight="1" x14ac:dyDescent="0.2">
      <c r="A59" s="729" t="s">
        <v>2639</v>
      </c>
      <c r="B59" s="730" t="s">
        <v>2625</v>
      </c>
      <c r="C59" s="731">
        <v>7185.3725299999942</v>
      </c>
      <c r="D59" s="731">
        <v>7095.0277299999952</v>
      </c>
      <c r="E59" s="731"/>
      <c r="F59" s="731">
        <v>7142.9634399999941</v>
      </c>
      <c r="G59" s="731">
        <v>7146</v>
      </c>
      <c r="H59" s="731">
        <v>-3.0365600000059203</v>
      </c>
      <c r="I59" s="732">
        <v>0.99957506856982847</v>
      </c>
      <c r="J59" s="733" t="s">
        <v>1</v>
      </c>
    </row>
    <row r="60" spans="1:10" ht="14.45" customHeight="1" x14ac:dyDescent="0.2">
      <c r="A60" s="729" t="s">
        <v>2639</v>
      </c>
      <c r="B60" s="730" t="s">
        <v>2626</v>
      </c>
      <c r="C60" s="731">
        <v>215.69489000000002</v>
      </c>
      <c r="D60" s="731">
        <v>137.03254000000001</v>
      </c>
      <c r="E60" s="731"/>
      <c r="F60" s="731">
        <v>228.36193000000003</v>
      </c>
      <c r="G60" s="731">
        <v>175</v>
      </c>
      <c r="H60" s="731">
        <v>53.361930000000029</v>
      </c>
      <c r="I60" s="732">
        <v>1.3049253142857145</v>
      </c>
      <c r="J60" s="733" t="s">
        <v>1</v>
      </c>
    </row>
    <row r="61" spans="1:10" ht="14.45" customHeight="1" x14ac:dyDescent="0.2">
      <c r="A61" s="729" t="s">
        <v>2639</v>
      </c>
      <c r="B61" s="730" t="s">
        <v>2630</v>
      </c>
      <c r="C61" s="731">
        <v>596.12653000000023</v>
      </c>
      <c r="D61" s="731">
        <v>701.85161000000062</v>
      </c>
      <c r="E61" s="731"/>
      <c r="F61" s="731">
        <v>626.07871000000011</v>
      </c>
      <c r="G61" s="731">
        <v>671</v>
      </c>
      <c r="H61" s="731">
        <v>-44.921289999999885</v>
      </c>
      <c r="I61" s="732">
        <v>0.93305321907600614</v>
      </c>
      <c r="J61" s="733" t="s">
        <v>1</v>
      </c>
    </row>
    <row r="62" spans="1:10" ht="14.45" customHeight="1" x14ac:dyDescent="0.2">
      <c r="A62" s="729" t="s">
        <v>2639</v>
      </c>
      <c r="B62" s="730" t="s">
        <v>2631</v>
      </c>
      <c r="C62" s="731">
        <v>0</v>
      </c>
      <c r="D62" s="731">
        <v>0</v>
      </c>
      <c r="E62" s="731"/>
      <c r="F62" s="731">
        <v>14.28768</v>
      </c>
      <c r="G62" s="731">
        <v>0</v>
      </c>
      <c r="H62" s="731">
        <v>14.28768</v>
      </c>
      <c r="I62" s="732" t="s">
        <v>579</v>
      </c>
      <c r="J62" s="733" t="s">
        <v>1</v>
      </c>
    </row>
    <row r="63" spans="1:10" ht="14.45" customHeight="1" x14ac:dyDescent="0.2">
      <c r="A63" s="729" t="s">
        <v>2639</v>
      </c>
      <c r="B63" s="730" t="s">
        <v>2632</v>
      </c>
      <c r="C63" s="731">
        <v>39.950969999999998</v>
      </c>
      <c r="D63" s="731">
        <v>26.670509999999993</v>
      </c>
      <c r="E63" s="731"/>
      <c r="F63" s="731">
        <v>36.097349999999999</v>
      </c>
      <c r="G63" s="731">
        <v>28</v>
      </c>
      <c r="H63" s="731">
        <v>8.0973499999999987</v>
      </c>
      <c r="I63" s="732">
        <v>1.2891910714285715</v>
      </c>
      <c r="J63" s="733" t="s">
        <v>1</v>
      </c>
    </row>
    <row r="64" spans="1:10" ht="14.45" customHeight="1" x14ac:dyDescent="0.2">
      <c r="A64" s="729" t="s">
        <v>2639</v>
      </c>
      <c r="B64" s="730" t="s">
        <v>2633</v>
      </c>
      <c r="C64" s="731">
        <v>0</v>
      </c>
      <c r="D64" s="731">
        <v>8.90076</v>
      </c>
      <c r="E64" s="731"/>
      <c r="F64" s="731">
        <v>22.251900000000003</v>
      </c>
      <c r="G64" s="731">
        <v>7</v>
      </c>
      <c r="H64" s="731">
        <v>15.251900000000003</v>
      </c>
      <c r="I64" s="732">
        <v>3.1788428571428575</v>
      </c>
      <c r="J64" s="733" t="s">
        <v>1</v>
      </c>
    </row>
    <row r="65" spans="1:10" ht="14.45" customHeight="1" x14ac:dyDescent="0.2">
      <c r="A65" s="729" t="s">
        <v>2639</v>
      </c>
      <c r="B65" s="730" t="s">
        <v>2636</v>
      </c>
      <c r="C65" s="731">
        <v>0</v>
      </c>
      <c r="D65" s="731">
        <v>0</v>
      </c>
      <c r="E65" s="731"/>
      <c r="F65" s="731">
        <v>12.04434</v>
      </c>
      <c r="G65" s="731">
        <v>0</v>
      </c>
      <c r="H65" s="731">
        <v>12.04434</v>
      </c>
      <c r="I65" s="732" t="s">
        <v>579</v>
      </c>
      <c r="J65" s="733" t="s">
        <v>1</v>
      </c>
    </row>
    <row r="66" spans="1:10" ht="14.45" customHeight="1" x14ac:dyDescent="0.2">
      <c r="A66" s="729" t="s">
        <v>2639</v>
      </c>
      <c r="B66" s="730" t="s">
        <v>2637</v>
      </c>
      <c r="C66" s="731">
        <v>181.0573</v>
      </c>
      <c r="D66" s="731">
        <v>109.89763000000001</v>
      </c>
      <c r="E66" s="731"/>
      <c r="F66" s="731">
        <v>49.251839999999994</v>
      </c>
      <c r="G66" s="731">
        <v>99</v>
      </c>
      <c r="H66" s="731">
        <v>-49.748160000000006</v>
      </c>
      <c r="I66" s="732">
        <v>0.49749333333333329</v>
      </c>
      <c r="J66" s="733" t="s">
        <v>1</v>
      </c>
    </row>
    <row r="67" spans="1:10" ht="14.45" customHeight="1" x14ac:dyDescent="0.2">
      <c r="A67" s="729" t="s">
        <v>2639</v>
      </c>
      <c r="B67" s="730" t="s">
        <v>2641</v>
      </c>
      <c r="C67" s="731">
        <v>8112.4873199999947</v>
      </c>
      <c r="D67" s="731">
        <v>8440.9254999999957</v>
      </c>
      <c r="E67" s="731"/>
      <c r="F67" s="731">
        <v>8463.0095099999944</v>
      </c>
      <c r="G67" s="731">
        <v>8417</v>
      </c>
      <c r="H67" s="731">
        <v>46.009509999994407</v>
      </c>
      <c r="I67" s="732">
        <v>1.0054662599501003</v>
      </c>
      <c r="J67" s="733" t="s">
        <v>593</v>
      </c>
    </row>
    <row r="68" spans="1:10" ht="14.45" customHeight="1" x14ac:dyDescent="0.2">
      <c r="A68" s="729" t="s">
        <v>579</v>
      </c>
      <c r="B68" s="730" t="s">
        <v>579</v>
      </c>
      <c r="C68" s="731" t="s">
        <v>579</v>
      </c>
      <c r="D68" s="731" t="s">
        <v>579</v>
      </c>
      <c r="E68" s="731"/>
      <c r="F68" s="731" t="s">
        <v>579</v>
      </c>
      <c r="G68" s="731" t="s">
        <v>579</v>
      </c>
      <c r="H68" s="731" t="s">
        <v>579</v>
      </c>
      <c r="I68" s="732" t="s">
        <v>579</v>
      </c>
      <c r="J68" s="733" t="s">
        <v>594</v>
      </c>
    </row>
    <row r="69" spans="1:10" ht="14.45" customHeight="1" x14ac:dyDescent="0.2">
      <c r="A69" s="729" t="s">
        <v>577</v>
      </c>
      <c r="B69" s="730" t="s">
        <v>588</v>
      </c>
      <c r="C69" s="731">
        <v>8858.6917399999948</v>
      </c>
      <c r="D69" s="731">
        <v>9153.9726299999966</v>
      </c>
      <c r="E69" s="731"/>
      <c r="F69" s="731">
        <v>9129.4514599999929</v>
      </c>
      <c r="G69" s="731">
        <v>9198</v>
      </c>
      <c r="H69" s="731">
        <v>-68.548540000007051</v>
      </c>
      <c r="I69" s="732">
        <v>0.99254745161991664</v>
      </c>
      <c r="J69" s="733" t="s">
        <v>589</v>
      </c>
    </row>
  </sheetData>
  <mergeCells count="3">
    <mergeCell ref="A1:I1"/>
    <mergeCell ref="F3:I3"/>
    <mergeCell ref="C4:D4"/>
  </mergeCells>
  <conditionalFormatting sqref="F22 F70:F65537">
    <cfRule type="cellIs" dxfId="41" priority="18" stopIfTrue="1" operator="greaterThan">
      <formula>1</formula>
    </cfRule>
  </conditionalFormatting>
  <conditionalFormatting sqref="H5:H21">
    <cfRule type="expression" dxfId="40" priority="14">
      <formula>$H5&gt;0</formula>
    </cfRule>
  </conditionalFormatting>
  <conditionalFormatting sqref="I5:I21">
    <cfRule type="expression" dxfId="39" priority="15">
      <formula>$I5&gt;1</formula>
    </cfRule>
  </conditionalFormatting>
  <conditionalFormatting sqref="B5:B21">
    <cfRule type="expression" dxfId="38" priority="11">
      <formula>OR($J5="NS",$J5="SumaNS",$J5="Účet")</formula>
    </cfRule>
  </conditionalFormatting>
  <conditionalFormatting sqref="F5:I21 B5:D21">
    <cfRule type="expression" dxfId="37" priority="17">
      <formula>AND($J5&lt;&gt;"",$J5&lt;&gt;"mezeraKL")</formula>
    </cfRule>
  </conditionalFormatting>
  <conditionalFormatting sqref="B5:D21 F5:I21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35" priority="13">
      <formula>OR($J5="SumaNS",$J5="NS")</formula>
    </cfRule>
  </conditionalFormatting>
  <conditionalFormatting sqref="A5:A21">
    <cfRule type="expression" dxfId="34" priority="9">
      <formula>AND($J5&lt;&gt;"mezeraKL",$J5&lt;&gt;"")</formula>
    </cfRule>
  </conditionalFormatting>
  <conditionalFormatting sqref="A5:A21">
    <cfRule type="expression" dxfId="33" priority="10">
      <formula>AND($J5&lt;&gt;"",$J5&lt;&gt;"mezeraKL")</formula>
    </cfRule>
  </conditionalFormatting>
  <conditionalFormatting sqref="H23:H69">
    <cfRule type="expression" dxfId="32" priority="6">
      <formula>$H23&gt;0</formula>
    </cfRule>
  </conditionalFormatting>
  <conditionalFormatting sqref="A23:A69">
    <cfRule type="expression" dxfId="31" priority="5">
      <formula>AND($J23&lt;&gt;"mezeraKL",$J23&lt;&gt;"")</formula>
    </cfRule>
  </conditionalFormatting>
  <conditionalFormatting sqref="I23:I69">
    <cfRule type="expression" dxfId="30" priority="7">
      <formula>$I23&gt;1</formula>
    </cfRule>
  </conditionalFormatting>
  <conditionalFormatting sqref="B23:B69">
    <cfRule type="expression" dxfId="29" priority="4">
      <formula>OR($J23="NS",$J23="SumaNS",$J23="Účet")</formula>
    </cfRule>
  </conditionalFormatting>
  <conditionalFormatting sqref="A23:D69 F23:I69">
    <cfRule type="expression" dxfId="28" priority="8">
      <formula>AND($J23&lt;&gt;"",$J23&lt;&gt;"mezeraKL")</formula>
    </cfRule>
  </conditionalFormatting>
  <conditionalFormatting sqref="B23:D69 F23:I69">
    <cfRule type="expression" dxfId="27" priority="1">
      <formula>OR($J23="KL",$J23="SumaKL")</formula>
    </cfRule>
    <cfRule type="expression" priority="3" stopIfTrue="1">
      <formula>OR($J23="mezeraNS",$J23="mezeraKL")</formula>
    </cfRule>
  </conditionalFormatting>
  <conditionalFormatting sqref="B23:D69 F23:I69">
    <cfRule type="expression" dxfId="26" priority="2">
      <formula>OR($J23="SumaNS",$J23="NS")</formula>
    </cfRule>
  </conditionalFormatting>
  <hyperlinks>
    <hyperlink ref="A2" location="Obsah!A1" display="Zpět na Obsah  KL 01  1.-4.měsíc" xr:uid="{927954C3-3635-4AA4-BA6D-03D80A6699DD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62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49" t="s">
        <v>5300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41.860579720073154</v>
      </c>
      <c r="J3" s="203">
        <f>SUBTOTAL(9,J5:J1048576)</f>
        <v>217800</v>
      </c>
      <c r="K3" s="204">
        <f>SUBTOTAL(9,K5:K1048576)</f>
        <v>9117234.2630319335</v>
      </c>
    </row>
    <row r="4" spans="1:11" s="330" customFormat="1" ht="14.45" customHeight="1" thickBot="1" x14ac:dyDescent="0.2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5" customHeight="1" x14ac:dyDescent="0.2">
      <c r="A5" s="824" t="s">
        <v>577</v>
      </c>
      <c r="B5" s="825" t="s">
        <v>578</v>
      </c>
      <c r="C5" s="828" t="s">
        <v>590</v>
      </c>
      <c r="D5" s="862" t="s">
        <v>591</v>
      </c>
      <c r="E5" s="828" t="s">
        <v>2642</v>
      </c>
      <c r="F5" s="862" t="s">
        <v>2643</v>
      </c>
      <c r="G5" s="828" t="s">
        <v>2644</v>
      </c>
      <c r="H5" s="828" t="s">
        <v>2645</v>
      </c>
      <c r="I5" s="225">
        <v>147.17999267578125</v>
      </c>
      <c r="J5" s="225">
        <v>4</v>
      </c>
      <c r="K5" s="848">
        <v>588.719970703125</v>
      </c>
    </row>
    <row r="6" spans="1:11" ht="14.45" customHeight="1" x14ac:dyDescent="0.2">
      <c r="A6" s="831" t="s">
        <v>577</v>
      </c>
      <c r="B6" s="832" t="s">
        <v>578</v>
      </c>
      <c r="C6" s="835" t="s">
        <v>590</v>
      </c>
      <c r="D6" s="863" t="s">
        <v>591</v>
      </c>
      <c r="E6" s="835" t="s">
        <v>2642</v>
      </c>
      <c r="F6" s="863" t="s">
        <v>2643</v>
      </c>
      <c r="G6" s="835" t="s">
        <v>2646</v>
      </c>
      <c r="H6" s="835" t="s">
        <v>2647</v>
      </c>
      <c r="I6" s="849">
        <v>147.17999267578125</v>
      </c>
      <c r="J6" s="849">
        <v>4</v>
      </c>
      <c r="K6" s="850">
        <v>588.719970703125</v>
      </c>
    </row>
    <row r="7" spans="1:11" ht="14.45" customHeight="1" x14ac:dyDescent="0.2">
      <c r="A7" s="831" t="s">
        <v>577</v>
      </c>
      <c r="B7" s="832" t="s">
        <v>578</v>
      </c>
      <c r="C7" s="835" t="s">
        <v>590</v>
      </c>
      <c r="D7" s="863" t="s">
        <v>591</v>
      </c>
      <c r="E7" s="835" t="s">
        <v>2642</v>
      </c>
      <c r="F7" s="863" t="s">
        <v>2643</v>
      </c>
      <c r="G7" s="835" t="s">
        <v>2648</v>
      </c>
      <c r="H7" s="835" t="s">
        <v>2649</v>
      </c>
      <c r="I7" s="849">
        <v>141.58000183105469</v>
      </c>
      <c r="J7" s="849">
        <v>1</v>
      </c>
      <c r="K7" s="850">
        <v>141.58000183105469</v>
      </c>
    </row>
    <row r="8" spans="1:11" ht="14.45" customHeight="1" x14ac:dyDescent="0.2">
      <c r="A8" s="831" t="s">
        <v>577</v>
      </c>
      <c r="B8" s="832" t="s">
        <v>578</v>
      </c>
      <c r="C8" s="835" t="s">
        <v>590</v>
      </c>
      <c r="D8" s="863" t="s">
        <v>591</v>
      </c>
      <c r="E8" s="835" t="s">
        <v>2642</v>
      </c>
      <c r="F8" s="863" t="s">
        <v>2643</v>
      </c>
      <c r="G8" s="835" t="s">
        <v>2648</v>
      </c>
      <c r="H8" s="835" t="s">
        <v>2650</v>
      </c>
      <c r="I8" s="849">
        <v>141.58000183105469</v>
      </c>
      <c r="J8" s="849">
        <v>2</v>
      </c>
      <c r="K8" s="850">
        <v>283.16000366210938</v>
      </c>
    </row>
    <row r="9" spans="1:11" ht="14.45" customHeight="1" x14ac:dyDescent="0.2">
      <c r="A9" s="831" t="s">
        <v>577</v>
      </c>
      <c r="B9" s="832" t="s">
        <v>578</v>
      </c>
      <c r="C9" s="835" t="s">
        <v>590</v>
      </c>
      <c r="D9" s="863" t="s">
        <v>591</v>
      </c>
      <c r="E9" s="835" t="s">
        <v>2651</v>
      </c>
      <c r="F9" s="863" t="s">
        <v>2652</v>
      </c>
      <c r="G9" s="835" t="s">
        <v>2653</v>
      </c>
      <c r="H9" s="835" t="s">
        <v>2654</v>
      </c>
      <c r="I9" s="849">
        <v>713.5619995117188</v>
      </c>
      <c r="J9" s="849">
        <v>23</v>
      </c>
      <c r="K9" s="850">
        <v>16411.919921875</v>
      </c>
    </row>
    <row r="10" spans="1:11" ht="14.45" customHeight="1" x14ac:dyDescent="0.2">
      <c r="A10" s="831" t="s">
        <v>577</v>
      </c>
      <c r="B10" s="832" t="s">
        <v>578</v>
      </c>
      <c r="C10" s="835" t="s">
        <v>590</v>
      </c>
      <c r="D10" s="863" t="s">
        <v>591</v>
      </c>
      <c r="E10" s="835" t="s">
        <v>2651</v>
      </c>
      <c r="F10" s="863" t="s">
        <v>2652</v>
      </c>
      <c r="G10" s="835" t="s">
        <v>2655</v>
      </c>
      <c r="H10" s="835" t="s">
        <v>2656</v>
      </c>
      <c r="I10" s="849">
        <v>6.2399997711181641</v>
      </c>
      <c r="J10" s="849">
        <v>100</v>
      </c>
      <c r="K10" s="850">
        <v>624</v>
      </c>
    </row>
    <row r="11" spans="1:11" ht="14.45" customHeight="1" x14ac:dyDescent="0.2">
      <c r="A11" s="831" t="s">
        <v>577</v>
      </c>
      <c r="B11" s="832" t="s">
        <v>578</v>
      </c>
      <c r="C11" s="835" t="s">
        <v>590</v>
      </c>
      <c r="D11" s="863" t="s">
        <v>591</v>
      </c>
      <c r="E11" s="835" t="s">
        <v>2651</v>
      </c>
      <c r="F11" s="863" t="s">
        <v>2652</v>
      </c>
      <c r="G11" s="835" t="s">
        <v>2655</v>
      </c>
      <c r="H11" s="835" t="s">
        <v>2657</v>
      </c>
      <c r="I11" s="849">
        <v>6.2399997711181641</v>
      </c>
      <c r="J11" s="849">
        <v>300</v>
      </c>
      <c r="K11" s="850">
        <v>1872</v>
      </c>
    </row>
    <row r="12" spans="1:11" ht="14.45" customHeight="1" x14ac:dyDescent="0.2">
      <c r="A12" s="831" t="s">
        <v>577</v>
      </c>
      <c r="B12" s="832" t="s">
        <v>578</v>
      </c>
      <c r="C12" s="835" t="s">
        <v>590</v>
      </c>
      <c r="D12" s="863" t="s">
        <v>591</v>
      </c>
      <c r="E12" s="835" t="s">
        <v>2651</v>
      </c>
      <c r="F12" s="863" t="s">
        <v>2652</v>
      </c>
      <c r="G12" s="835" t="s">
        <v>2658</v>
      </c>
      <c r="H12" s="835" t="s">
        <v>2659</v>
      </c>
      <c r="I12" s="849">
        <v>9.0200004577636719</v>
      </c>
      <c r="J12" s="849">
        <v>140</v>
      </c>
      <c r="K12" s="850">
        <v>1262.800048828125</v>
      </c>
    </row>
    <row r="13" spans="1:11" ht="14.45" customHeight="1" x14ac:dyDescent="0.2">
      <c r="A13" s="831" t="s">
        <v>577</v>
      </c>
      <c r="B13" s="832" t="s">
        <v>578</v>
      </c>
      <c r="C13" s="835" t="s">
        <v>590</v>
      </c>
      <c r="D13" s="863" t="s">
        <v>591</v>
      </c>
      <c r="E13" s="835" t="s">
        <v>2651</v>
      </c>
      <c r="F13" s="863" t="s">
        <v>2652</v>
      </c>
      <c r="G13" s="835" t="s">
        <v>2658</v>
      </c>
      <c r="H13" s="835" t="s">
        <v>2660</v>
      </c>
      <c r="I13" s="849">
        <v>9.0166670481363926</v>
      </c>
      <c r="J13" s="849">
        <v>420</v>
      </c>
      <c r="K13" s="850">
        <v>3787.0001220703125</v>
      </c>
    </row>
    <row r="14" spans="1:11" ht="14.45" customHeight="1" x14ac:dyDescent="0.2">
      <c r="A14" s="831" t="s">
        <v>577</v>
      </c>
      <c r="B14" s="832" t="s">
        <v>578</v>
      </c>
      <c r="C14" s="835" t="s">
        <v>590</v>
      </c>
      <c r="D14" s="863" t="s">
        <v>591</v>
      </c>
      <c r="E14" s="835" t="s">
        <v>2651</v>
      </c>
      <c r="F14" s="863" t="s">
        <v>2652</v>
      </c>
      <c r="G14" s="835" t="s">
        <v>2661</v>
      </c>
      <c r="H14" s="835" t="s">
        <v>2662</v>
      </c>
      <c r="I14" s="849">
        <v>0.87999999523162842</v>
      </c>
      <c r="J14" s="849">
        <v>500</v>
      </c>
      <c r="K14" s="850">
        <v>440</v>
      </c>
    </row>
    <row r="15" spans="1:11" ht="14.45" customHeight="1" x14ac:dyDescent="0.2">
      <c r="A15" s="831" t="s">
        <v>577</v>
      </c>
      <c r="B15" s="832" t="s">
        <v>578</v>
      </c>
      <c r="C15" s="835" t="s">
        <v>590</v>
      </c>
      <c r="D15" s="863" t="s">
        <v>591</v>
      </c>
      <c r="E15" s="835" t="s">
        <v>2651</v>
      </c>
      <c r="F15" s="863" t="s">
        <v>2652</v>
      </c>
      <c r="G15" s="835" t="s">
        <v>2661</v>
      </c>
      <c r="H15" s="835" t="s">
        <v>2663</v>
      </c>
      <c r="I15" s="849">
        <v>0.87999999523162842</v>
      </c>
      <c r="J15" s="849">
        <v>2800</v>
      </c>
      <c r="K15" s="850">
        <v>2464</v>
      </c>
    </row>
    <row r="16" spans="1:11" ht="14.45" customHeight="1" x14ac:dyDescent="0.2">
      <c r="A16" s="831" t="s">
        <v>577</v>
      </c>
      <c r="B16" s="832" t="s">
        <v>578</v>
      </c>
      <c r="C16" s="835" t="s">
        <v>590</v>
      </c>
      <c r="D16" s="863" t="s">
        <v>591</v>
      </c>
      <c r="E16" s="835" t="s">
        <v>2651</v>
      </c>
      <c r="F16" s="863" t="s">
        <v>2652</v>
      </c>
      <c r="G16" s="835" t="s">
        <v>2664</v>
      </c>
      <c r="H16" s="835" t="s">
        <v>2665</v>
      </c>
      <c r="I16" s="849">
        <v>3.0199999809265137</v>
      </c>
      <c r="J16" s="849">
        <v>800</v>
      </c>
      <c r="K16" s="850">
        <v>2416</v>
      </c>
    </row>
    <row r="17" spans="1:11" ht="14.45" customHeight="1" x14ac:dyDescent="0.2">
      <c r="A17" s="831" t="s">
        <v>577</v>
      </c>
      <c r="B17" s="832" t="s">
        <v>578</v>
      </c>
      <c r="C17" s="835" t="s">
        <v>590</v>
      </c>
      <c r="D17" s="863" t="s">
        <v>591</v>
      </c>
      <c r="E17" s="835" t="s">
        <v>2651</v>
      </c>
      <c r="F17" s="863" t="s">
        <v>2652</v>
      </c>
      <c r="G17" s="835" t="s">
        <v>2664</v>
      </c>
      <c r="H17" s="835" t="s">
        <v>2666</v>
      </c>
      <c r="I17" s="849">
        <v>3.0139999866485594</v>
      </c>
      <c r="J17" s="849">
        <v>2960</v>
      </c>
      <c r="K17" s="850">
        <v>8920.7999267578125</v>
      </c>
    </row>
    <row r="18" spans="1:11" ht="14.45" customHeight="1" x14ac:dyDescent="0.2">
      <c r="A18" s="831" t="s">
        <v>577</v>
      </c>
      <c r="B18" s="832" t="s">
        <v>578</v>
      </c>
      <c r="C18" s="835" t="s">
        <v>590</v>
      </c>
      <c r="D18" s="863" t="s">
        <v>591</v>
      </c>
      <c r="E18" s="835" t="s">
        <v>2651</v>
      </c>
      <c r="F18" s="863" t="s">
        <v>2652</v>
      </c>
      <c r="G18" s="835" t="s">
        <v>2667</v>
      </c>
      <c r="H18" s="835" t="s">
        <v>2668</v>
      </c>
      <c r="I18" s="849">
        <v>1.1799999475479126</v>
      </c>
      <c r="J18" s="849">
        <v>500</v>
      </c>
      <c r="K18" s="850">
        <v>590</v>
      </c>
    </row>
    <row r="19" spans="1:11" ht="14.45" customHeight="1" x14ac:dyDescent="0.2">
      <c r="A19" s="831" t="s">
        <v>577</v>
      </c>
      <c r="B19" s="832" t="s">
        <v>578</v>
      </c>
      <c r="C19" s="835" t="s">
        <v>590</v>
      </c>
      <c r="D19" s="863" t="s">
        <v>591</v>
      </c>
      <c r="E19" s="835" t="s">
        <v>2651</v>
      </c>
      <c r="F19" s="863" t="s">
        <v>2652</v>
      </c>
      <c r="G19" s="835" t="s">
        <v>2667</v>
      </c>
      <c r="H19" s="835" t="s">
        <v>2669</v>
      </c>
      <c r="I19" s="849">
        <v>1.17249995470047</v>
      </c>
      <c r="J19" s="849">
        <v>1300</v>
      </c>
      <c r="K19" s="850">
        <v>1525</v>
      </c>
    </row>
    <row r="20" spans="1:11" ht="14.45" customHeight="1" x14ac:dyDescent="0.2">
      <c r="A20" s="831" t="s">
        <v>577</v>
      </c>
      <c r="B20" s="832" t="s">
        <v>578</v>
      </c>
      <c r="C20" s="835" t="s">
        <v>590</v>
      </c>
      <c r="D20" s="863" t="s">
        <v>591</v>
      </c>
      <c r="E20" s="835" t="s">
        <v>2651</v>
      </c>
      <c r="F20" s="863" t="s">
        <v>2652</v>
      </c>
      <c r="G20" s="835" t="s">
        <v>2670</v>
      </c>
      <c r="H20" s="835" t="s">
        <v>2671</v>
      </c>
      <c r="I20" s="849">
        <v>22.149999618530273</v>
      </c>
      <c r="J20" s="849">
        <v>75</v>
      </c>
      <c r="K20" s="850">
        <v>1661.25</v>
      </c>
    </row>
    <row r="21" spans="1:11" ht="14.45" customHeight="1" x14ac:dyDescent="0.2">
      <c r="A21" s="831" t="s">
        <v>577</v>
      </c>
      <c r="B21" s="832" t="s">
        <v>578</v>
      </c>
      <c r="C21" s="835" t="s">
        <v>590</v>
      </c>
      <c r="D21" s="863" t="s">
        <v>591</v>
      </c>
      <c r="E21" s="835" t="s">
        <v>2651</v>
      </c>
      <c r="F21" s="863" t="s">
        <v>2652</v>
      </c>
      <c r="G21" s="835" t="s">
        <v>2672</v>
      </c>
      <c r="H21" s="835" t="s">
        <v>2673</v>
      </c>
      <c r="I21" s="849">
        <v>30.180000305175781</v>
      </c>
      <c r="J21" s="849">
        <v>50</v>
      </c>
      <c r="K21" s="850">
        <v>1509</v>
      </c>
    </row>
    <row r="22" spans="1:11" ht="14.45" customHeight="1" x14ac:dyDescent="0.2">
      <c r="A22" s="831" t="s">
        <v>577</v>
      </c>
      <c r="B22" s="832" t="s">
        <v>578</v>
      </c>
      <c r="C22" s="835" t="s">
        <v>590</v>
      </c>
      <c r="D22" s="863" t="s">
        <v>591</v>
      </c>
      <c r="E22" s="835" t="s">
        <v>2651</v>
      </c>
      <c r="F22" s="863" t="s">
        <v>2652</v>
      </c>
      <c r="G22" s="835" t="s">
        <v>2674</v>
      </c>
      <c r="H22" s="835" t="s">
        <v>2675</v>
      </c>
      <c r="I22" s="849">
        <v>233.80000305175781</v>
      </c>
      <c r="J22" s="849">
        <v>5</v>
      </c>
      <c r="K22" s="850">
        <v>1168.97998046875</v>
      </c>
    </row>
    <row r="23" spans="1:11" ht="14.45" customHeight="1" x14ac:dyDescent="0.2">
      <c r="A23" s="831" t="s">
        <v>577</v>
      </c>
      <c r="B23" s="832" t="s">
        <v>578</v>
      </c>
      <c r="C23" s="835" t="s">
        <v>590</v>
      </c>
      <c r="D23" s="863" t="s">
        <v>591</v>
      </c>
      <c r="E23" s="835" t="s">
        <v>2651</v>
      </c>
      <c r="F23" s="863" t="s">
        <v>2652</v>
      </c>
      <c r="G23" s="835" t="s">
        <v>2676</v>
      </c>
      <c r="H23" s="835" t="s">
        <v>2677</v>
      </c>
      <c r="I23" s="849">
        <v>139.16999816894531</v>
      </c>
      <c r="J23" s="849">
        <v>5</v>
      </c>
      <c r="K23" s="850">
        <v>695.8499755859375</v>
      </c>
    </row>
    <row r="24" spans="1:11" ht="14.45" customHeight="1" x14ac:dyDescent="0.2">
      <c r="A24" s="831" t="s">
        <v>577</v>
      </c>
      <c r="B24" s="832" t="s">
        <v>578</v>
      </c>
      <c r="C24" s="835" t="s">
        <v>590</v>
      </c>
      <c r="D24" s="863" t="s">
        <v>591</v>
      </c>
      <c r="E24" s="835" t="s">
        <v>2651</v>
      </c>
      <c r="F24" s="863" t="s">
        <v>2652</v>
      </c>
      <c r="G24" s="835" t="s">
        <v>2670</v>
      </c>
      <c r="H24" s="835" t="s">
        <v>2678</v>
      </c>
      <c r="I24" s="849">
        <v>22.149999618530273</v>
      </c>
      <c r="J24" s="849">
        <v>200</v>
      </c>
      <c r="K24" s="850">
        <v>4430</v>
      </c>
    </row>
    <row r="25" spans="1:11" ht="14.45" customHeight="1" x14ac:dyDescent="0.2">
      <c r="A25" s="831" t="s">
        <v>577</v>
      </c>
      <c r="B25" s="832" t="s">
        <v>578</v>
      </c>
      <c r="C25" s="835" t="s">
        <v>590</v>
      </c>
      <c r="D25" s="863" t="s">
        <v>591</v>
      </c>
      <c r="E25" s="835" t="s">
        <v>2651</v>
      </c>
      <c r="F25" s="863" t="s">
        <v>2652</v>
      </c>
      <c r="G25" s="835" t="s">
        <v>2672</v>
      </c>
      <c r="H25" s="835" t="s">
        <v>2679</v>
      </c>
      <c r="I25" s="849">
        <v>30.177500247955322</v>
      </c>
      <c r="J25" s="849">
        <v>150</v>
      </c>
      <c r="K25" s="850">
        <v>4526.7500610351563</v>
      </c>
    </row>
    <row r="26" spans="1:11" ht="14.45" customHeight="1" x14ac:dyDescent="0.2">
      <c r="A26" s="831" t="s">
        <v>577</v>
      </c>
      <c r="B26" s="832" t="s">
        <v>578</v>
      </c>
      <c r="C26" s="835" t="s">
        <v>590</v>
      </c>
      <c r="D26" s="863" t="s">
        <v>591</v>
      </c>
      <c r="E26" s="835" t="s">
        <v>2651</v>
      </c>
      <c r="F26" s="863" t="s">
        <v>2652</v>
      </c>
      <c r="G26" s="835" t="s">
        <v>2680</v>
      </c>
      <c r="H26" s="835" t="s">
        <v>2681</v>
      </c>
      <c r="I26" s="849">
        <v>5.2750000953674316</v>
      </c>
      <c r="J26" s="849">
        <v>90</v>
      </c>
      <c r="K26" s="850">
        <v>474.80000305175781</v>
      </c>
    </row>
    <row r="27" spans="1:11" ht="14.45" customHeight="1" x14ac:dyDescent="0.2">
      <c r="A27" s="831" t="s">
        <v>577</v>
      </c>
      <c r="B27" s="832" t="s">
        <v>578</v>
      </c>
      <c r="C27" s="835" t="s">
        <v>590</v>
      </c>
      <c r="D27" s="863" t="s">
        <v>591</v>
      </c>
      <c r="E27" s="835" t="s">
        <v>2651</v>
      </c>
      <c r="F27" s="863" t="s">
        <v>2652</v>
      </c>
      <c r="G27" s="835" t="s">
        <v>2674</v>
      </c>
      <c r="H27" s="835" t="s">
        <v>2682</v>
      </c>
      <c r="I27" s="849">
        <v>233.80000305175781</v>
      </c>
      <c r="J27" s="849">
        <v>5</v>
      </c>
      <c r="K27" s="850">
        <v>1168.97998046875</v>
      </c>
    </row>
    <row r="28" spans="1:11" ht="14.45" customHeight="1" x14ac:dyDescent="0.2">
      <c r="A28" s="831" t="s">
        <v>577</v>
      </c>
      <c r="B28" s="832" t="s">
        <v>578</v>
      </c>
      <c r="C28" s="835" t="s">
        <v>590</v>
      </c>
      <c r="D28" s="863" t="s">
        <v>591</v>
      </c>
      <c r="E28" s="835" t="s">
        <v>2651</v>
      </c>
      <c r="F28" s="863" t="s">
        <v>2652</v>
      </c>
      <c r="G28" s="835" t="s">
        <v>2676</v>
      </c>
      <c r="H28" s="835" t="s">
        <v>2683</v>
      </c>
      <c r="I28" s="849">
        <v>139.16999816894531</v>
      </c>
      <c r="J28" s="849">
        <v>37</v>
      </c>
      <c r="K28" s="850">
        <v>5149.2899169921875</v>
      </c>
    </row>
    <row r="29" spans="1:11" ht="14.45" customHeight="1" x14ac:dyDescent="0.2">
      <c r="A29" s="831" t="s">
        <v>577</v>
      </c>
      <c r="B29" s="832" t="s">
        <v>578</v>
      </c>
      <c r="C29" s="835" t="s">
        <v>590</v>
      </c>
      <c r="D29" s="863" t="s">
        <v>591</v>
      </c>
      <c r="E29" s="835" t="s">
        <v>2651</v>
      </c>
      <c r="F29" s="863" t="s">
        <v>2652</v>
      </c>
      <c r="G29" s="835" t="s">
        <v>2684</v>
      </c>
      <c r="H29" s="835" t="s">
        <v>2685</v>
      </c>
      <c r="I29" s="849">
        <v>10.119999885559082</v>
      </c>
      <c r="J29" s="849">
        <v>24</v>
      </c>
      <c r="K29" s="850">
        <v>242.8800048828125</v>
      </c>
    </row>
    <row r="30" spans="1:11" ht="14.45" customHeight="1" x14ac:dyDescent="0.2">
      <c r="A30" s="831" t="s">
        <v>577</v>
      </c>
      <c r="B30" s="832" t="s">
        <v>578</v>
      </c>
      <c r="C30" s="835" t="s">
        <v>590</v>
      </c>
      <c r="D30" s="863" t="s">
        <v>591</v>
      </c>
      <c r="E30" s="835" t="s">
        <v>2651</v>
      </c>
      <c r="F30" s="863" t="s">
        <v>2652</v>
      </c>
      <c r="G30" s="835" t="s">
        <v>2686</v>
      </c>
      <c r="H30" s="835" t="s">
        <v>2687</v>
      </c>
      <c r="I30" s="849">
        <v>1.3799999952316284</v>
      </c>
      <c r="J30" s="849">
        <v>100</v>
      </c>
      <c r="K30" s="850">
        <v>138</v>
      </c>
    </row>
    <row r="31" spans="1:11" ht="14.45" customHeight="1" x14ac:dyDescent="0.2">
      <c r="A31" s="831" t="s">
        <v>577</v>
      </c>
      <c r="B31" s="832" t="s">
        <v>578</v>
      </c>
      <c r="C31" s="835" t="s">
        <v>590</v>
      </c>
      <c r="D31" s="863" t="s">
        <v>591</v>
      </c>
      <c r="E31" s="835" t="s">
        <v>2651</v>
      </c>
      <c r="F31" s="863" t="s">
        <v>2652</v>
      </c>
      <c r="G31" s="835" t="s">
        <v>2688</v>
      </c>
      <c r="H31" s="835" t="s">
        <v>2689</v>
      </c>
      <c r="I31" s="849">
        <v>0.86000001430511475</v>
      </c>
      <c r="J31" s="849">
        <v>200</v>
      </c>
      <c r="K31" s="850">
        <v>172</v>
      </c>
    </row>
    <row r="32" spans="1:11" ht="14.45" customHeight="1" x14ac:dyDescent="0.2">
      <c r="A32" s="831" t="s">
        <v>577</v>
      </c>
      <c r="B32" s="832" t="s">
        <v>578</v>
      </c>
      <c r="C32" s="835" t="s">
        <v>590</v>
      </c>
      <c r="D32" s="863" t="s">
        <v>591</v>
      </c>
      <c r="E32" s="835" t="s">
        <v>2651</v>
      </c>
      <c r="F32" s="863" t="s">
        <v>2652</v>
      </c>
      <c r="G32" s="835" t="s">
        <v>2690</v>
      </c>
      <c r="H32" s="835" t="s">
        <v>2691</v>
      </c>
      <c r="I32" s="849">
        <v>1.5199999809265137</v>
      </c>
      <c r="J32" s="849">
        <v>100</v>
      </c>
      <c r="K32" s="850">
        <v>152</v>
      </c>
    </row>
    <row r="33" spans="1:11" ht="14.45" customHeight="1" x14ac:dyDescent="0.2">
      <c r="A33" s="831" t="s">
        <v>577</v>
      </c>
      <c r="B33" s="832" t="s">
        <v>578</v>
      </c>
      <c r="C33" s="835" t="s">
        <v>590</v>
      </c>
      <c r="D33" s="863" t="s">
        <v>591</v>
      </c>
      <c r="E33" s="835" t="s">
        <v>2651</v>
      </c>
      <c r="F33" s="863" t="s">
        <v>2652</v>
      </c>
      <c r="G33" s="835" t="s">
        <v>2692</v>
      </c>
      <c r="H33" s="835" t="s">
        <v>2693</v>
      </c>
      <c r="I33" s="849">
        <v>2.059999942779541</v>
      </c>
      <c r="J33" s="849">
        <v>100</v>
      </c>
      <c r="K33" s="850">
        <v>206</v>
      </c>
    </row>
    <row r="34" spans="1:11" ht="14.45" customHeight="1" x14ac:dyDescent="0.2">
      <c r="A34" s="831" t="s">
        <v>577</v>
      </c>
      <c r="B34" s="832" t="s">
        <v>578</v>
      </c>
      <c r="C34" s="835" t="s">
        <v>590</v>
      </c>
      <c r="D34" s="863" t="s">
        <v>591</v>
      </c>
      <c r="E34" s="835" t="s">
        <v>2651</v>
      </c>
      <c r="F34" s="863" t="s">
        <v>2652</v>
      </c>
      <c r="G34" s="835" t="s">
        <v>2694</v>
      </c>
      <c r="H34" s="835" t="s">
        <v>2695</v>
      </c>
      <c r="I34" s="849">
        <v>3.3599998950958252</v>
      </c>
      <c r="J34" s="849">
        <v>100</v>
      </c>
      <c r="K34" s="850">
        <v>336</v>
      </c>
    </row>
    <row r="35" spans="1:11" ht="14.45" customHeight="1" x14ac:dyDescent="0.2">
      <c r="A35" s="831" t="s">
        <v>577</v>
      </c>
      <c r="B35" s="832" t="s">
        <v>578</v>
      </c>
      <c r="C35" s="835" t="s">
        <v>590</v>
      </c>
      <c r="D35" s="863" t="s">
        <v>591</v>
      </c>
      <c r="E35" s="835" t="s">
        <v>2651</v>
      </c>
      <c r="F35" s="863" t="s">
        <v>2652</v>
      </c>
      <c r="G35" s="835" t="s">
        <v>2696</v>
      </c>
      <c r="H35" s="835" t="s">
        <v>2697</v>
      </c>
      <c r="I35" s="849">
        <v>0.37999999523162842</v>
      </c>
      <c r="J35" s="849">
        <v>100</v>
      </c>
      <c r="K35" s="850">
        <v>38</v>
      </c>
    </row>
    <row r="36" spans="1:11" ht="14.45" customHeight="1" x14ac:dyDescent="0.2">
      <c r="A36" s="831" t="s">
        <v>577</v>
      </c>
      <c r="B36" s="832" t="s">
        <v>578</v>
      </c>
      <c r="C36" s="835" t="s">
        <v>590</v>
      </c>
      <c r="D36" s="863" t="s">
        <v>591</v>
      </c>
      <c r="E36" s="835" t="s">
        <v>2651</v>
      </c>
      <c r="F36" s="863" t="s">
        <v>2652</v>
      </c>
      <c r="G36" s="835" t="s">
        <v>2698</v>
      </c>
      <c r="H36" s="835" t="s">
        <v>2699</v>
      </c>
      <c r="I36" s="849">
        <v>8.3999996185302734</v>
      </c>
      <c r="J36" s="849">
        <v>60</v>
      </c>
      <c r="K36" s="850">
        <v>504</v>
      </c>
    </row>
    <row r="37" spans="1:11" ht="14.45" customHeight="1" x14ac:dyDescent="0.2">
      <c r="A37" s="831" t="s">
        <v>577</v>
      </c>
      <c r="B37" s="832" t="s">
        <v>578</v>
      </c>
      <c r="C37" s="835" t="s">
        <v>590</v>
      </c>
      <c r="D37" s="863" t="s">
        <v>591</v>
      </c>
      <c r="E37" s="835" t="s">
        <v>2651</v>
      </c>
      <c r="F37" s="863" t="s">
        <v>2652</v>
      </c>
      <c r="G37" s="835" t="s">
        <v>2686</v>
      </c>
      <c r="H37" s="835" t="s">
        <v>2700</v>
      </c>
      <c r="I37" s="849">
        <v>1.3799999952316284</v>
      </c>
      <c r="J37" s="849">
        <v>800</v>
      </c>
      <c r="K37" s="850">
        <v>1104</v>
      </c>
    </row>
    <row r="38" spans="1:11" ht="14.45" customHeight="1" x14ac:dyDescent="0.2">
      <c r="A38" s="831" t="s">
        <v>577</v>
      </c>
      <c r="B38" s="832" t="s">
        <v>578</v>
      </c>
      <c r="C38" s="835" t="s">
        <v>590</v>
      </c>
      <c r="D38" s="863" t="s">
        <v>591</v>
      </c>
      <c r="E38" s="835" t="s">
        <v>2651</v>
      </c>
      <c r="F38" s="863" t="s">
        <v>2652</v>
      </c>
      <c r="G38" s="835" t="s">
        <v>2688</v>
      </c>
      <c r="H38" s="835" t="s">
        <v>2701</v>
      </c>
      <c r="I38" s="849">
        <v>0.85500001907348633</v>
      </c>
      <c r="J38" s="849">
        <v>1100</v>
      </c>
      <c r="K38" s="850">
        <v>940</v>
      </c>
    </row>
    <row r="39" spans="1:11" ht="14.45" customHeight="1" x14ac:dyDescent="0.2">
      <c r="A39" s="831" t="s">
        <v>577</v>
      </c>
      <c r="B39" s="832" t="s">
        <v>578</v>
      </c>
      <c r="C39" s="835" t="s">
        <v>590</v>
      </c>
      <c r="D39" s="863" t="s">
        <v>591</v>
      </c>
      <c r="E39" s="835" t="s">
        <v>2651</v>
      </c>
      <c r="F39" s="863" t="s">
        <v>2652</v>
      </c>
      <c r="G39" s="835" t="s">
        <v>2690</v>
      </c>
      <c r="H39" s="835" t="s">
        <v>2702</v>
      </c>
      <c r="I39" s="849">
        <v>1.5166666507720947</v>
      </c>
      <c r="J39" s="849">
        <v>800</v>
      </c>
      <c r="K39" s="850">
        <v>1214</v>
      </c>
    </row>
    <row r="40" spans="1:11" ht="14.45" customHeight="1" x14ac:dyDescent="0.2">
      <c r="A40" s="831" t="s">
        <v>577</v>
      </c>
      <c r="B40" s="832" t="s">
        <v>578</v>
      </c>
      <c r="C40" s="835" t="s">
        <v>590</v>
      </c>
      <c r="D40" s="863" t="s">
        <v>591</v>
      </c>
      <c r="E40" s="835" t="s">
        <v>2651</v>
      </c>
      <c r="F40" s="863" t="s">
        <v>2652</v>
      </c>
      <c r="G40" s="835" t="s">
        <v>2692</v>
      </c>
      <c r="H40" s="835" t="s">
        <v>2703</v>
      </c>
      <c r="I40" s="849">
        <v>2.059999942779541</v>
      </c>
      <c r="J40" s="849">
        <v>150</v>
      </c>
      <c r="K40" s="850">
        <v>309</v>
      </c>
    </row>
    <row r="41" spans="1:11" ht="14.45" customHeight="1" x14ac:dyDescent="0.2">
      <c r="A41" s="831" t="s">
        <v>577</v>
      </c>
      <c r="B41" s="832" t="s">
        <v>578</v>
      </c>
      <c r="C41" s="835" t="s">
        <v>590</v>
      </c>
      <c r="D41" s="863" t="s">
        <v>591</v>
      </c>
      <c r="E41" s="835" t="s">
        <v>2651</v>
      </c>
      <c r="F41" s="863" t="s">
        <v>2652</v>
      </c>
      <c r="G41" s="835" t="s">
        <v>2694</v>
      </c>
      <c r="H41" s="835" t="s">
        <v>2704</v>
      </c>
      <c r="I41" s="849">
        <v>3.3633332252502441</v>
      </c>
      <c r="J41" s="849">
        <v>450</v>
      </c>
      <c r="K41" s="850">
        <v>1514</v>
      </c>
    </row>
    <row r="42" spans="1:11" ht="14.45" customHeight="1" x14ac:dyDescent="0.2">
      <c r="A42" s="831" t="s">
        <v>577</v>
      </c>
      <c r="B42" s="832" t="s">
        <v>578</v>
      </c>
      <c r="C42" s="835" t="s">
        <v>590</v>
      </c>
      <c r="D42" s="863" t="s">
        <v>591</v>
      </c>
      <c r="E42" s="835" t="s">
        <v>2651</v>
      </c>
      <c r="F42" s="863" t="s">
        <v>2652</v>
      </c>
      <c r="G42" s="835" t="s">
        <v>2705</v>
      </c>
      <c r="H42" s="835" t="s">
        <v>2706</v>
      </c>
      <c r="I42" s="849">
        <v>46</v>
      </c>
      <c r="J42" s="849">
        <v>4</v>
      </c>
      <c r="K42" s="850">
        <v>184</v>
      </c>
    </row>
    <row r="43" spans="1:11" ht="14.45" customHeight="1" x14ac:dyDescent="0.2">
      <c r="A43" s="831" t="s">
        <v>577</v>
      </c>
      <c r="B43" s="832" t="s">
        <v>578</v>
      </c>
      <c r="C43" s="835" t="s">
        <v>590</v>
      </c>
      <c r="D43" s="863" t="s">
        <v>591</v>
      </c>
      <c r="E43" s="835" t="s">
        <v>2651</v>
      </c>
      <c r="F43" s="863" t="s">
        <v>2652</v>
      </c>
      <c r="G43" s="835" t="s">
        <v>2707</v>
      </c>
      <c r="H43" s="835" t="s">
        <v>2708</v>
      </c>
      <c r="I43" s="849">
        <v>98.379997253417969</v>
      </c>
      <c r="J43" s="849">
        <v>6</v>
      </c>
      <c r="K43" s="850">
        <v>590.27999114990234</v>
      </c>
    </row>
    <row r="44" spans="1:11" ht="14.45" customHeight="1" x14ac:dyDescent="0.2">
      <c r="A44" s="831" t="s">
        <v>577</v>
      </c>
      <c r="B44" s="832" t="s">
        <v>578</v>
      </c>
      <c r="C44" s="835" t="s">
        <v>590</v>
      </c>
      <c r="D44" s="863" t="s">
        <v>591</v>
      </c>
      <c r="E44" s="835" t="s">
        <v>2651</v>
      </c>
      <c r="F44" s="863" t="s">
        <v>2652</v>
      </c>
      <c r="G44" s="835" t="s">
        <v>2698</v>
      </c>
      <c r="H44" s="835" t="s">
        <v>2709</v>
      </c>
      <c r="I44" s="849">
        <v>8.3966665267944336</v>
      </c>
      <c r="J44" s="849">
        <v>324</v>
      </c>
      <c r="K44" s="850">
        <v>2720.52001953125</v>
      </c>
    </row>
    <row r="45" spans="1:11" ht="14.45" customHeight="1" x14ac:dyDescent="0.2">
      <c r="A45" s="831" t="s">
        <v>577</v>
      </c>
      <c r="B45" s="832" t="s">
        <v>578</v>
      </c>
      <c r="C45" s="835" t="s">
        <v>590</v>
      </c>
      <c r="D45" s="863" t="s">
        <v>591</v>
      </c>
      <c r="E45" s="835" t="s">
        <v>2651</v>
      </c>
      <c r="F45" s="863" t="s">
        <v>2652</v>
      </c>
      <c r="G45" s="835" t="s">
        <v>2710</v>
      </c>
      <c r="H45" s="835" t="s">
        <v>2711</v>
      </c>
      <c r="I45" s="849">
        <v>2.5</v>
      </c>
      <c r="J45" s="849">
        <v>220</v>
      </c>
      <c r="K45" s="850">
        <v>550</v>
      </c>
    </row>
    <row r="46" spans="1:11" ht="14.45" customHeight="1" x14ac:dyDescent="0.2">
      <c r="A46" s="831" t="s">
        <v>577</v>
      </c>
      <c r="B46" s="832" t="s">
        <v>578</v>
      </c>
      <c r="C46" s="835" t="s">
        <v>590</v>
      </c>
      <c r="D46" s="863" t="s">
        <v>591</v>
      </c>
      <c r="E46" s="835" t="s">
        <v>2651</v>
      </c>
      <c r="F46" s="863" t="s">
        <v>2652</v>
      </c>
      <c r="G46" s="835" t="s">
        <v>2712</v>
      </c>
      <c r="H46" s="835" t="s">
        <v>2713</v>
      </c>
      <c r="I46" s="849">
        <v>3.2666666507720947</v>
      </c>
      <c r="J46" s="849">
        <v>400</v>
      </c>
      <c r="K46" s="850">
        <v>1306.5999755859375</v>
      </c>
    </row>
    <row r="47" spans="1:11" ht="14.45" customHeight="1" x14ac:dyDescent="0.2">
      <c r="A47" s="831" t="s">
        <v>577</v>
      </c>
      <c r="B47" s="832" t="s">
        <v>578</v>
      </c>
      <c r="C47" s="835" t="s">
        <v>590</v>
      </c>
      <c r="D47" s="863" t="s">
        <v>591</v>
      </c>
      <c r="E47" s="835" t="s">
        <v>2651</v>
      </c>
      <c r="F47" s="863" t="s">
        <v>2652</v>
      </c>
      <c r="G47" s="835" t="s">
        <v>2714</v>
      </c>
      <c r="H47" s="835" t="s">
        <v>2715</v>
      </c>
      <c r="I47" s="849">
        <v>3.96833336353302</v>
      </c>
      <c r="J47" s="849">
        <v>680</v>
      </c>
      <c r="K47" s="850">
        <v>2698.7999877929688</v>
      </c>
    </row>
    <row r="48" spans="1:11" ht="14.45" customHeight="1" x14ac:dyDescent="0.2">
      <c r="A48" s="831" t="s">
        <v>577</v>
      </c>
      <c r="B48" s="832" t="s">
        <v>578</v>
      </c>
      <c r="C48" s="835" t="s">
        <v>590</v>
      </c>
      <c r="D48" s="863" t="s">
        <v>591</v>
      </c>
      <c r="E48" s="835" t="s">
        <v>2651</v>
      </c>
      <c r="F48" s="863" t="s">
        <v>2652</v>
      </c>
      <c r="G48" s="835" t="s">
        <v>2716</v>
      </c>
      <c r="H48" s="835" t="s">
        <v>2717</v>
      </c>
      <c r="I48" s="849">
        <v>4.4866665204366045</v>
      </c>
      <c r="J48" s="849">
        <v>720</v>
      </c>
      <c r="K48" s="850">
        <v>3229.7999877929688</v>
      </c>
    </row>
    <row r="49" spans="1:11" ht="14.45" customHeight="1" x14ac:dyDescent="0.2">
      <c r="A49" s="831" t="s">
        <v>577</v>
      </c>
      <c r="B49" s="832" t="s">
        <v>578</v>
      </c>
      <c r="C49" s="835" t="s">
        <v>590</v>
      </c>
      <c r="D49" s="863" t="s">
        <v>591</v>
      </c>
      <c r="E49" s="835" t="s">
        <v>2651</v>
      </c>
      <c r="F49" s="863" t="s">
        <v>2652</v>
      </c>
      <c r="G49" s="835" t="s">
        <v>2718</v>
      </c>
      <c r="H49" s="835" t="s">
        <v>2719</v>
      </c>
      <c r="I49" s="849">
        <v>72.220001220703125</v>
      </c>
      <c r="J49" s="849">
        <v>3</v>
      </c>
      <c r="K49" s="850">
        <v>216.66000366210938</v>
      </c>
    </row>
    <row r="50" spans="1:11" ht="14.45" customHeight="1" x14ac:dyDescent="0.2">
      <c r="A50" s="831" t="s">
        <v>577</v>
      </c>
      <c r="B50" s="832" t="s">
        <v>578</v>
      </c>
      <c r="C50" s="835" t="s">
        <v>590</v>
      </c>
      <c r="D50" s="863" t="s">
        <v>591</v>
      </c>
      <c r="E50" s="835" t="s">
        <v>2651</v>
      </c>
      <c r="F50" s="863" t="s">
        <v>2652</v>
      </c>
      <c r="G50" s="835" t="s">
        <v>2720</v>
      </c>
      <c r="H50" s="835" t="s">
        <v>2721</v>
      </c>
      <c r="I50" s="849">
        <v>314.760009765625</v>
      </c>
      <c r="J50" s="849">
        <v>1</v>
      </c>
      <c r="K50" s="850">
        <v>314.760009765625</v>
      </c>
    </row>
    <row r="51" spans="1:11" ht="14.45" customHeight="1" x14ac:dyDescent="0.2">
      <c r="A51" s="831" t="s">
        <v>577</v>
      </c>
      <c r="B51" s="832" t="s">
        <v>578</v>
      </c>
      <c r="C51" s="835" t="s">
        <v>590</v>
      </c>
      <c r="D51" s="863" t="s">
        <v>591</v>
      </c>
      <c r="E51" s="835" t="s">
        <v>2651</v>
      </c>
      <c r="F51" s="863" t="s">
        <v>2652</v>
      </c>
      <c r="G51" s="835" t="s">
        <v>2722</v>
      </c>
      <c r="H51" s="835" t="s">
        <v>2723</v>
      </c>
      <c r="I51" s="849">
        <v>829.75</v>
      </c>
      <c r="J51" s="849">
        <v>6</v>
      </c>
      <c r="K51" s="850">
        <v>4978.5</v>
      </c>
    </row>
    <row r="52" spans="1:11" ht="14.45" customHeight="1" x14ac:dyDescent="0.2">
      <c r="A52" s="831" t="s">
        <v>577</v>
      </c>
      <c r="B52" s="832" t="s">
        <v>578</v>
      </c>
      <c r="C52" s="835" t="s">
        <v>590</v>
      </c>
      <c r="D52" s="863" t="s">
        <v>591</v>
      </c>
      <c r="E52" s="835" t="s">
        <v>2651</v>
      </c>
      <c r="F52" s="863" t="s">
        <v>2652</v>
      </c>
      <c r="G52" s="835" t="s">
        <v>2724</v>
      </c>
      <c r="H52" s="835" t="s">
        <v>2725</v>
      </c>
      <c r="I52" s="849">
        <v>1311.489990234375</v>
      </c>
      <c r="J52" s="849">
        <v>5</v>
      </c>
      <c r="K52" s="850">
        <v>6557.4501953125</v>
      </c>
    </row>
    <row r="53" spans="1:11" ht="14.45" customHeight="1" x14ac:dyDescent="0.2">
      <c r="A53" s="831" t="s">
        <v>577</v>
      </c>
      <c r="B53" s="832" t="s">
        <v>578</v>
      </c>
      <c r="C53" s="835" t="s">
        <v>590</v>
      </c>
      <c r="D53" s="863" t="s">
        <v>591</v>
      </c>
      <c r="E53" s="835" t="s">
        <v>2651</v>
      </c>
      <c r="F53" s="863" t="s">
        <v>2652</v>
      </c>
      <c r="G53" s="835" t="s">
        <v>2722</v>
      </c>
      <c r="H53" s="835" t="s">
        <v>2726</v>
      </c>
      <c r="I53" s="849">
        <v>839.26334635416663</v>
      </c>
      <c r="J53" s="849">
        <v>33</v>
      </c>
      <c r="K53" s="850">
        <v>27721.710632324219</v>
      </c>
    </row>
    <row r="54" spans="1:11" ht="14.45" customHeight="1" x14ac:dyDescent="0.2">
      <c r="A54" s="831" t="s">
        <v>577</v>
      </c>
      <c r="B54" s="832" t="s">
        <v>578</v>
      </c>
      <c r="C54" s="835" t="s">
        <v>590</v>
      </c>
      <c r="D54" s="863" t="s">
        <v>591</v>
      </c>
      <c r="E54" s="835" t="s">
        <v>2651</v>
      </c>
      <c r="F54" s="863" t="s">
        <v>2652</v>
      </c>
      <c r="G54" s="835" t="s">
        <v>2727</v>
      </c>
      <c r="H54" s="835" t="s">
        <v>2728</v>
      </c>
      <c r="I54" s="849">
        <v>1144.7999877929688</v>
      </c>
      <c r="J54" s="849">
        <v>9</v>
      </c>
      <c r="K54" s="850">
        <v>10280.5</v>
      </c>
    </row>
    <row r="55" spans="1:11" ht="14.45" customHeight="1" x14ac:dyDescent="0.2">
      <c r="A55" s="831" t="s">
        <v>577</v>
      </c>
      <c r="B55" s="832" t="s">
        <v>578</v>
      </c>
      <c r="C55" s="835" t="s">
        <v>590</v>
      </c>
      <c r="D55" s="863" t="s">
        <v>591</v>
      </c>
      <c r="E55" s="835" t="s">
        <v>2651</v>
      </c>
      <c r="F55" s="863" t="s">
        <v>2652</v>
      </c>
      <c r="G55" s="835" t="s">
        <v>2724</v>
      </c>
      <c r="H55" s="835" t="s">
        <v>2729</v>
      </c>
      <c r="I55" s="849">
        <v>1319.5199788411458</v>
      </c>
      <c r="J55" s="849">
        <v>8</v>
      </c>
      <c r="K55" s="850">
        <v>10561.699829101563</v>
      </c>
    </row>
    <row r="56" spans="1:11" ht="14.45" customHeight="1" x14ac:dyDescent="0.2">
      <c r="A56" s="831" t="s">
        <v>577</v>
      </c>
      <c r="B56" s="832" t="s">
        <v>578</v>
      </c>
      <c r="C56" s="835" t="s">
        <v>590</v>
      </c>
      <c r="D56" s="863" t="s">
        <v>591</v>
      </c>
      <c r="E56" s="835" t="s">
        <v>2651</v>
      </c>
      <c r="F56" s="863" t="s">
        <v>2652</v>
      </c>
      <c r="G56" s="835" t="s">
        <v>2730</v>
      </c>
      <c r="H56" s="835" t="s">
        <v>2731</v>
      </c>
      <c r="I56" s="849">
        <v>591.69000244140625</v>
      </c>
      <c r="J56" s="849">
        <v>17</v>
      </c>
      <c r="K56" s="850">
        <v>10058.729858398438</v>
      </c>
    </row>
    <row r="57" spans="1:11" ht="14.45" customHeight="1" x14ac:dyDescent="0.2">
      <c r="A57" s="831" t="s">
        <v>577</v>
      </c>
      <c r="B57" s="832" t="s">
        <v>578</v>
      </c>
      <c r="C57" s="835" t="s">
        <v>590</v>
      </c>
      <c r="D57" s="863" t="s">
        <v>591</v>
      </c>
      <c r="E57" s="835" t="s">
        <v>2651</v>
      </c>
      <c r="F57" s="863" t="s">
        <v>2652</v>
      </c>
      <c r="G57" s="835" t="s">
        <v>2732</v>
      </c>
      <c r="H57" s="835" t="s">
        <v>2733</v>
      </c>
      <c r="I57" s="849">
        <v>202.07000732421875</v>
      </c>
      <c r="J57" s="849">
        <v>2</v>
      </c>
      <c r="K57" s="850">
        <v>404.1400146484375</v>
      </c>
    </row>
    <row r="58" spans="1:11" ht="14.45" customHeight="1" x14ac:dyDescent="0.2">
      <c r="A58" s="831" t="s">
        <v>577</v>
      </c>
      <c r="B58" s="832" t="s">
        <v>578</v>
      </c>
      <c r="C58" s="835" t="s">
        <v>590</v>
      </c>
      <c r="D58" s="863" t="s">
        <v>591</v>
      </c>
      <c r="E58" s="835" t="s">
        <v>2651</v>
      </c>
      <c r="F58" s="863" t="s">
        <v>2652</v>
      </c>
      <c r="G58" s="835" t="s">
        <v>2684</v>
      </c>
      <c r="H58" s="835" t="s">
        <v>2734</v>
      </c>
      <c r="I58" s="849">
        <v>10.119999885559082</v>
      </c>
      <c r="J58" s="849">
        <v>194</v>
      </c>
      <c r="K58" s="850">
        <v>1963.2799987792969</v>
      </c>
    </row>
    <row r="59" spans="1:11" ht="14.45" customHeight="1" x14ac:dyDescent="0.2">
      <c r="A59" s="831" t="s">
        <v>577</v>
      </c>
      <c r="B59" s="832" t="s">
        <v>578</v>
      </c>
      <c r="C59" s="835" t="s">
        <v>590</v>
      </c>
      <c r="D59" s="863" t="s">
        <v>591</v>
      </c>
      <c r="E59" s="835" t="s">
        <v>2651</v>
      </c>
      <c r="F59" s="863" t="s">
        <v>2652</v>
      </c>
      <c r="G59" s="835" t="s">
        <v>2735</v>
      </c>
      <c r="H59" s="835" t="s">
        <v>2736</v>
      </c>
      <c r="I59" s="849">
        <v>0.67000001668930054</v>
      </c>
      <c r="J59" s="849">
        <v>500</v>
      </c>
      <c r="K59" s="850">
        <v>335</v>
      </c>
    </row>
    <row r="60" spans="1:11" ht="14.45" customHeight="1" x14ac:dyDescent="0.2">
      <c r="A60" s="831" t="s">
        <v>577</v>
      </c>
      <c r="B60" s="832" t="s">
        <v>578</v>
      </c>
      <c r="C60" s="835" t="s">
        <v>590</v>
      </c>
      <c r="D60" s="863" t="s">
        <v>591</v>
      </c>
      <c r="E60" s="835" t="s">
        <v>2651</v>
      </c>
      <c r="F60" s="863" t="s">
        <v>2652</v>
      </c>
      <c r="G60" s="835" t="s">
        <v>2735</v>
      </c>
      <c r="H60" s="835" t="s">
        <v>2737</v>
      </c>
      <c r="I60" s="849">
        <v>0.67000001668930054</v>
      </c>
      <c r="J60" s="849">
        <v>2000</v>
      </c>
      <c r="K60" s="850">
        <v>1340</v>
      </c>
    </row>
    <row r="61" spans="1:11" ht="14.45" customHeight="1" x14ac:dyDescent="0.2">
      <c r="A61" s="831" t="s">
        <v>577</v>
      </c>
      <c r="B61" s="832" t="s">
        <v>578</v>
      </c>
      <c r="C61" s="835" t="s">
        <v>590</v>
      </c>
      <c r="D61" s="863" t="s">
        <v>591</v>
      </c>
      <c r="E61" s="835" t="s">
        <v>2651</v>
      </c>
      <c r="F61" s="863" t="s">
        <v>2652</v>
      </c>
      <c r="G61" s="835" t="s">
        <v>2738</v>
      </c>
      <c r="H61" s="835" t="s">
        <v>2739</v>
      </c>
      <c r="I61" s="849">
        <v>30.510000228881836</v>
      </c>
      <c r="J61" s="849">
        <v>5</v>
      </c>
      <c r="K61" s="850">
        <v>152.55000305175781</v>
      </c>
    </row>
    <row r="62" spans="1:11" ht="14.45" customHeight="1" x14ac:dyDescent="0.2">
      <c r="A62" s="831" t="s">
        <v>577</v>
      </c>
      <c r="B62" s="832" t="s">
        <v>578</v>
      </c>
      <c r="C62" s="835" t="s">
        <v>590</v>
      </c>
      <c r="D62" s="863" t="s">
        <v>591</v>
      </c>
      <c r="E62" s="835" t="s">
        <v>2651</v>
      </c>
      <c r="F62" s="863" t="s">
        <v>2652</v>
      </c>
      <c r="G62" s="835" t="s">
        <v>2740</v>
      </c>
      <c r="H62" s="835" t="s">
        <v>2741</v>
      </c>
      <c r="I62" s="849">
        <v>29.879999160766602</v>
      </c>
      <c r="J62" s="849">
        <v>30</v>
      </c>
      <c r="K62" s="850">
        <v>896.4000244140625</v>
      </c>
    </row>
    <row r="63" spans="1:11" ht="14.45" customHeight="1" x14ac:dyDescent="0.2">
      <c r="A63" s="831" t="s">
        <v>577</v>
      </c>
      <c r="B63" s="832" t="s">
        <v>578</v>
      </c>
      <c r="C63" s="835" t="s">
        <v>590</v>
      </c>
      <c r="D63" s="863" t="s">
        <v>591</v>
      </c>
      <c r="E63" s="835" t="s">
        <v>2651</v>
      </c>
      <c r="F63" s="863" t="s">
        <v>2652</v>
      </c>
      <c r="G63" s="835" t="s">
        <v>2738</v>
      </c>
      <c r="H63" s="835" t="s">
        <v>2742</v>
      </c>
      <c r="I63" s="849">
        <v>30.070000012715656</v>
      </c>
      <c r="J63" s="849">
        <v>24</v>
      </c>
      <c r="K63" s="850">
        <v>722.84999847412109</v>
      </c>
    </row>
    <row r="64" spans="1:11" ht="14.45" customHeight="1" x14ac:dyDescent="0.2">
      <c r="A64" s="831" t="s">
        <v>577</v>
      </c>
      <c r="B64" s="832" t="s">
        <v>578</v>
      </c>
      <c r="C64" s="835" t="s">
        <v>590</v>
      </c>
      <c r="D64" s="863" t="s">
        <v>591</v>
      </c>
      <c r="E64" s="835" t="s">
        <v>2651</v>
      </c>
      <c r="F64" s="863" t="s">
        <v>2652</v>
      </c>
      <c r="G64" s="835" t="s">
        <v>2740</v>
      </c>
      <c r="H64" s="835" t="s">
        <v>2743</v>
      </c>
      <c r="I64" s="849">
        <v>29.279999732971191</v>
      </c>
      <c r="J64" s="849">
        <v>230</v>
      </c>
      <c r="K64" s="850">
        <v>6718.3998413085938</v>
      </c>
    </row>
    <row r="65" spans="1:11" ht="14.45" customHeight="1" x14ac:dyDescent="0.2">
      <c r="A65" s="831" t="s">
        <v>577</v>
      </c>
      <c r="B65" s="832" t="s">
        <v>578</v>
      </c>
      <c r="C65" s="835" t="s">
        <v>590</v>
      </c>
      <c r="D65" s="863" t="s">
        <v>591</v>
      </c>
      <c r="E65" s="835" t="s">
        <v>2744</v>
      </c>
      <c r="F65" s="863" t="s">
        <v>2745</v>
      </c>
      <c r="G65" s="835" t="s">
        <v>2746</v>
      </c>
      <c r="H65" s="835" t="s">
        <v>2747</v>
      </c>
      <c r="I65" s="849">
        <v>47.189998626708984</v>
      </c>
      <c r="J65" s="849">
        <v>40</v>
      </c>
      <c r="K65" s="850">
        <v>1887.5999755859375</v>
      </c>
    </row>
    <row r="66" spans="1:11" ht="14.45" customHeight="1" x14ac:dyDescent="0.2">
      <c r="A66" s="831" t="s">
        <v>577</v>
      </c>
      <c r="B66" s="832" t="s">
        <v>578</v>
      </c>
      <c r="C66" s="835" t="s">
        <v>590</v>
      </c>
      <c r="D66" s="863" t="s">
        <v>591</v>
      </c>
      <c r="E66" s="835" t="s">
        <v>2744</v>
      </c>
      <c r="F66" s="863" t="s">
        <v>2745</v>
      </c>
      <c r="G66" s="835" t="s">
        <v>2748</v>
      </c>
      <c r="H66" s="835" t="s">
        <v>2749</v>
      </c>
      <c r="I66" s="849">
        <v>6.2899999618530273</v>
      </c>
      <c r="J66" s="849">
        <v>10</v>
      </c>
      <c r="K66" s="850">
        <v>62.900001525878906</v>
      </c>
    </row>
    <row r="67" spans="1:11" ht="14.45" customHeight="1" x14ac:dyDescent="0.2">
      <c r="A67" s="831" t="s">
        <v>577</v>
      </c>
      <c r="B67" s="832" t="s">
        <v>578</v>
      </c>
      <c r="C67" s="835" t="s">
        <v>590</v>
      </c>
      <c r="D67" s="863" t="s">
        <v>591</v>
      </c>
      <c r="E67" s="835" t="s">
        <v>2744</v>
      </c>
      <c r="F67" s="863" t="s">
        <v>2745</v>
      </c>
      <c r="G67" s="835" t="s">
        <v>2750</v>
      </c>
      <c r="H67" s="835" t="s">
        <v>2751</v>
      </c>
      <c r="I67" s="849">
        <v>4.820000171661377</v>
      </c>
      <c r="J67" s="849">
        <v>20</v>
      </c>
      <c r="K67" s="850">
        <v>96.400001525878906</v>
      </c>
    </row>
    <row r="68" spans="1:11" ht="14.45" customHeight="1" x14ac:dyDescent="0.2">
      <c r="A68" s="831" t="s">
        <v>577</v>
      </c>
      <c r="B68" s="832" t="s">
        <v>578</v>
      </c>
      <c r="C68" s="835" t="s">
        <v>590</v>
      </c>
      <c r="D68" s="863" t="s">
        <v>591</v>
      </c>
      <c r="E68" s="835" t="s">
        <v>2744</v>
      </c>
      <c r="F68" s="863" t="s">
        <v>2745</v>
      </c>
      <c r="G68" s="835" t="s">
        <v>2752</v>
      </c>
      <c r="H68" s="835" t="s">
        <v>2753</v>
      </c>
      <c r="I68" s="849">
        <v>9.9999997764825821E-3</v>
      </c>
      <c r="J68" s="849">
        <v>50</v>
      </c>
      <c r="K68" s="850">
        <v>0.5</v>
      </c>
    </row>
    <row r="69" spans="1:11" ht="14.45" customHeight="1" x14ac:dyDescent="0.2">
      <c r="A69" s="831" t="s">
        <v>577</v>
      </c>
      <c r="B69" s="832" t="s">
        <v>578</v>
      </c>
      <c r="C69" s="835" t="s">
        <v>590</v>
      </c>
      <c r="D69" s="863" t="s">
        <v>591</v>
      </c>
      <c r="E69" s="835" t="s">
        <v>2744</v>
      </c>
      <c r="F69" s="863" t="s">
        <v>2745</v>
      </c>
      <c r="G69" s="835" t="s">
        <v>2750</v>
      </c>
      <c r="H69" s="835" t="s">
        <v>2754</v>
      </c>
      <c r="I69" s="849">
        <v>4.820000171661377</v>
      </c>
      <c r="J69" s="849">
        <v>50</v>
      </c>
      <c r="K69" s="850">
        <v>241.00000762939453</v>
      </c>
    </row>
    <row r="70" spans="1:11" ht="14.45" customHeight="1" x14ac:dyDescent="0.2">
      <c r="A70" s="831" t="s">
        <v>577</v>
      </c>
      <c r="B70" s="832" t="s">
        <v>578</v>
      </c>
      <c r="C70" s="835" t="s">
        <v>590</v>
      </c>
      <c r="D70" s="863" t="s">
        <v>591</v>
      </c>
      <c r="E70" s="835" t="s">
        <v>2744</v>
      </c>
      <c r="F70" s="863" t="s">
        <v>2745</v>
      </c>
      <c r="G70" s="835" t="s">
        <v>2752</v>
      </c>
      <c r="H70" s="835" t="s">
        <v>2755</v>
      </c>
      <c r="I70" s="849">
        <v>9.9999997764825821E-3</v>
      </c>
      <c r="J70" s="849">
        <v>210</v>
      </c>
      <c r="K70" s="850">
        <v>2.1000000387430191</v>
      </c>
    </row>
    <row r="71" spans="1:11" ht="14.45" customHeight="1" x14ac:dyDescent="0.2">
      <c r="A71" s="831" t="s">
        <v>577</v>
      </c>
      <c r="B71" s="832" t="s">
        <v>578</v>
      </c>
      <c r="C71" s="835" t="s">
        <v>590</v>
      </c>
      <c r="D71" s="863" t="s">
        <v>591</v>
      </c>
      <c r="E71" s="835" t="s">
        <v>2744</v>
      </c>
      <c r="F71" s="863" t="s">
        <v>2745</v>
      </c>
      <c r="G71" s="835" t="s">
        <v>2756</v>
      </c>
      <c r="H71" s="835" t="s">
        <v>2757</v>
      </c>
      <c r="I71" s="849">
        <v>43.220001220703125</v>
      </c>
      <c r="J71" s="849">
        <v>20</v>
      </c>
      <c r="K71" s="850">
        <v>864.41998291015625</v>
      </c>
    </row>
    <row r="72" spans="1:11" ht="14.45" customHeight="1" x14ac:dyDescent="0.2">
      <c r="A72" s="831" t="s">
        <v>577</v>
      </c>
      <c r="B72" s="832" t="s">
        <v>578</v>
      </c>
      <c r="C72" s="835" t="s">
        <v>590</v>
      </c>
      <c r="D72" s="863" t="s">
        <v>591</v>
      </c>
      <c r="E72" s="835" t="s">
        <v>2744</v>
      </c>
      <c r="F72" s="863" t="s">
        <v>2745</v>
      </c>
      <c r="G72" s="835" t="s">
        <v>2758</v>
      </c>
      <c r="H72" s="835" t="s">
        <v>2759</v>
      </c>
      <c r="I72" s="849">
        <v>11.149999618530273</v>
      </c>
      <c r="J72" s="849">
        <v>50</v>
      </c>
      <c r="K72" s="850">
        <v>557.5</v>
      </c>
    </row>
    <row r="73" spans="1:11" ht="14.45" customHeight="1" x14ac:dyDescent="0.2">
      <c r="A73" s="831" t="s">
        <v>577</v>
      </c>
      <c r="B73" s="832" t="s">
        <v>578</v>
      </c>
      <c r="C73" s="835" t="s">
        <v>590</v>
      </c>
      <c r="D73" s="863" t="s">
        <v>591</v>
      </c>
      <c r="E73" s="835" t="s">
        <v>2744</v>
      </c>
      <c r="F73" s="863" t="s">
        <v>2745</v>
      </c>
      <c r="G73" s="835" t="s">
        <v>2758</v>
      </c>
      <c r="H73" s="835" t="s">
        <v>2760</v>
      </c>
      <c r="I73" s="849">
        <v>11.143333435058594</v>
      </c>
      <c r="J73" s="849">
        <v>150</v>
      </c>
      <c r="K73" s="850">
        <v>1671.5</v>
      </c>
    </row>
    <row r="74" spans="1:11" ht="14.45" customHeight="1" x14ac:dyDescent="0.2">
      <c r="A74" s="831" t="s">
        <v>577</v>
      </c>
      <c r="B74" s="832" t="s">
        <v>578</v>
      </c>
      <c r="C74" s="835" t="s">
        <v>590</v>
      </c>
      <c r="D74" s="863" t="s">
        <v>591</v>
      </c>
      <c r="E74" s="835" t="s">
        <v>2744</v>
      </c>
      <c r="F74" s="863" t="s">
        <v>2745</v>
      </c>
      <c r="G74" s="835" t="s">
        <v>2761</v>
      </c>
      <c r="H74" s="835" t="s">
        <v>2762</v>
      </c>
      <c r="I74" s="849">
        <v>5.2600002288818359</v>
      </c>
      <c r="J74" s="849">
        <v>80</v>
      </c>
      <c r="K74" s="850">
        <v>420.79998779296875</v>
      </c>
    </row>
    <row r="75" spans="1:11" ht="14.45" customHeight="1" x14ac:dyDescent="0.2">
      <c r="A75" s="831" t="s">
        <v>577</v>
      </c>
      <c r="B75" s="832" t="s">
        <v>578</v>
      </c>
      <c r="C75" s="835" t="s">
        <v>590</v>
      </c>
      <c r="D75" s="863" t="s">
        <v>591</v>
      </c>
      <c r="E75" s="835" t="s">
        <v>2744</v>
      </c>
      <c r="F75" s="863" t="s">
        <v>2745</v>
      </c>
      <c r="G75" s="835" t="s">
        <v>2763</v>
      </c>
      <c r="H75" s="835" t="s">
        <v>2764</v>
      </c>
      <c r="I75" s="849">
        <v>3.4850000143051147</v>
      </c>
      <c r="J75" s="849">
        <v>200</v>
      </c>
      <c r="K75" s="850">
        <v>696.91000366210938</v>
      </c>
    </row>
    <row r="76" spans="1:11" ht="14.45" customHeight="1" x14ac:dyDescent="0.2">
      <c r="A76" s="831" t="s">
        <v>577</v>
      </c>
      <c r="B76" s="832" t="s">
        <v>578</v>
      </c>
      <c r="C76" s="835" t="s">
        <v>590</v>
      </c>
      <c r="D76" s="863" t="s">
        <v>591</v>
      </c>
      <c r="E76" s="835" t="s">
        <v>2744</v>
      </c>
      <c r="F76" s="863" t="s">
        <v>2745</v>
      </c>
      <c r="G76" s="835" t="s">
        <v>2761</v>
      </c>
      <c r="H76" s="835" t="s">
        <v>2765</v>
      </c>
      <c r="I76" s="849">
        <v>5.2600002288818359</v>
      </c>
      <c r="J76" s="849">
        <v>40</v>
      </c>
      <c r="K76" s="850">
        <v>210.39999389648438</v>
      </c>
    </row>
    <row r="77" spans="1:11" ht="14.45" customHeight="1" x14ac:dyDescent="0.2">
      <c r="A77" s="831" t="s">
        <v>577</v>
      </c>
      <c r="B77" s="832" t="s">
        <v>578</v>
      </c>
      <c r="C77" s="835" t="s">
        <v>590</v>
      </c>
      <c r="D77" s="863" t="s">
        <v>591</v>
      </c>
      <c r="E77" s="835" t="s">
        <v>2744</v>
      </c>
      <c r="F77" s="863" t="s">
        <v>2745</v>
      </c>
      <c r="G77" s="835" t="s">
        <v>2763</v>
      </c>
      <c r="H77" s="835" t="s">
        <v>2766</v>
      </c>
      <c r="I77" s="849">
        <v>3.4166667461395264</v>
      </c>
      <c r="J77" s="849">
        <v>900</v>
      </c>
      <c r="K77" s="850">
        <v>3080.2000427246094</v>
      </c>
    </row>
    <row r="78" spans="1:11" ht="14.45" customHeight="1" x14ac:dyDescent="0.2">
      <c r="A78" s="831" t="s">
        <v>577</v>
      </c>
      <c r="B78" s="832" t="s">
        <v>578</v>
      </c>
      <c r="C78" s="835" t="s">
        <v>590</v>
      </c>
      <c r="D78" s="863" t="s">
        <v>591</v>
      </c>
      <c r="E78" s="835" t="s">
        <v>2744</v>
      </c>
      <c r="F78" s="863" t="s">
        <v>2745</v>
      </c>
      <c r="G78" s="835" t="s">
        <v>2767</v>
      </c>
      <c r="H78" s="835" t="s">
        <v>2768</v>
      </c>
      <c r="I78" s="849">
        <v>17.979999542236328</v>
      </c>
      <c r="J78" s="849">
        <v>100</v>
      </c>
      <c r="K78" s="850">
        <v>1798</v>
      </c>
    </row>
    <row r="79" spans="1:11" ht="14.45" customHeight="1" x14ac:dyDescent="0.2">
      <c r="A79" s="831" t="s">
        <v>577</v>
      </c>
      <c r="B79" s="832" t="s">
        <v>578</v>
      </c>
      <c r="C79" s="835" t="s">
        <v>590</v>
      </c>
      <c r="D79" s="863" t="s">
        <v>591</v>
      </c>
      <c r="E79" s="835" t="s">
        <v>2744</v>
      </c>
      <c r="F79" s="863" t="s">
        <v>2745</v>
      </c>
      <c r="G79" s="835" t="s">
        <v>2767</v>
      </c>
      <c r="H79" s="835" t="s">
        <v>2769</v>
      </c>
      <c r="I79" s="849">
        <v>17.979999542236328</v>
      </c>
      <c r="J79" s="849">
        <v>550</v>
      </c>
      <c r="K79" s="850">
        <v>9889</v>
      </c>
    </row>
    <row r="80" spans="1:11" ht="14.45" customHeight="1" x14ac:dyDescent="0.2">
      <c r="A80" s="831" t="s">
        <v>577</v>
      </c>
      <c r="B80" s="832" t="s">
        <v>578</v>
      </c>
      <c r="C80" s="835" t="s">
        <v>590</v>
      </c>
      <c r="D80" s="863" t="s">
        <v>591</v>
      </c>
      <c r="E80" s="835" t="s">
        <v>2744</v>
      </c>
      <c r="F80" s="863" t="s">
        <v>2745</v>
      </c>
      <c r="G80" s="835" t="s">
        <v>2770</v>
      </c>
      <c r="H80" s="835" t="s">
        <v>2771</v>
      </c>
      <c r="I80" s="849">
        <v>17.979999542236328</v>
      </c>
      <c r="J80" s="849">
        <v>200</v>
      </c>
      <c r="K80" s="850">
        <v>3596</v>
      </c>
    </row>
    <row r="81" spans="1:11" ht="14.45" customHeight="1" x14ac:dyDescent="0.2">
      <c r="A81" s="831" t="s">
        <v>577</v>
      </c>
      <c r="B81" s="832" t="s">
        <v>578</v>
      </c>
      <c r="C81" s="835" t="s">
        <v>590</v>
      </c>
      <c r="D81" s="863" t="s">
        <v>591</v>
      </c>
      <c r="E81" s="835" t="s">
        <v>2744</v>
      </c>
      <c r="F81" s="863" t="s">
        <v>2745</v>
      </c>
      <c r="G81" s="835" t="s">
        <v>2770</v>
      </c>
      <c r="H81" s="835" t="s">
        <v>2772</v>
      </c>
      <c r="I81" s="849">
        <v>17.979999542236328</v>
      </c>
      <c r="J81" s="849">
        <v>50</v>
      </c>
      <c r="K81" s="850">
        <v>899</v>
      </c>
    </row>
    <row r="82" spans="1:11" ht="14.45" customHeight="1" x14ac:dyDescent="0.2">
      <c r="A82" s="831" t="s">
        <v>577</v>
      </c>
      <c r="B82" s="832" t="s">
        <v>578</v>
      </c>
      <c r="C82" s="835" t="s">
        <v>590</v>
      </c>
      <c r="D82" s="863" t="s">
        <v>591</v>
      </c>
      <c r="E82" s="835" t="s">
        <v>2744</v>
      </c>
      <c r="F82" s="863" t="s">
        <v>2745</v>
      </c>
      <c r="G82" s="835" t="s">
        <v>2773</v>
      </c>
      <c r="H82" s="835" t="s">
        <v>2774</v>
      </c>
      <c r="I82" s="849">
        <v>13.199999809265137</v>
      </c>
      <c r="J82" s="849">
        <v>10</v>
      </c>
      <c r="K82" s="850">
        <v>132</v>
      </c>
    </row>
    <row r="83" spans="1:11" ht="14.45" customHeight="1" x14ac:dyDescent="0.2">
      <c r="A83" s="831" t="s">
        <v>577</v>
      </c>
      <c r="B83" s="832" t="s">
        <v>578</v>
      </c>
      <c r="C83" s="835" t="s">
        <v>590</v>
      </c>
      <c r="D83" s="863" t="s">
        <v>591</v>
      </c>
      <c r="E83" s="835" t="s">
        <v>2744</v>
      </c>
      <c r="F83" s="863" t="s">
        <v>2745</v>
      </c>
      <c r="G83" s="835" t="s">
        <v>2773</v>
      </c>
      <c r="H83" s="835" t="s">
        <v>2775</v>
      </c>
      <c r="I83" s="849">
        <v>13.199999809265137</v>
      </c>
      <c r="J83" s="849">
        <v>30</v>
      </c>
      <c r="K83" s="850">
        <v>396</v>
      </c>
    </row>
    <row r="84" spans="1:11" ht="14.45" customHeight="1" x14ac:dyDescent="0.2">
      <c r="A84" s="831" t="s">
        <v>577</v>
      </c>
      <c r="B84" s="832" t="s">
        <v>578</v>
      </c>
      <c r="C84" s="835" t="s">
        <v>590</v>
      </c>
      <c r="D84" s="863" t="s">
        <v>591</v>
      </c>
      <c r="E84" s="835" t="s">
        <v>2744</v>
      </c>
      <c r="F84" s="863" t="s">
        <v>2745</v>
      </c>
      <c r="G84" s="835" t="s">
        <v>2776</v>
      </c>
      <c r="H84" s="835" t="s">
        <v>2777</v>
      </c>
      <c r="I84" s="849">
        <v>13.199999809265137</v>
      </c>
      <c r="J84" s="849">
        <v>30</v>
      </c>
      <c r="K84" s="850">
        <v>396</v>
      </c>
    </row>
    <row r="85" spans="1:11" ht="14.45" customHeight="1" x14ac:dyDescent="0.2">
      <c r="A85" s="831" t="s">
        <v>577</v>
      </c>
      <c r="B85" s="832" t="s">
        <v>578</v>
      </c>
      <c r="C85" s="835" t="s">
        <v>590</v>
      </c>
      <c r="D85" s="863" t="s">
        <v>591</v>
      </c>
      <c r="E85" s="835" t="s">
        <v>2744</v>
      </c>
      <c r="F85" s="863" t="s">
        <v>2745</v>
      </c>
      <c r="G85" s="835" t="s">
        <v>2778</v>
      </c>
      <c r="H85" s="835" t="s">
        <v>2779</v>
      </c>
      <c r="I85" s="849">
        <v>4.0300002098083496</v>
      </c>
      <c r="J85" s="849">
        <v>50</v>
      </c>
      <c r="K85" s="850">
        <v>201.5</v>
      </c>
    </row>
    <row r="86" spans="1:11" ht="14.45" customHeight="1" x14ac:dyDescent="0.2">
      <c r="A86" s="831" t="s">
        <v>577</v>
      </c>
      <c r="B86" s="832" t="s">
        <v>578</v>
      </c>
      <c r="C86" s="835" t="s">
        <v>590</v>
      </c>
      <c r="D86" s="863" t="s">
        <v>591</v>
      </c>
      <c r="E86" s="835" t="s">
        <v>2744</v>
      </c>
      <c r="F86" s="863" t="s">
        <v>2745</v>
      </c>
      <c r="G86" s="835" t="s">
        <v>2780</v>
      </c>
      <c r="H86" s="835" t="s">
        <v>2781</v>
      </c>
      <c r="I86" s="849">
        <v>3.1450001001358032</v>
      </c>
      <c r="J86" s="849">
        <v>35</v>
      </c>
      <c r="K86" s="850">
        <v>110.04999923706055</v>
      </c>
    </row>
    <row r="87" spans="1:11" ht="14.45" customHeight="1" x14ac:dyDescent="0.2">
      <c r="A87" s="831" t="s">
        <v>577</v>
      </c>
      <c r="B87" s="832" t="s">
        <v>578</v>
      </c>
      <c r="C87" s="835" t="s">
        <v>590</v>
      </c>
      <c r="D87" s="863" t="s">
        <v>591</v>
      </c>
      <c r="E87" s="835" t="s">
        <v>2744</v>
      </c>
      <c r="F87" s="863" t="s">
        <v>2745</v>
      </c>
      <c r="G87" s="835" t="s">
        <v>2782</v>
      </c>
      <c r="H87" s="835" t="s">
        <v>2783</v>
      </c>
      <c r="I87" s="849">
        <v>81.739997863769531</v>
      </c>
      <c r="J87" s="849">
        <v>45</v>
      </c>
      <c r="K87" s="850">
        <v>3678.300048828125</v>
      </c>
    </row>
    <row r="88" spans="1:11" ht="14.45" customHeight="1" x14ac:dyDescent="0.2">
      <c r="A88" s="831" t="s">
        <v>577</v>
      </c>
      <c r="B88" s="832" t="s">
        <v>578</v>
      </c>
      <c r="C88" s="835" t="s">
        <v>590</v>
      </c>
      <c r="D88" s="863" t="s">
        <v>591</v>
      </c>
      <c r="E88" s="835" t="s">
        <v>2744</v>
      </c>
      <c r="F88" s="863" t="s">
        <v>2745</v>
      </c>
      <c r="G88" s="835" t="s">
        <v>2784</v>
      </c>
      <c r="H88" s="835" t="s">
        <v>2785</v>
      </c>
      <c r="I88" s="849">
        <v>0.25</v>
      </c>
      <c r="J88" s="849">
        <v>100</v>
      </c>
      <c r="K88" s="850">
        <v>25</v>
      </c>
    </row>
    <row r="89" spans="1:11" ht="14.45" customHeight="1" x14ac:dyDescent="0.2">
      <c r="A89" s="831" t="s">
        <v>577</v>
      </c>
      <c r="B89" s="832" t="s">
        <v>578</v>
      </c>
      <c r="C89" s="835" t="s">
        <v>590</v>
      </c>
      <c r="D89" s="863" t="s">
        <v>591</v>
      </c>
      <c r="E89" s="835" t="s">
        <v>2744</v>
      </c>
      <c r="F89" s="863" t="s">
        <v>2745</v>
      </c>
      <c r="G89" s="835" t="s">
        <v>2786</v>
      </c>
      <c r="H89" s="835" t="s">
        <v>2787</v>
      </c>
      <c r="I89" s="849">
        <v>13.310000419616699</v>
      </c>
      <c r="J89" s="849">
        <v>20</v>
      </c>
      <c r="K89" s="850">
        <v>266.20001220703125</v>
      </c>
    </row>
    <row r="90" spans="1:11" ht="14.45" customHeight="1" x14ac:dyDescent="0.2">
      <c r="A90" s="831" t="s">
        <v>577</v>
      </c>
      <c r="B90" s="832" t="s">
        <v>578</v>
      </c>
      <c r="C90" s="835" t="s">
        <v>590</v>
      </c>
      <c r="D90" s="863" t="s">
        <v>591</v>
      </c>
      <c r="E90" s="835" t="s">
        <v>2744</v>
      </c>
      <c r="F90" s="863" t="s">
        <v>2745</v>
      </c>
      <c r="G90" s="835" t="s">
        <v>2788</v>
      </c>
      <c r="H90" s="835" t="s">
        <v>2789</v>
      </c>
      <c r="I90" s="849">
        <v>4.9149999618530273</v>
      </c>
      <c r="J90" s="849">
        <v>30</v>
      </c>
      <c r="K90" s="850">
        <v>146.79999923706055</v>
      </c>
    </row>
    <row r="91" spans="1:11" ht="14.45" customHeight="1" x14ac:dyDescent="0.2">
      <c r="A91" s="831" t="s">
        <v>577</v>
      </c>
      <c r="B91" s="832" t="s">
        <v>578</v>
      </c>
      <c r="C91" s="835" t="s">
        <v>590</v>
      </c>
      <c r="D91" s="863" t="s">
        <v>591</v>
      </c>
      <c r="E91" s="835" t="s">
        <v>2744</v>
      </c>
      <c r="F91" s="863" t="s">
        <v>2745</v>
      </c>
      <c r="G91" s="835" t="s">
        <v>2790</v>
      </c>
      <c r="H91" s="835" t="s">
        <v>2791</v>
      </c>
      <c r="I91" s="849">
        <v>11.739999771118164</v>
      </c>
      <c r="J91" s="849">
        <v>40</v>
      </c>
      <c r="K91" s="850">
        <v>469.60001373291016</v>
      </c>
    </row>
    <row r="92" spans="1:11" ht="14.45" customHeight="1" x14ac:dyDescent="0.2">
      <c r="A92" s="831" t="s">
        <v>577</v>
      </c>
      <c r="B92" s="832" t="s">
        <v>578</v>
      </c>
      <c r="C92" s="835" t="s">
        <v>590</v>
      </c>
      <c r="D92" s="863" t="s">
        <v>591</v>
      </c>
      <c r="E92" s="835" t="s">
        <v>2744</v>
      </c>
      <c r="F92" s="863" t="s">
        <v>2745</v>
      </c>
      <c r="G92" s="835" t="s">
        <v>2786</v>
      </c>
      <c r="H92" s="835" t="s">
        <v>2792</v>
      </c>
      <c r="I92" s="849">
        <v>13.310000419616699</v>
      </c>
      <c r="J92" s="849">
        <v>80</v>
      </c>
      <c r="K92" s="850">
        <v>1064.7999877929688</v>
      </c>
    </row>
    <row r="93" spans="1:11" ht="14.45" customHeight="1" x14ac:dyDescent="0.2">
      <c r="A93" s="831" t="s">
        <v>577</v>
      </c>
      <c r="B93" s="832" t="s">
        <v>578</v>
      </c>
      <c r="C93" s="835" t="s">
        <v>590</v>
      </c>
      <c r="D93" s="863" t="s">
        <v>591</v>
      </c>
      <c r="E93" s="835" t="s">
        <v>2744</v>
      </c>
      <c r="F93" s="863" t="s">
        <v>2745</v>
      </c>
      <c r="G93" s="835" t="s">
        <v>2793</v>
      </c>
      <c r="H93" s="835" t="s">
        <v>2794</v>
      </c>
      <c r="I93" s="849">
        <v>184.58000183105469</v>
      </c>
      <c r="J93" s="849">
        <v>2</v>
      </c>
      <c r="K93" s="850">
        <v>369.16000366210938</v>
      </c>
    </row>
    <row r="94" spans="1:11" ht="14.45" customHeight="1" x14ac:dyDescent="0.2">
      <c r="A94" s="831" t="s">
        <v>577</v>
      </c>
      <c r="B94" s="832" t="s">
        <v>578</v>
      </c>
      <c r="C94" s="835" t="s">
        <v>590</v>
      </c>
      <c r="D94" s="863" t="s">
        <v>591</v>
      </c>
      <c r="E94" s="835" t="s">
        <v>2744</v>
      </c>
      <c r="F94" s="863" t="s">
        <v>2745</v>
      </c>
      <c r="G94" s="835" t="s">
        <v>2795</v>
      </c>
      <c r="H94" s="835" t="s">
        <v>2796</v>
      </c>
      <c r="I94" s="849">
        <v>179.67999267578125</v>
      </c>
      <c r="J94" s="849">
        <v>10</v>
      </c>
      <c r="K94" s="850">
        <v>1796.8399658203125</v>
      </c>
    </row>
    <row r="95" spans="1:11" ht="14.45" customHeight="1" x14ac:dyDescent="0.2">
      <c r="A95" s="831" t="s">
        <v>577</v>
      </c>
      <c r="B95" s="832" t="s">
        <v>578</v>
      </c>
      <c r="C95" s="835" t="s">
        <v>590</v>
      </c>
      <c r="D95" s="863" t="s">
        <v>591</v>
      </c>
      <c r="E95" s="835" t="s">
        <v>2744</v>
      </c>
      <c r="F95" s="863" t="s">
        <v>2745</v>
      </c>
      <c r="G95" s="835" t="s">
        <v>2797</v>
      </c>
      <c r="H95" s="835" t="s">
        <v>2798</v>
      </c>
      <c r="I95" s="849">
        <v>148.24000549316406</v>
      </c>
      <c r="J95" s="849">
        <v>2</v>
      </c>
      <c r="K95" s="850">
        <v>296.48001098632813</v>
      </c>
    </row>
    <row r="96" spans="1:11" ht="14.45" customHeight="1" x14ac:dyDescent="0.2">
      <c r="A96" s="831" t="s">
        <v>577</v>
      </c>
      <c r="B96" s="832" t="s">
        <v>578</v>
      </c>
      <c r="C96" s="835" t="s">
        <v>590</v>
      </c>
      <c r="D96" s="863" t="s">
        <v>591</v>
      </c>
      <c r="E96" s="835" t="s">
        <v>2744</v>
      </c>
      <c r="F96" s="863" t="s">
        <v>2745</v>
      </c>
      <c r="G96" s="835" t="s">
        <v>2799</v>
      </c>
      <c r="H96" s="835" t="s">
        <v>2800</v>
      </c>
      <c r="I96" s="849">
        <v>445.27999877929688</v>
      </c>
      <c r="J96" s="849">
        <v>1</v>
      </c>
      <c r="K96" s="850">
        <v>445.27999877929688</v>
      </c>
    </row>
    <row r="97" spans="1:11" ht="14.45" customHeight="1" x14ac:dyDescent="0.2">
      <c r="A97" s="831" t="s">
        <v>577</v>
      </c>
      <c r="B97" s="832" t="s">
        <v>578</v>
      </c>
      <c r="C97" s="835" t="s">
        <v>590</v>
      </c>
      <c r="D97" s="863" t="s">
        <v>591</v>
      </c>
      <c r="E97" s="835" t="s">
        <v>2744</v>
      </c>
      <c r="F97" s="863" t="s">
        <v>2745</v>
      </c>
      <c r="G97" s="835" t="s">
        <v>2801</v>
      </c>
      <c r="H97" s="835" t="s">
        <v>2802</v>
      </c>
      <c r="I97" s="849">
        <v>1393.9200439453125</v>
      </c>
      <c r="J97" s="849">
        <v>1</v>
      </c>
      <c r="K97" s="850">
        <v>1393.9200439453125</v>
      </c>
    </row>
    <row r="98" spans="1:11" ht="14.45" customHeight="1" x14ac:dyDescent="0.2">
      <c r="A98" s="831" t="s">
        <v>577</v>
      </c>
      <c r="B98" s="832" t="s">
        <v>578</v>
      </c>
      <c r="C98" s="835" t="s">
        <v>590</v>
      </c>
      <c r="D98" s="863" t="s">
        <v>591</v>
      </c>
      <c r="E98" s="835" t="s">
        <v>2744</v>
      </c>
      <c r="F98" s="863" t="s">
        <v>2745</v>
      </c>
      <c r="G98" s="835" t="s">
        <v>2803</v>
      </c>
      <c r="H98" s="835" t="s">
        <v>2804</v>
      </c>
      <c r="I98" s="849">
        <v>975.260009765625</v>
      </c>
      <c r="J98" s="849">
        <v>2</v>
      </c>
      <c r="K98" s="850">
        <v>1950.52001953125</v>
      </c>
    </row>
    <row r="99" spans="1:11" ht="14.45" customHeight="1" x14ac:dyDescent="0.2">
      <c r="A99" s="831" t="s">
        <v>577</v>
      </c>
      <c r="B99" s="832" t="s">
        <v>578</v>
      </c>
      <c r="C99" s="835" t="s">
        <v>590</v>
      </c>
      <c r="D99" s="863" t="s">
        <v>591</v>
      </c>
      <c r="E99" s="835" t="s">
        <v>2744</v>
      </c>
      <c r="F99" s="863" t="s">
        <v>2745</v>
      </c>
      <c r="G99" s="835" t="s">
        <v>2805</v>
      </c>
      <c r="H99" s="835" t="s">
        <v>2806</v>
      </c>
      <c r="I99" s="849">
        <v>975.260009765625</v>
      </c>
      <c r="J99" s="849">
        <v>2</v>
      </c>
      <c r="K99" s="850">
        <v>1950.52001953125</v>
      </c>
    </row>
    <row r="100" spans="1:11" ht="14.45" customHeight="1" x14ac:dyDescent="0.2">
      <c r="A100" s="831" t="s">
        <v>577</v>
      </c>
      <c r="B100" s="832" t="s">
        <v>578</v>
      </c>
      <c r="C100" s="835" t="s">
        <v>590</v>
      </c>
      <c r="D100" s="863" t="s">
        <v>591</v>
      </c>
      <c r="E100" s="835" t="s">
        <v>2744</v>
      </c>
      <c r="F100" s="863" t="s">
        <v>2745</v>
      </c>
      <c r="G100" s="835" t="s">
        <v>2807</v>
      </c>
      <c r="H100" s="835" t="s">
        <v>2808</v>
      </c>
      <c r="I100" s="849">
        <v>25.010000228881836</v>
      </c>
      <c r="J100" s="849">
        <v>3</v>
      </c>
      <c r="K100" s="850">
        <v>75.029998779296875</v>
      </c>
    </row>
    <row r="101" spans="1:11" ht="14.45" customHeight="1" x14ac:dyDescent="0.2">
      <c r="A101" s="831" t="s">
        <v>577</v>
      </c>
      <c r="B101" s="832" t="s">
        <v>578</v>
      </c>
      <c r="C101" s="835" t="s">
        <v>590</v>
      </c>
      <c r="D101" s="863" t="s">
        <v>591</v>
      </c>
      <c r="E101" s="835" t="s">
        <v>2744</v>
      </c>
      <c r="F101" s="863" t="s">
        <v>2745</v>
      </c>
      <c r="G101" s="835" t="s">
        <v>2809</v>
      </c>
      <c r="H101" s="835" t="s">
        <v>2810</v>
      </c>
      <c r="I101" s="849">
        <v>9.1999998092651367</v>
      </c>
      <c r="J101" s="849">
        <v>150</v>
      </c>
      <c r="K101" s="850">
        <v>1380</v>
      </c>
    </row>
    <row r="102" spans="1:11" ht="14.45" customHeight="1" x14ac:dyDescent="0.2">
      <c r="A102" s="831" t="s">
        <v>577</v>
      </c>
      <c r="B102" s="832" t="s">
        <v>578</v>
      </c>
      <c r="C102" s="835" t="s">
        <v>590</v>
      </c>
      <c r="D102" s="863" t="s">
        <v>591</v>
      </c>
      <c r="E102" s="835" t="s">
        <v>2744</v>
      </c>
      <c r="F102" s="863" t="s">
        <v>2745</v>
      </c>
      <c r="G102" s="835" t="s">
        <v>2809</v>
      </c>
      <c r="H102" s="835" t="s">
        <v>2811</v>
      </c>
      <c r="I102" s="849">
        <v>9.1999998092651367</v>
      </c>
      <c r="J102" s="849">
        <v>650</v>
      </c>
      <c r="K102" s="850">
        <v>5980</v>
      </c>
    </row>
    <row r="103" spans="1:11" ht="14.45" customHeight="1" x14ac:dyDescent="0.2">
      <c r="A103" s="831" t="s">
        <v>577</v>
      </c>
      <c r="B103" s="832" t="s">
        <v>578</v>
      </c>
      <c r="C103" s="835" t="s">
        <v>590</v>
      </c>
      <c r="D103" s="863" t="s">
        <v>591</v>
      </c>
      <c r="E103" s="835" t="s">
        <v>2744</v>
      </c>
      <c r="F103" s="863" t="s">
        <v>2745</v>
      </c>
      <c r="G103" s="835" t="s">
        <v>2809</v>
      </c>
      <c r="H103" s="835" t="s">
        <v>2812</v>
      </c>
      <c r="I103" s="849">
        <v>9.1999998092651367</v>
      </c>
      <c r="J103" s="849">
        <v>150</v>
      </c>
      <c r="K103" s="850">
        <v>1380</v>
      </c>
    </row>
    <row r="104" spans="1:11" ht="14.45" customHeight="1" x14ac:dyDescent="0.2">
      <c r="A104" s="831" t="s">
        <v>577</v>
      </c>
      <c r="B104" s="832" t="s">
        <v>578</v>
      </c>
      <c r="C104" s="835" t="s">
        <v>590</v>
      </c>
      <c r="D104" s="863" t="s">
        <v>591</v>
      </c>
      <c r="E104" s="835" t="s">
        <v>2744</v>
      </c>
      <c r="F104" s="863" t="s">
        <v>2745</v>
      </c>
      <c r="G104" s="835" t="s">
        <v>2813</v>
      </c>
      <c r="H104" s="835" t="s">
        <v>2814</v>
      </c>
      <c r="I104" s="849">
        <v>6.5850000381469727</v>
      </c>
      <c r="J104" s="849">
        <v>25</v>
      </c>
      <c r="K104" s="850">
        <v>166.09999847412109</v>
      </c>
    </row>
    <row r="105" spans="1:11" ht="14.45" customHeight="1" x14ac:dyDescent="0.2">
      <c r="A105" s="831" t="s">
        <v>577</v>
      </c>
      <c r="B105" s="832" t="s">
        <v>578</v>
      </c>
      <c r="C105" s="835" t="s">
        <v>590</v>
      </c>
      <c r="D105" s="863" t="s">
        <v>591</v>
      </c>
      <c r="E105" s="835" t="s">
        <v>2744</v>
      </c>
      <c r="F105" s="863" t="s">
        <v>2745</v>
      </c>
      <c r="G105" s="835" t="s">
        <v>2815</v>
      </c>
      <c r="H105" s="835" t="s">
        <v>2816</v>
      </c>
      <c r="I105" s="849">
        <v>172.5</v>
      </c>
      <c r="J105" s="849">
        <v>2</v>
      </c>
      <c r="K105" s="850">
        <v>345</v>
      </c>
    </row>
    <row r="106" spans="1:11" ht="14.45" customHeight="1" x14ac:dyDescent="0.2">
      <c r="A106" s="831" t="s">
        <v>577</v>
      </c>
      <c r="B106" s="832" t="s">
        <v>578</v>
      </c>
      <c r="C106" s="835" t="s">
        <v>590</v>
      </c>
      <c r="D106" s="863" t="s">
        <v>591</v>
      </c>
      <c r="E106" s="835" t="s">
        <v>2744</v>
      </c>
      <c r="F106" s="863" t="s">
        <v>2745</v>
      </c>
      <c r="G106" s="835" t="s">
        <v>2817</v>
      </c>
      <c r="H106" s="835" t="s">
        <v>2818</v>
      </c>
      <c r="I106" s="849">
        <v>6.1700000762939453</v>
      </c>
      <c r="J106" s="849">
        <v>50</v>
      </c>
      <c r="K106" s="850">
        <v>308.5</v>
      </c>
    </row>
    <row r="107" spans="1:11" ht="14.45" customHeight="1" x14ac:dyDescent="0.2">
      <c r="A107" s="831" t="s">
        <v>577</v>
      </c>
      <c r="B107" s="832" t="s">
        <v>578</v>
      </c>
      <c r="C107" s="835" t="s">
        <v>590</v>
      </c>
      <c r="D107" s="863" t="s">
        <v>591</v>
      </c>
      <c r="E107" s="835" t="s">
        <v>2744</v>
      </c>
      <c r="F107" s="863" t="s">
        <v>2745</v>
      </c>
      <c r="G107" s="835" t="s">
        <v>2817</v>
      </c>
      <c r="H107" s="835" t="s">
        <v>2819</v>
      </c>
      <c r="I107" s="849">
        <v>6.1700000762939453</v>
      </c>
      <c r="J107" s="849">
        <v>160</v>
      </c>
      <c r="K107" s="850">
        <v>987.20001220703125</v>
      </c>
    </row>
    <row r="108" spans="1:11" ht="14.45" customHeight="1" x14ac:dyDescent="0.2">
      <c r="A108" s="831" t="s">
        <v>577</v>
      </c>
      <c r="B108" s="832" t="s">
        <v>578</v>
      </c>
      <c r="C108" s="835" t="s">
        <v>590</v>
      </c>
      <c r="D108" s="863" t="s">
        <v>591</v>
      </c>
      <c r="E108" s="835" t="s">
        <v>2744</v>
      </c>
      <c r="F108" s="863" t="s">
        <v>2745</v>
      </c>
      <c r="G108" s="835" t="s">
        <v>2820</v>
      </c>
      <c r="H108" s="835" t="s">
        <v>2821</v>
      </c>
      <c r="I108" s="849">
        <v>32.790000915527344</v>
      </c>
      <c r="J108" s="849">
        <v>10</v>
      </c>
      <c r="K108" s="850">
        <v>327.89999389648438</v>
      </c>
    </row>
    <row r="109" spans="1:11" ht="14.45" customHeight="1" x14ac:dyDescent="0.2">
      <c r="A109" s="831" t="s">
        <v>577</v>
      </c>
      <c r="B109" s="832" t="s">
        <v>578</v>
      </c>
      <c r="C109" s="835" t="s">
        <v>590</v>
      </c>
      <c r="D109" s="863" t="s">
        <v>591</v>
      </c>
      <c r="E109" s="835" t="s">
        <v>2744</v>
      </c>
      <c r="F109" s="863" t="s">
        <v>2745</v>
      </c>
      <c r="G109" s="835" t="s">
        <v>2820</v>
      </c>
      <c r="H109" s="835" t="s">
        <v>2822</v>
      </c>
      <c r="I109" s="849">
        <v>33.969999949137367</v>
      </c>
      <c r="J109" s="849">
        <v>60</v>
      </c>
      <c r="K109" s="850">
        <v>2006.4000244140625</v>
      </c>
    </row>
    <row r="110" spans="1:11" ht="14.45" customHeight="1" x14ac:dyDescent="0.2">
      <c r="A110" s="831" t="s">
        <v>577</v>
      </c>
      <c r="B110" s="832" t="s">
        <v>578</v>
      </c>
      <c r="C110" s="835" t="s">
        <v>590</v>
      </c>
      <c r="D110" s="863" t="s">
        <v>591</v>
      </c>
      <c r="E110" s="835" t="s">
        <v>2744</v>
      </c>
      <c r="F110" s="863" t="s">
        <v>2745</v>
      </c>
      <c r="G110" s="835" t="s">
        <v>2823</v>
      </c>
      <c r="H110" s="835" t="s">
        <v>2824</v>
      </c>
      <c r="I110" s="849">
        <v>9.6800003051757813</v>
      </c>
      <c r="J110" s="849">
        <v>100</v>
      </c>
      <c r="K110" s="850">
        <v>968.00003051757813</v>
      </c>
    </row>
    <row r="111" spans="1:11" ht="14.45" customHeight="1" x14ac:dyDescent="0.2">
      <c r="A111" s="831" t="s">
        <v>577</v>
      </c>
      <c r="B111" s="832" t="s">
        <v>578</v>
      </c>
      <c r="C111" s="835" t="s">
        <v>590</v>
      </c>
      <c r="D111" s="863" t="s">
        <v>591</v>
      </c>
      <c r="E111" s="835" t="s">
        <v>2744</v>
      </c>
      <c r="F111" s="863" t="s">
        <v>2745</v>
      </c>
      <c r="G111" s="835" t="s">
        <v>2825</v>
      </c>
      <c r="H111" s="835" t="s">
        <v>2826</v>
      </c>
      <c r="I111" s="849">
        <v>1.0900000333786011</v>
      </c>
      <c r="J111" s="849">
        <v>500</v>
      </c>
      <c r="K111" s="850">
        <v>545</v>
      </c>
    </row>
    <row r="112" spans="1:11" ht="14.45" customHeight="1" x14ac:dyDescent="0.2">
      <c r="A112" s="831" t="s">
        <v>577</v>
      </c>
      <c r="B112" s="832" t="s">
        <v>578</v>
      </c>
      <c r="C112" s="835" t="s">
        <v>590</v>
      </c>
      <c r="D112" s="863" t="s">
        <v>591</v>
      </c>
      <c r="E112" s="835" t="s">
        <v>2744</v>
      </c>
      <c r="F112" s="863" t="s">
        <v>2745</v>
      </c>
      <c r="G112" s="835" t="s">
        <v>2827</v>
      </c>
      <c r="H112" s="835" t="s">
        <v>2828</v>
      </c>
      <c r="I112" s="849">
        <v>1.6699999570846558</v>
      </c>
      <c r="J112" s="849">
        <v>800</v>
      </c>
      <c r="K112" s="850">
        <v>1336</v>
      </c>
    </row>
    <row r="113" spans="1:11" ht="14.45" customHeight="1" x14ac:dyDescent="0.2">
      <c r="A113" s="831" t="s">
        <v>577</v>
      </c>
      <c r="B113" s="832" t="s">
        <v>578</v>
      </c>
      <c r="C113" s="835" t="s">
        <v>590</v>
      </c>
      <c r="D113" s="863" t="s">
        <v>591</v>
      </c>
      <c r="E113" s="835" t="s">
        <v>2744</v>
      </c>
      <c r="F113" s="863" t="s">
        <v>2745</v>
      </c>
      <c r="G113" s="835" t="s">
        <v>2829</v>
      </c>
      <c r="H113" s="835" t="s">
        <v>2830</v>
      </c>
      <c r="I113" s="849">
        <v>0.67000001668930054</v>
      </c>
      <c r="J113" s="849">
        <v>800</v>
      </c>
      <c r="K113" s="850">
        <v>536</v>
      </c>
    </row>
    <row r="114" spans="1:11" ht="14.45" customHeight="1" x14ac:dyDescent="0.2">
      <c r="A114" s="831" t="s">
        <v>577</v>
      </c>
      <c r="B114" s="832" t="s">
        <v>578</v>
      </c>
      <c r="C114" s="835" t="s">
        <v>590</v>
      </c>
      <c r="D114" s="863" t="s">
        <v>591</v>
      </c>
      <c r="E114" s="835" t="s">
        <v>2744</v>
      </c>
      <c r="F114" s="863" t="s">
        <v>2745</v>
      </c>
      <c r="G114" s="835" t="s">
        <v>2831</v>
      </c>
      <c r="H114" s="835" t="s">
        <v>2832</v>
      </c>
      <c r="I114" s="849">
        <v>2.75</v>
      </c>
      <c r="J114" s="849">
        <v>300</v>
      </c>
      <c r="K114" s="850">
        <v>825</v>
      </c>
    </row>
    <row r="115" spans="1:11" ht="14.45" customHeight="1" x14ac:dyDescent="0.2">
      <c r="A115" s="831" t="s">
        <v>577</v>
      </c>
      <c r="B115" s="832" t="s">
        <v>578</v>
      </c>
      <c r="C115" s="835" t="s">
        <v>590</v>
      </c>
      <c r="D115" s="863" t="s">
        <v>591</v>
      </c>
      <c r="E115" s="835" t="s">
        <v>2744</v>
      </c>
      <c r="F115" s="863" t="s">
        <v>2745</v>
      </c>
      <c r="G115" s="835" t="s">
        <v>2833</v>
      </c>
      <c r="H115" s="835" t="s">
        <v>2834</v>
      </c>
      <c r="I115" s="849">
        <v>6.2300000190734863</v>
      </c>
      <c r="J115" s="849">
        <v>25</v>
      </c>
      <c r="K115" s="850">
        <v>155.75</v>
      </c>
    </row>
    <row r="116" spans="1:11" ht="14.45" customHeight="1" x14ac:dyDescent="0.2">
      <c r="A116" s="831" t="s">
        <v>577</v>
      </c>
      <c r="B116" s="832" t="s">
        <v>578</v>
      </c>
      <c r="C116" s="835" t="s">
        <v>590</v>
      </c>
      <c r="D116" s="863" t="s">
        <v>591</v>
      </c>
      <c r="E116" s="835" t="s">
        <v>2744</v>
      </c>
      <c r="F116" s="863" t="s">
        <v>2745</v>
      </c>
      <c r="G116" s="835" t="s">
        <v>2825</v>
      </c>
      <c r="H116" s="835" t="s">
        <v>2835</v>
      </c>
      <c r="I116" s="849">
        <v>1.0900000333786011</v>
      </c>
      <c r="J116" s="849">
        <v>4150</v>
      </c>
      <c r="K116" s="850">
        <v>4523.5</v>
      </c>
    </row>
    <row r="117" spans="1:11" ht="14.45" customHeight="1" x14ac:dyDescent="0.2">
      <c r="A117" s="831" t="s">
        <v>577</v>
      </c>
      <c r="B117" s="832" t="s">
        <v>578</v>
      </c>
      <c r="C117" s="835" t="s">
        <v>590</v>
      </c>
      <c r="D117" s="863" t="s">
        <v>591</v>
      </c>
      <c r="E117" s="835" t="s">
        <v>2744</v>
      </c>
      <c r="F117" s="863" t="s">
        <v>2745</v>
      </c>
      <c r="G117" s="835" t="s">
        <v>2836</v>
      </c>
      <c r="H117" s="835" t="s">
        <v>2837</v>
      </c>
      <c r="I117" s="849">
        <v>0.476666659116745</v>
      </c>
      <c r="J117" s="849">
        <v>400</v>
      </c>
      <c r="K117" s="850">
        <v>190</v>
      </c>
    </row>
    <row r="118" spans="1:11" ht="14.45" customHeight="1" x14ac:dyDescent="0.2">
      <c r="A118" s="831" t="s">
        <v>577</v>
      </c>
      <c r="B118" s="832" t="s">
        <v>578</v>
      </c>
      <c r="C118" s="835" t="s">
        <v>590</v>
      </c>
      <c r="D118" s="863" t="s">
        <v>591</v>
      </c>
      <c r="E118" s="835" t="s">
        <v>2744</v>
      </c>
      <c r="F118" s="863" t="s">
        <v>2745</v>
      </c>
      <c r="G118" s="835" t="s">
        <v>2827</v>
      </c>
      <c r="H118" s="835" t="s">
        <v>2838</v>
      </c>
      <c r="I118" s="849">
        <v>1.6766666173934937</v>
      </c>
      <c r="J118" s="849">
        <v>2100</v>
      </c>
      <c r="K118" s="850">
        <v>3519</v>
      </c>
    </row>
    <row r="119" spans="1:11" ht="14.45" customHeight="1" x14ac:dyDescent="0.2">
      <c r="A119" s="831" t="s">
        <v>577</v>
      </c>
      <c r="B119" s="832" t="s">
        <v>578</v>
      </c>
      <c r="C119" s="835" t="s">
        <v>590</v>
      </c>
      <c r="D119" s="863" t="s">
        <v>591</v>
      </c>
      <c r="E119" s="835" t="s">
        <v>2744</v>
      </c>
      <c r="F119" s="863" t="s">
        <v>2745</v>
      </c>
      <c r="G119" s="835" t="s">
        <v>2829</v>
      </c>
      <c r="H119" s="835" t="s">
        <v>2839</v>
      </c>
      <c r="I119" s="849">
        <v>0.67000001668930054</v>
      </c>
      <c r="J119" s="849">
        <v>4300</v>
      </c>
      <c r="K119" s="850">
        <v>2881</v>
      </c>
    </row>
    <row r="120" spans="1:11" ht="14.45" customHeight="1" x14ac:dyDescent="0.2">
      <c r="A120" s="831" t="s">
        <v>577</v>
      </c>
      <c r="B120" s="832" t="s">
        <v>578</v>
      </c>
      <c r="C120" s="835" t="s">
        <v>590</v>
      </c>
      <c r="D120" s="863" t="s">
        <v>591</v>
      </c>
      <c r="E120" s="835" t="s">
        <v>2744</v>
      </c>
      <c r="F120" s="863" t="s">
        <v>2745</v>
      </c>
      <c r="G120" s="835" t="s">
        <v>2831</v>
      </c>
      <c r="H120" s="835" t="s">
        <v>2840</v>
      </c>
      <c r="I120" s="849">
        <v>2.75</v>
      </c>
      <c r="J120" s="849">
        <v>2200</v>
      </c>
      <c r="K120" s="850">
        <v>6050</v>
      </c>
    </row>
    <row r="121" spans="1:11" ht="14.45" customHeight="1" x14ac:dyDescent="0.2">
      <c r="A121" s="831" t="s">
        <v>577</v>
      </c>
      <c r="B121" s="832" t="s">
        <v>578</v>
      </c>
      <c r="C121" s="835" t="s">
        <v>590</v>
      </c>
      <c r="D121" s="863" t="s">
        <v>591</v>
      </c>
      <c r="E121" s="835" t="s">
        <v>2744</v>
      </c>
      <c r="F121" s="863" t="s">
        <v>2745</v>
      </c>
      <c r="G121" s="835" t="s">
        <v>2841</v>
      </c>
      <c r="H121" s="835" t="s">
        <v>2842</v>
      </c>
      <c r="I121" s="849">
        <v>5.2033332188924151</v>
      </c>
      <c r="J121" s="849">
        <v>80</v>
      </c>
      <c r="K121" s="850">
        <v>416.19999694824219</v>
      </c>
    </row>
    <row r="122" spans="1:11" ht="14.45" customHeight="1" x14ac:dyDescent="0.2">
      <c r="A122" s="831" t="s">
        <v>577</v>
      </c>
      <c r="B122" s="832" t="s">
        <v>578</v>
      </c>
      <c r="C122" s="835" t="s">
        <v>590</v>
      </c>
      <c r="D122" s="863" t="s">
        <v>591</v>
      </c>
      <c r="E122" s="835" t="s">
        <v>2744</v>
      </c>
      <c r="F122" s="863" t="s">
        <v>2745</v>
      </c>
      <c r="G122" s="835" t="s">
        <v>2843</v>
      </c>
      <c r="H122" s="835" t="s">
        <v>2844</v>
      </c>
      <c r="I122" s="849">
        <v>1.5533332824707031</v>
      </c>
      <c r="J122" s="849">
        <v>300</v>
      </c>
      <c r="K122" s="850">
        <v>466</v>
      </c>
    </row>
    <row r="123" spans="1:11" ht="14.45" customHeight="1" x14ac:dyDescent="0.2">
      <c r="A123" s="831" t="s">
        <v>577</v>
      </c>
      <c r="B123" s="832" t="s">
        <v>578</v>
      </c>
      <c r="C123" s="835" t="s">
        <v>590</v>
      </c>
      <c r="D123" s="863" t="s">
        <v>591</v>
      </c>
      <c r="E123" s="835" t="s">
        <v>2744</v>
      </c>
      <c r="F123" s="863" t="s">
        <v>2745</v>
      </c>
      <c r="G123" s="835" t="s">
        <v>2845</v>
      </c>
      <c r="H123" s="835" t="s">
        <v>2846</v>
      </c>
      <c r="I123" s="849">
        <v>35.090000152587891</v>
      </c>
      <c r="J123" s="849">
        <v>3</v>
      </c>
      <c r="K123" s="850">
        <v>105.26999664306641</v>
      </c>
    </row>
    <row r="124" spans="1:11" ht="14.45" customHeight="1" x14ac:dyDescent="0.2">
      <c r="A124" s="831" t="s">
        <v>577</v>
      </c>
      <c r="B124" s="832" t="s">
        <v>578</v>
      </c>
      <c r="C124" s="835" t="s">
        <v>590</v>
      </c>
      <c r="D124" s="863" t="s">
        <v>591</v>
      </c>
      <c r="E124" s="835" t="s">
        <v>2744</v>
      </c>
      <c r="F124" s="863" t="s">
        <v>2745</v>
      </c>
      <c r="G124" s="835" t="s">
        <v>2847</v>
      </c>
      <c r="H124" s="835" t="s">
        <v>2848</v>
      </c>
      <c r="I124" s="849">
        <v>1.0299999713897705</v>
      </c>
      <c r="J124" s="849">
        <v>150</v>
      </c>
      <c r="K124" s="850">
        <v>154.5</v>
      </c>
    </row>
    <row r="125" spans="1:11" ht="14.45" customHeight="1" x14ac:dyDescent="0.2">
      <c r="A125" s="831" t="s">
        <v>577</v>
      </c>
      <c r="B125" s="832" t="s">
        <v>578</v>
      </c>
      <c r="C125" s="835" t="s">
        <v>590</v>
      </c>
      <c r="D125" s="863" t="s">
        <v>591</v>
      </c>
      <c r="E125" s="835" t="s">
        <v>2744</v>
      </c>
      <c r="F125" s="863" t="s">
        <v>2745</v>
      </c>
      <c r="G125" s="835" t="s">
        <v>2849</v>
      </c>
      <c r="H125" s="835" t="s">
        <v>2850</v>
      </c>
      <c r="I125" s="849">
        <v>3.1400001049041748</v>
      </c>
      <c r="J125" s="849">
        <v>50</v>
      </c>
      <c r="K125" s="850">
        <v>157</v>
      </c>
    </row>
    <row r="126" spans="1:11" ht="14.45" customHeight="1" x14ac:dyDescent="0.2">
      <c r="A126" s="831" t="s">
        <v>577</v>
      </c>
      <c r="B126" s="832" t="s">
        <v>578</v>
      </c>
      <c r="C126" s="835" t="s">
        <v>590</v>
      </c>
      <c r="D126" s="863" t="s">
        <v>591</v>
      </c>
      <c r="E126" s="835" t="s">
        <v>2744</v>
      </c>
      <c r="F126" s="863" t="s">
        <v>2745</v>
      </c>
      <c r="G126" s="835" t="s">
        <v>2851</v>
      </c>
      <c r="H126" s="835" t="s">
        <v>2852</v>
      </c>
      <c r="I126" s="849">
        <v>0.4699999988079071</v>
      </c>
      <c r="J126" s="849">
        <v>400</v>
      </c>
      <c r="K126" s="850">
        <v>188</v>
      </c>
    </row>
    <row r="127" spans="1:11" ht="14.45" customHeight="1" x14ac:dyDescent="0.2">
      <c r="A127" s="831" t="s">
        <v>577</v>
      </c>
      <c r="B127" s="832" t="s">
        <v>578</v>
      </c>
      <c r="C127" s="835" t="s">
        <v>590</v>
      </c>
      <c r="D127" s="863" t="s">
        <v>591</v>
      </c>
      <c r="E127" s="835" t="s">
        <v>2744</v>
      </c>
      <c r="F127" s="863" t="s">
        <v>2745</v>
      </c>
      <c r="G127" s="835" t="s">
        <v>2851</v>
      </c>
      <c r="H127" s="835" t="s">
        <v>2853</v>
      </c>
      <c r="I127" s="849">
        <v>0.47333332896232605</v>
      </c>
      <c r="J127" s="849">
        <v>2000</v>
      </c>
      <c r="K127" s="850">
        <v>947</v>
      </c>
    </row>
    <row r="128" spans="1:11" ht="14.45" customHeight="1" x14ac:dyDescent="0.2">
      <c r="A128" s="831" t="s">
        <v>577</v>
      </c>
      <c r="B128" s="832" t="s">
        <v>578</v>
      </c>
      <c r="C128" s="835" t="s">
        <v>590</v>
      </c>
      <c r="D128" s="863" t="s">
        <v>591</v>
      </c>
      <c r="E128" s="835" t="s">
        <v>2744</v>
      </c>
      <c r="F128" s="863" t="s">
        <v>2745</v>
      </c>
      <c r="G128" s="835" t="s">
        <v>2854</v>
      </c>
      <c r="H128" s="835" t="s">
        <v>2855</v>
      </c>
      <c r="I128" s="849">
        <v>3.75</v>
      </c>
      <c r="J128" s="849">
        <v>20</v>
      </c>
      <c r="K128" s="850">
        <v>75</v>
      </c>
    </row>
    <row r="129" spans="1:11" ht="14.45" customHeight="1" x14ac:dyDescent="0.2">
      <c r="A129" s="831" t="s">
        <v>577</v>
      </c>
      <c r="B129" s="832" t="s">
        <v>578</v>
      </c>
      <c r="C129" s="835" t="s">
        <v>590</v>
      </c>
      <c r="D129" s="863" t="s">
        <v>591</v>
      </c>
      <c r="E129" s="835" t="s">
        <v>2744</v>
      </c>
      <c r="F129" s="863" t="s">
        <v>2745</v>
      </c>
      <c r="G129" s="835" t="s">
        <v>2856</v>
      </c>
      <c r="H129" s="835" t="s">
        <v>2857</v>
      </c>
      <c r="I129" s="849">
        <v>1.9880000114440919</v>
      </c>
      <c r="J129" s="849">
        <v>250</v>
      </c>
      <c r="K129" s="850">
        <v>497</v>
      </c>
    </row>
    <row r="130" spans="1:11" ht="14.45" customHeight="1" x14ac:dyDescent="0.2">
      <c r="A130" s="831" t="s">
        <v>577</v>
      </c>
      <c r="B130" s="832" t="s">
        <v>578</v>
      </c>
      <c r="C130" s="835" t="s">
        <v>590</v>
      </c>
      <c r="D130" s="863" t="s">
        <v>591</v>
      </c>
      <c r="E130" s="835" t="s">
        <v>2744</v>
      </c>
      <c r="F130" s="863" t="s">
        <v>2745</v>
      </c>
      <c r="G130" s="835" t="s">
        <v>2856</v>
      </c>
      <c r="H130" s="835" t="s">
        <v>2858</v>
      </c>
      <c r="I130" s="849">
        <v>1.9800000190734863</v>
      </c>
      <c r="J130" s="849">
        <v>50</v>
      </c>
      <c r="K130" s="850">
        <v>99</v>
      </c>
    </row>
    <row r="131" spans="1:11" ht="14.45" customHeight="1" x14ac:dyDescent="0.2">
      <c r="A131" s="831" t="s">
        <v>577</v>
      </c>
      <c r="B131" s="832" t="s">
        <v>578</v>
      </c>
      <c r="C131" s="835" t="s">
        <v>590</v>
      </c>
      <c r="D131" s="863" t="s">
        <v>591</v>
      </c>
      <c r="E131" s="835" t="s">
        <v>2744</v>
      </c>
      <c r="F131" s="863" t="s">
        <v>2745</v>
      </c>
      <c r="G131" s="835" t="s">
        <v>2859</v>
      </c>
      <c r="H131" s="835" t="s">
        <v>2860</v>
      </c>
      <c r="I131" s="849">
        <v>2.0399999618530273</v>
      </c>
      <c r="J131" s="849">
        <v>50</v>
      </c>
      <c r="K131" s="850">
        <v>102</v>
      </c>
    </row>
    <row r="132" spans="1:11" ht="14.45" customHeight="1" x14ac:dyDescent="0.2">
      <c r="A132" s="831" t="s">
        <v>577</v>
      </c>
      <c r="B132" s="832" t="s">
        <v>578</v>
      </c>
      <c r="C132" s="835" t="s">
        <v>590</v>
      </c>
      <c r="D132" s="863" t="s">
        <v>591</v>
      </c>
      <c r="E132" s="835" t="s">
        <v>2744</v>
      </c>
      <c r="F132" s="863" t="s">
        <v>2745</v>
      </c>
      <c r="G132" s="835" t="s">
        <v>2861</v>
      </c>
      <c r="H132" s="835" t="s">
        <v>2862</v>
      </c>
      <c r="I132" s="849">
        <v>3.0699999332427979</v>
      </c>
      <c r="J132" s="849">
        <v>50</v>
      </c>
      <c r="K132" s="850">
        <v>153.5</v>
      </c>
    </row>
    <row r="133" spans="1:11" ht="14.45" customHeight="1" x14ac:dyDescent="0.2">
      <c r="A133" s="831" t="s">
        <v>577</v>
      </c>
      <c r="B133" s="832" t="s">
        <v>578</v>
      </c>
      <c r="C133" s="835" t="s">
        <v>590</v>
      </c>
      <c r="D133" s="863" t="s">
        <v>591</v>
      </c>
      <c r="E133" s="835" t="s">
        <v>2744</v>
      </c>
      <c r="F133" s="863" t="s">
        <v>2745</v>
      </c>
      <c r="G133" s="835" t="s">
        <v>2861</v>
      </c>
      <c r="H133" s="835" t="s">
        <v>2863</v>
      </c>
      <c r="I133" s="849">
        <v>3.0724999308586121</v>
      </c>
      <c r="J133" s="849">
        <v>200</v>
      </c>
      <c r="K133" s="850">
        <v>614.5</v>
      </c>
    </row>
    <row r="134" spans="1:11" ht="14.45" customHeight="1" x14ac:dyDescent="0.2">
      <c r="A134" s="831" t="s">
        <v>577</v>
      </c>
      <c r="B134" s="832" t="s">
        <v>578</v>
      </c>
      <c r="C134" s="835" t="s">
        <v>590</v>
      </c>
      <c r="D134" s="863" t="s">
        <v>591</v>
      </c>
      <c r="E134" s="835" t="s">
        <v>2744</v>
      </c>
      <c r="F134" s="863" t="s">
        <v>2745</v>
      </c>
      <c r="G134" s="835" t="s">
        <v>2864</v>
      </c>
      <c r="H134" s="835" t="s">
        <v>2865</v>
      </c>
      <c r="I134" s="849">
        <v>3.0999999046325684</v>
      </c>
      <c r="J134" s="849">
        <v>100</v>
      </c>
      <c r="K134" s="850">
        <v>310</v>
      </c>
    </row>
    <row r="135" spans="1:11" ht="14.45" customHeight="1" x14ac:dyDescent="0.2">
      <c r="A135" s="831" t="s">
        <v>577</v>
      </c>
      <c r="B135" s="832" t="s">
        <v>578</v>
      </c>
      <c r="C135" s="835" t="s">
        <v>590</v>
      </c>
      <c r="D135" s="863" t="s">
        <v>591</v>
      </c>
      <c r="E135" s="835" t="s">
        <v>2744</v>
      </c>
      <c r="F135" s="863" t="s">
        <v>2745</v>
      </c>
      <c r="G135" s="835" t="s">
        <v>2866</v>
      </c>
      <c r="H135" s="835" t="s">
        <v>2867</v>
      </c>
      <c r="I135" s="849">
        <v>1.9199999570846558</v>
      </c>
      <c r="J135" s="849">
        <v>50</v>
      </c>
      <c r="K135" s="850">
        <v>96</v>
      </c>
    </row>
    <row r="136" spans="1:11" ht="14.45" customHeight="1" x14ac:dyDescent="0.2">
      <c r="A136" s="831" t="s">
        <v>577</v>
      </c>
      <c r="B136" s="832" t="s">
        <v>578</v>
      </c>
      <c r="C136" s="835" t="s">
        <v>590</v>
      </c>
      <c r="D136" s="863" t="s">
        <v>591</v>
      </c>
      <c r="E136" s="835" t="s">
        <v>2744</v>
      </c>
      <c r="F136" s="863" t="s">
        <v>2745</v>
      </c>
      <c r="G136" s="835" t="s">
        <v>2868</v>
      </c>
      <c r="H136" s="835" t="s">
        <v>2869</v>
      </c>
      <c r="I136" s="849">
        <v>2.1675000786781311</v>
      </c>
      <c r="J136" s="849">
        <v>170</v>
      </c>
      <c r="K136" s="850">
        <v>368.40000152587891</v>
      </c>
    </row>
    <row r="137" spans="1:11" ht="14.45" customHeight="1" x14ac:dyDescent="0.2">
      <c r="A137" s="831" t="s">
        <v>577</v>
      </c>
      <c r="B137" s="832" t="s">
        <v>578</v>
      </c>
      <c r="C137" s="835" t="s">
        <v>590</v>
      </c>
      <c r="D137" s="863" t="s">
        <v>591</v>
      </c>
      <c r="E137" s="835" t="s">
        <v>2744</v>
      </c>
      <c r="F137" s="863" t="s">
        <v>2745</v>
      </c>
      <c r="G137" s="835" t="s">
        <v>2870</v>
      </c>
      <c r="H137" s="835" t="s">
        <v>2871</v>
      </c>
      <c r="I137" s="849">
        <v>21.229999542236328</v>
      </c>
      <c r="J137" s="849">
        <v>20</v>
      </c>
      <c r="K137" s="850">
        <v>424.60000610351563</v>
      </c>
    </row>
    <row r="138" spans="1:11" ht="14.45" customHeight="1" x14ac:dyDescent="0.2">
      <c r="A138" s="831" t="s">
        <v>577</v>
      </c>
      <c r="B138" s="832" t="s">
        <v>578</v>
      </c>
      <c r="C138" s="835" t="s">
        <v>590</v>
      </c>
      <c r="D138" s="863" t="s">
        <v>591</v>
      </c>
      <c r="E138" s="835" t="s">
        <v>2744</v>
      </c>
      <c r="F138" s="863" t="s">
        <v>2745</v>
      </c>
      <c r="G138" s="835" t="s">
        <v>2872</v>
      </c>
      <c r="H138" s="835" t="s">
        <v>2873</v>
      </c>
      <c r="I138" s="849">
        <v>5.380000114440918</v>
      </c>
      <c r="J138" s="849">
        <v>50</v>
      </c>
      <c r="K138" s="850">
        <v>269</v>
      </c>
    </row>
    <row r="139" spans="1:11" ht="14.45" customHeight="1" x14ac:dyDescent="0.2">
      <c r="A139" s="831" t="s">
        <v>577</v>
      </c>
      <c r="B139" s="832" t="s">
        <v>578</v>
      </c>
      <c r="C139" s="835" t="s">
        <v>590</v>
      </c>
      <c r="D139" s="863" t="s">
        <v>591</v>
      </c>
      <c r="E139" s="835" t="s">
        <v>2744</v>
      </c>
      <c r="F139" s="863" t="s">
        <v>2745</v>
      </c>
      <c r="G139" s="835" t="s">
        <v>2870</v>
      </c>
      <c r="H139" s="835" t="s">
        <v>2874</v>
      </c>
      <c r="I139" s="849">
        <v>21.239999771118164</v>
      </c>
      <c r="J139" s="849">
        <v>20</v>
      </c>
      <c r="K139" s="850">
        <v>424.79998779296875</v>
      </c>
    </row>
    <row r="140" spans="1:11" ht="14.45" customHeight="1" x14ac:dyDescent="0.2">
      <c r="A140" s="831" t="s">
        <v>577</v>
      </c>
      <c r="B140" s="832" t="s">
        <v>578</v>
      </c>
      <c r="C140" s="835" t="s">
        <v>590</v>
      </c>
      <c r="D140" s="863" t="s">
        <v>591</v>
      </c>
      <c r="E140" s="835" t="s">
        <v>2744</v>
      </c>
      <c r="F140" s="863" t="s">
        <v>2745</v>
      </c>
      <c r="G140" s="835" t="s">
        <v>2872</v>
      </c>
      <c r="H140" s="835" t="s">
        <v>2875</v>
      </c>
      <c r="I140" s="849">
        <v>5.3650000095367432</v>
      </c>
      <c r="J140" s="849">
        <v>180</v>
      </c>
      <c r="K140" s="850">
        <v>965.60000610351563</v>
      </c>
    </row>
    <row r="141" spans="1:11" ht="14.45" customHeight="1" x14ac:dyDescent="0.2">
      <c r="A141" s="831" t="s">
        <v>577</v>
      </c>
      <c r="B141" s="832" t="s">
        <v>578</v>
      </c>
      <c r="C141" s="835" t="s">
        <v>590</v>
      </c>
      <c r="D141" s="863" t="s">
        <v>591</v>
      </c>
      <c r="E141" s="835" t="s">
        <v>2744</v>
      </c>
      <c r="F141" s="863" t="s">
        <v>2745</v>
      </c>
      <c r="G141" s="835" t="s">
        <v>2876</v>
      </c>
      <c r="H141" s="835" t="s">
        <v>2877</v>
      </c>
      <c r="I141" s="849">
        <v>21.239999771118164</v>
      </c>
      <c r="J141" s="849">
        <v>15</v>
      </c>
      <c r="K141" s="850">
        <v>318.60000610351563</v>
      </c>
    </row>
    <row r="142" spans="1:11" ht="14.45" customHeight="1" x14ac:dyDescent="0.2">
      <c r="A142" s="831" t="s">
        <v>577</v>
      </c>
      <c r="B142" s="832" t="s">
        <v>578</v>
      </c>
      <c r="C142" s="835" t="s">
        <v>590</v>
      </c>
      <c r="D142" s="863" t="s">
        <v>591</v>
      </c>
      <c r="E142" s="835" t="s">
        <v>2744</v>
      </c>
      <c r="F142" s="863" t="s">
        <v>2745</v>
      </c>
      <c r="G142" s="835" t="s">
        <v>2876</v>
      </c>
      <c r="H142" s="835" t="s">
        <v>2878</v>
      </c>
      <c r="I142" s="849">
        <v>21.239999771118164</v>
      </c>
      <c r="J142" s="849">
        <v>10</v>
      </c>
      <c r="K142" s="850">
        <v>212.39999389648438</v>
      </c>
    </row>
    <row r="143" spans="1:11" ht="14.45" customHeight="1" x14ac:dyDescent="0.2">
      <c r="A143" s="831" t="s">
        <v>577</v>
      </c>
      <c r="B143" s="832" t="s">
        <v>578</v>
      </c>
      <c r="C143" s="835" t="s">
        <v>590</v>
      </c>
      <c r="D143" s="863" t="s">
        <v>591</v>
      </c>
      <c r="E143" s="835" t="s">
        <v>2879</v>
      </c>
      <c r="F143" s="863" t="s">
        <v>2880</v>
      </c>
      <c r="G143" s="835" t="s">
        <v>2881</v>
      </c>
      <c r="H143" s="835" t="s">
        <v>2882</v>
      </c>
      <c r="I143" s="849">
        <v>10.170000076293945</v>
      </c>
      <c r="J143" s="849">
        <v>400</v>
      </c>
      <c r="K143" s="850">
        <v>4068</v>
      </c>
    </row>
    <row r="144" spans="1:11" ht="14.45" customHeight="1" x14ac:dyDescent="0.2">
      <c r="A144" s="831" t="s">
        <v>577</v>
      </c>
      <c r="B144" s="832" t="s">
        <v>578</v>
      </c>
      <c r="C144" s="835" t="s">
        <v>590</v>
      </c>
      <c r="D144" s="863" t="s">
        <v>591</v>
      </c>
      <c r="E144" s="835" t="s">
        <v>2879</v>
      </c>
      <c r="F144" s="863" t="s">
        <v>2880</v>
      </c>
      <c r="G144" s="835" t="s">
        <v>2881</v>
      </c>
      <c r="H144" s="835" t="s">
        <v>2883</v>
      </c>
      <c r="I144" s="849">
        <v>10.164285659790039</v>
      </c>
      <c r="J144" s="849">
        <v>2200</v>
      </c>
      <c r="K144" s="850">
        <v>22360.900085449219</v>
      </c>
    </row>
    <row r="145" spans="1:11" ht="14.45" customHeight="1" x14ac:dyDescent="0.2">
      <c r="A145" s="831" t="s">
        <v>577</v>
      </c>
      <c r="B145" s="832" t="s">
        <v>578</v>
      </c>
      <c r="C145" s="835" t="s">
        <v>590</v>
      </c>
      <c r="D145" s="863" t="s">
        <v>591</v>
      </c>
      <c r="E145" s="835" t="s">
        <v>2879</v>
      </c>
      <c r="F145" s="863" t="s">
        <v>2880</v>
      </c>
      <c r="G145" s="835" t="s">
        <v>2884</v>
      </c>
      <c r="H145" s="835" t="s">
        <v>2885</v>
      </c>
      <c r="I145" s="849">
        <v>7.005000114440918</v>
      </c>
      <c r="J145" s="849">
        <v>60</v>
      </c>
      <c r="K145" s="850">
        <v>420.30000305175781</v>
      </c>
    </row>
    <row r="146" spans="1:11" ht="14.45" customHeight="1" x14ac:dyDescent="0.2">
      <c r="A146" s="831" t="s">
        <v>577</v>
      </c>
      <c r="B146" s="832" t="s">
        <v>578</v>
      </c>
      <c r="C146" s="835" t="s">
        <v>590</v>
      </c>
      <c r="D146" s="863" t="s">
        <v>591</v>
      </c>
      <c r="E146" s="835" t="s">
        <v>2886</v>
      </c>
      <c r="F146" s="863" t="s">
        <v>2887</v>
      </c>
      <c r="G146" s="835" t="s">
        <v>2888</v>
      </c>
      <c r="H146" s="835" t="s">
        <v>2889</v>
      </c>
      <c r="I146" s="849">
        <v>0.47999998927116394</v>
      </c>
      <c r="J146" s="849">
        <v>500</v>
      </c>
      <c r="K146" s="850">
        <v>240</v>
      </c>
    </row>
    <row r="147" spans="1:11" ht="14.45" customHeight="1" x14ac:dyDescent="0.2">
      <c r="A147" s="831" t="s">
        <v>577</v>
      </c>
      <c r="B147" s="832" t="s">
        <v>578</v>
      </c>
      <c r="C147" s="835" t="s">
        <v>590</v>
      </c>
      <c r="D147" s="863" t="s">
        <v>591</v>
      </c>
      <c r="E147" s="835" t="s">
        <v>2886</v>
      </c>
      <c r="F147" s="863" t="s">
        <v>2887</v>
      </c>
      <c r="G147" s="835" t="s">
        <v>2890</v>
      </c>
      <c r="H147" s="835" t="s">
        <v>2891</v>
      </c>
      <c r="I147" s="849">
        <v>0.30000001192092896</v>
      </c>
      <c r="J147" s="849">
        <v>100</v>
      </c>
      <c r="K147" s="850">
        <v>30</v>
      </c>
    </row>
    <row r="148" spans="1:11" ht="14.45" customHeight="1" x14ac:dyDescent="0.2">
      <c r="A148" s="831" t="s">
        <v>577</v>
      </c>
      <c r="B148" s="832" t="s">
        <v>578</v>
      </c>
      <c r="C148" s="835" t="s">
        <v>590</v>
      </c>
      <c r="D148" s="863" t="s">
        <v>591</v>
      </c>
      <c r="E148" s="835" t="s">
        <v>2886</v>
      </c>
      <c r="F148" s="863" t="s">
        <v>2887</v>
      </c>
      <c r="G148" s="835" t="s">
        <v>2892</v>
      </c>
      <c r="H148" s="835" t="s">
        <v>2893</v>
      </c>
      <c r="I148" s="849">
        <v>0.55000001192092896</v>
      </c>
      <c r="J148" s="849">
        <v>500</v>
      </c>
      <c r="K148" s="850">
        <v>275</v>
      </c>
    </row>
    <row r="149" spans="1:11" ht="14.45" customHeight="1" x14ac:dyDescent="0.2">
      <c r="A149" s="831" t="s">
        <v>577</v>
      </c>
      <c r="B149" s="832" t="s">
        <v>578</v>
      </c>
      <c r="C149" s="835" t="s">
        <v>590</v>
      </c>
      <c r="D149" s="863" t="s">
        <v>591</v>
      </c>
      <c r="E149" s="835" t="s">
        <v>2886</v>
      </c>
      <c r="F149" s="863" t="s">
        <v>2887</v>
      </c>
      <c r="G149" s="835" t="s">
        <v>2888</v>
      </c>
      <c r="H149" s="835" t="s">
        <v>2894</v>
      </c>
      <c r="I149" s="849">
        <v>0.47999998927116394</v>
      </c>
      <c r="J149" s="849">
        <v>3100</v>
      </c>
      <c r="K149" s="850">
        <v>1488</v>
      </c>
    </row>
    <row r="150" spans="1:11" ht="14.45" customHeight="1" x14ac:dyDescent="0.2">
      <c r="A150" s="831" t="s">
        <v>577</v>
      </c>
      <c r="B150" s="832" t="s">
        <v>578</v>
      </c>
      <c r="C150" s="835" t="s">
        <v>590</v>
      </c>
      <c r="D150" s="863" t="s">
        <v>591</v>
      </c>
      <c r="E150" s="835" t="s">
        <v>2886</v>
      </c>
      <c r="F150" s="863" t="s">
        <v>2887</v>
      </c>
      <c r="G150" s="835" t="s">
        <v>2890</v>
      </c>
      <c r="H150" s="835" t="s">
        <v>2895</v>
      </c>
      <c r="I150" s="849">
        <v>0.30000001192092896</v>
      </c>
      <c r="J150" s="849">
        <v>400</v>
      </c>
      <c r="K150" s="850">
        <v>120</v>
      </c>
    </row>
    <row r="151" spans="1:11" ht="14.45" customHeight="1" x14ac:dyDescent="0.2">
      <c r="A151" s="831" t="s">
        <v>577</v>
      </c>
      <c r="B151" s="832" t="s">
        <v>578</v>
      </c>
      <c r="C151" s="835" t="s">
        <v>590</v>
      </c>
      <c r="D151" s="863" t="s">
        <v>591</v>
      </c>
      <c r="E151" s="835" t="s">
        <v>2886</v>
      </c>
      <c r="F151" s="863" t="s">
        <v>2887</v>
      </c>
      <c r="G151" s="835" t="s">
        <v>2896</v>
      </c>
      <c r="H151" s="835" t="s">
        <v>2897</v>
      </c>
      <c r="I151" s="849">
        <v>0.30250000953674316</v>
      </c>
      <c r="J151" s="849">
        <v>400</v>
      </c>
      <c r="K151" s="850">
        <v>121</v>
      </c>
    </row>
    <row r="152" spans="1:11" ht="14.45" customHeight="1" x14ac:dyDescent="0.2">
      <c r="A152" s="831" t="s">
        <v>577</v>
      </c>
      <c r="B152" s="832" t="s">
        <v>578</v>
      </c>
      <c r="C152" s="835" t="s">
        <v>590</v>
      </c>
      <c r="D152" s="863" t="s">
        <v>591</v>
      </c>
      <c r="E152" s="835" t="s">
        <v>2886</v>
      </c>
      <c r="F152" s="863" t="s">
        <v>2887</v>
      </c>
      <c r="G152" s="835" t="s">
        <v>2892</v>
      </c>
      <c r="H152" s="835" t="s">
        <v>2898</v>
      </c>
      <c r="I152" s="849">
        <v>0.54500001668930054</v>
      </c>
      <c r="J152" s="849">
        <v>4000</v>
      </c>
      <c r="K152" s="850">
        <v>2179</v>
      </c>
    </row>
    <row r="153" spans="1:11" ht="14.45" customHeight="1" x14ac:dyDescent="0.2">
      <c r="A153" s="831" t="s">
        <v>577</v>
      </c>
      <c r="B153" s="832" t="s">
        <v>578</v>
      </c>
      <c r="C153" s="835" t="s">
        <v>590</v>
      </c>
      <c r="D153" s="863" t="s">
        <v>591</v>
      </c>
      <c r="E153" s="835" t="s">
        <v>2886</v>
      </c>
      <c r="F153" s="863" t="s">
        <v>2887</v>
      </c>
      <c r="G153" s="835" t="s">
        <v>2899</v>
      </c>
      <c r="H153" s="835" t="s">
        <v>2900</v>
      </c>
      <c r="I153" s="849">
        <v>1.7999999523162842</v>
      </c>
      <c r="J153" s="849">
        <v>300</v>
      </c>
      <c r="K153" s="850">
        <v>540</v>
      </c>
    </row>
    <row r="154" spans="1:11" ht="14.45" customHeight="1" x14ac:dyDescent="0.2">
      <c r="A154" s="831" t="s">
        <v>577</v>
      </c>
      <c r="B154" s="832" t="s">
        <v>578</v>
      </c>
      <c r="C154" s="835" t="s">
        <v>590</v>
      </c>
      <c r="D154" s="863" t="s">
        <v>591</v>
      </c>
      <c r="E154" s="835" t="s">
        <v>2901</v>
      </c>
      <c r="F154" s="863" t="s">
        <v>2902</v>
      </c>
      <c r="G154" s="835" t="s">
        <v>2903</v>
      </c>
      <c r="H154" s="835" t="s">
        <v>2904</v>
      </c>
      <c r="I154" s="849">
        <v>0.62999999523162842</v>
      </c>
      <c r="J154" s="849">
        <v>200</v>
      </c>
      <c r="K154" s="850">
        <v>126</v>
      </c>
    </row>
    <row r="155" spans="1:11" ht="14.45" customHeight="1" x14ac:dyDescent="0.2">
      <c r="A155" s="831" t="s">
        <v>577</v>
      </c>
      <c r="B155" s="832" t="s">
        <v>578</v>
      </c>
      <c r="C155" s="835" t="s">
        <v>590</v>
      </c>
      <c r="D155" s="863" t="s">
        <v>591</v>
      </c>
      <c r="E155" s="835" t="s">
        <v>2901</v>
      </c>
      <c r="F155" s="863" t="s">
        <v>2902</v>
      </c>
      <c r="G155" s="835" t="s">
        <v>2905</v>
      </c>
      <c r="H155" s="835" t="s">
        <v>2906</v>
      </c>
      <c r="I155" s="849">
        <v>0.62000000476837158</v>
      </c>
      <c r="J155" s="849">
        <v>4200</v>
      </c>
      <c r="K155" s="850">
        <v>2604</v>
      </c>
    </row>
    <row r="156" spans="1:11" ht="14.45" customHeight="1" x14ac:dyDescent="0.2">
      <c r="A156" s="831" t="s">
        <v>577</v>
      </c>
      <c r="B156" s="832" t="s">
        <v>578</v>
      </c>
      <c r="C156" s="835" t="s">
        <v>590</v>
      </c>
      <c r="D156" s="863" t="s">
        <v>591</v>
      </c>
      <c r="E156" s="835" t="s">
        <v>2901</v>
      </c>
      <c r="F156" s="863" t="s">
        <v>2902</v>
      </c>
      <c r="G156" s="835" t="s">
        <v>2903</v>
      </c>
      <c r="H156" s="835" t="s">
        <v>2907</v>
      </c>
      <c r="I156" s="849">
        <v>0.62999999523162842</v>
      </c>
      <c r="J156" s="849">
        <v>200</v>
      </c>
      <c r="K156" s="850">
        <v>126</v>
      </c>
    </row>
    <row r="157" spans="1:11" ht="14.45" customHeight="1" x14ac:dyDescent="0.2">
      <c r="A157" s="831" t="s">
        <v>577</v>
      </c>
      <c r="B157" s="832" t="s">
        <v>578</v>
      </c>
      <c r="C157" s="835" t="s">
        <v>590</v>
      </c>
      <c r="D157" s="863" t="s">
        <v>591</v>
      </c>
      <c r="E157" s="835" t="s">
        <v>2901</v>
      </c>
      <c r="F157" s="863" t="s">
        <v>2902</v>
      </c>
      <c r="G157" s="835" t="s">
        <v>2905</v>
      </c>
      <c r="H157" s="835" t="s">
        <v>2908</v>
      </c>
      <c r="I157" s="849">
        <v>0.62999999523162842</v>
      </c>
      <c r="J157" s="849">
        <v>28800</v>
      </c>
      <c r="K157" s="850">
        <v>18144</v>
      </c>
    </row>
    <row r="158" spans="1:11" ht="14.45" customHeight="1" x14ac:dyDescent="0.2">
      <c r="A158" s="831" t="s">
        <v>577</v>
      </c>
      <c r="B158" s="832" t="s">
        <v>578</v>
      </c>
      <c r="C158" s="835" t="s">
        <v>590</v>
      </c>
      <c r="D158" s="863" t="s">
        <v>591</v>
      </c>
      <c r="E158" s="835" t="s">
        <v>2909</v>
      </c>
      <c r="F158" s="863" t="s">
        <v>2910</v>
      </c>
      <c r="G158" s="835" t="s">
        <v>2911</v>
      </c>
      <c r="H158" s="835" t="s">
        <v>2912</v>
      </c>
      <c r="I158" s="849">
        <v>267.79000854492188</v>
      </c>
      <c r="J158" s="849">
        <v>10</v>
      </c>
      <c r="K158" s="850">
        <v>2677.89990234375</v>
      </c>
    </row>
    <row r="159" spans="1:11" ht="14.45" customHeight="1" x14ac:dyDescent="0.2">
      <c r="A159" s="831" t="s">
        <v>577</v>
      </c>
      <c r="B159" s="832" t="s">
        <v>578</v>
      </c>
      <c r="C159" s="835" t="s">
        <v>590</v>
      </c>
      <c r="D159" s="863" t="s">
        <v>591</v>
      </c>
      <c r="E159" s="835" t="s">
        <v>2913</v>
      </c>
      <c r="F159" s="863" t="s">
        <v>2914</v>
      </c>
      <c r="G159" s="835" t="s">
        <v>2915</v>
      </c>
      <c r="H159" s="835" t="s">
        <v>2916</v>
      </c>
      <c r="I159" s="849">
        <v>13.180000305175781</v>
      </c>
      <c r="J159" s="849">
        <v>30</v>
      </c>
      <c r="K159" s="850">
        <v>395.39999389648438</v>
      </c>
    </row>
    <row r="160" spans="1:11" ht="14.45" customHeight="1" x14ac:dyDescent="0.2">
      <c r="A160" s="831" t="s">
        <v>577</v>
      </c>
      <c r="B160" s="832" t="s">
        <v>578</v>
      </c>
      <c r="C160" s="835" t="s">
        <v>595</v>
      </c>
      <c r="D160" s="863" t="s">
        <v>596</v>
      </c>
      <c r="E160" s="835" t="s">
        <v>2651</v>
      </c>
      <c r="F160" s="863" t="s">
        <v>2652</v>
      </c>
      <c r="G160" s="835" t="s">
        <v>2917</v>
      </c>
      <c r="H160" s="835" t="s">
        <v>2918</v>
      </c>
      <c r="I160" s="849">
        <v>153.10500335693359</v>
      </c>
      <c r="J160" s="849">
        <v>2</v>
      </c>
      <c r="K160" s="850">
        <v>306.21000671386719</v>
      </c>
    </row>
    <row r="161" spans="1:11" ht="14.45" customHeight="1" x14ac:dyDescent="0.2">
      <c r="A161" s="831" t="s">
        <v>577</v>
      </c>
      <c r="B161" s="832" t="s">
        <v>578</v>
      </c>
      <c r="C161" s="835" t="s">
        <v>595</v>
      </c>
      <c r="D161" s="863" t="s">
        <v>596</v>
      </c>
      <c r="E161" s="835" t="s">
        <v>2651</v>
      </c>
      <c r="F161" s="863" t="s">
        <v>2652</v>
      </c>
      <c r="G161" s="835" t="s">
        <v>2919</v>
      </c>
      <c r="H161" s="835" t="s">
        <v>2920</v>
      </c>
      <c r="I161" s="849">
        <v>209.30000305175781</v>
      </c>
      <c r="J161" s="849">
        <v>12</v>
      </c>
      <c r="K161" s="850">
        <v>2511.60009765625</v>
      </c>
    </row>
    <row r="162" spans="1:11" ht="14.45" customHeight="1" x14ac:dyDescent="0.2">
      <c r="A162" s="831" t="s">
        <v>577</v>
      </c>
      <c r="B162" s="832" t="s">
        <v>578</v>
      </c>
      <c r="C162" s="835" t="s">
        <v>595</v>
      </c>
      <c r="D162" s="863" t="s">
        <v>596</v>
      </c>
      <c r="E162" s="835" t="s">
        <v>2651</v>
      </c>
      <c r="F162" s="863" t="s">
        <v>2652</v>
      </c>
      <c r="G162" s="835" t="s">
        <v>2921</v>
      </c>
      <c r="H162" s="835" t="s">
        <v>2922</v>
      </c>
      <c r="I162" s="849">
        <v>0.97000002861022949</v>
      </c>
      <c r="J162" s="849">
        <v>500</v>
      </c>
      <c r="K162" s="850">
        <v>485</v>
      </c>
    </row>
    <row r="163" spans="1:11" ht="14.45" customHeight="1" x14ac:dyDescent="0.2">
      <c r="A163" s="831" t="s">
        <v>577</v>
      </c>
      <c r="B163" s="832" t="s">
        <v>578</v>
      </c>
      <c r="C163" s="835" t="s">
        <v>595</v>
      </c>
      <c r="D163" s="863" t="s">
        <v>596</v>
      </c>
      <c r="E163" s="835" t="s">
        <v>2651</v>
      </c>
      <c r="F163" s="863" t="s">
        <v>2652</v>
      </c>
      <c r="G163" s="835" t="s">
        <v>2923</v>
      </c>
      <c r="H163" s="835" t="s">
        <v>2924</v>
      </c>
      <c r="I163" s="849">
        <v>1.5</v>
      </c>
      <c r="J163" s="849">
        <v>500</v>
      </c>
      <c r="K163" s="850">
        <v>750</v>
      </c>
    </row>
    <row r="164" spans="1:11" ht="14.45" customHeight="1" x14ac:dyDescent="0.2">
      <c r="A164" s="831" t="s">
        <v>577</v>
      </c>
      <c r="B164" s="832" t="s">
        <v>578</v>
      </c>
      <c r="C164" s="835" t="s">
        <v>595</v>
      </c>
      <c r="D164" s="863" t="s">
        <v>596</v>
      </c>
      <c r="E164" s="835" t="s">
        <v>2651</v>
      </c>
      <c r="F164" s="863" t="s">
        <v>2652</v>
      </c>
      <c r="G164" s="835" t="s">
        <v>2925</v>
      </c>
      <c r="H164" s="835" t="s">
        <v>2926</v>
      </c>
      <c r="I164" s="849">
        <v>0.5899999737739563</v>
      </c>
      <c r="J164" s="849">
        <v>500</v>
      </c>
      <c r="K164" s="850">
        <v>295</v>
      </c>
    </row>
    <row r="165" spans="1:11" ht="14.45" customHeight="1" x14ac:dyDescent="0.2">
      <c r="A165" s="831" t="s">
        <v>577</v>
      </c>
      <c r="B165" s="832" t="s">
        <v>578</v>
      </c>
      <c r="C165" s="835" t="s">
        <v>595</v>
      </c>
      <c r="D165" s="863" t="s">
        <v>596</v>
      </c>
      <c r="E165" s="835" t="s">
        <v>2651</v>
      </c>
      <c r="F165" s="863" t="s">
        <v>2652</v>
      </c>
      <c r="G165" s="835" t="s">
        <v>2921</v>
      </c>
      <c r="H165" s="835" t="s">
        <v>2927</v>
      </c>
      <c r="I165" s="849">
        <v>0.97400002479553227</v>
      </c>
      <c r="J165" s="849">
        <v>2500</v>
      </c>
      <c r="K165" s="850">
        <v>2435</v>
      </c>
    </row>
    <row r="166" spans="1:11" ht="14.45" customHeight="1" x14ac:dyDescent="0.2">
      <c r="A166" s="831" t="s">
        <v>577</v>
      </c>
      <c r="B166" s="832" t="s">
        <v>578</v>
      </c>
      <c r="C166" s="835" t="s">
        <v>595</v>
      </c>
      <c r="D166" s="863" t="s">
        <v>596</v>
      </c>
      <c r="E166" s="835" t="s">
        <v>2651</v>
      </c>
      <c r="F166" s="863" t="s">
        <v>2652</v>
      </c>
      <c r="G166" s="835" t="s">
        <v>2923</v>
      </c>
      <c r="H166" s="835" t="s">
        <v>2928</v>
      </c>
      <c r="I166" s="849">
        <v>1.4928571496691023</v>
      </c>
      <c r="J166" s="849">
        <v>2700</v>
      </c>
      <c r="K166" s="850">
        <v>4030.9999771118164</v>
      </c>
    </row>
    <row r="167" spans="1:11" ht="14.45" customHeight="1" x14ac:dyDescent="0.2">
      <c r="A167" s="831" t="s">
        <v>577</v>
      </c>
      <c r="B167" s="832" t="s">
        <v>578</v>
      </c>
      <c r="C167" s="835" t="s">
        <v>595</v>
      </c>
      <c r="D167" s="863" t="s">
        <v>596</v>
      </c>
      <c r="E167" s="835" t="s">
        <v>2651</v>
      </c>
      <c r="F167" s="863" t="s">
        <v>2652</v>
      </c>
      <c r="G167" s="835" t="s">
        <v>2925</v>
      </c>
      <c r="H167" s="835" t="s">
        <v>2929</v>
      </c>
      <c r="I167" s="849">
        <v>0.58833330869674683</v>
      </c>
      <c r="J167" s="849">
        <v>3500</v>
      </c>
      <c r="K167" s="850">
        <v>2060</v>
      </c>
    </row>
    <row r="168" spans="1:11" ht="14.45" customHeight="1" x14ac:dyDescent="0.2">
      <c r="A168" s="831" t="s">
        <v>577</v>
      </c>
      <c r="B168" s="832" t="s">
        <v>578</v>
      </c>
      <c r="C168" s="835" t="s">
        <v>595</v>
      </c>
      <c r="D168" s="863" t="s">
        <v>596</v>
      </c>
      <c r="E168" s="835" t="s">
        <v>2651</v>
      </c>
      <c r="F168" s="863" t="s">
        <v>2652</v>
      </c>
      <c r="G168" s="835" t="s">
        <v>2661</v>
      </c>
      <c r="H168" s="835" t="s">
        <v>2663</v>
      </c>
      <c r="I168" s="849">
        <v>0.87999999523162842</v>
      </c>
      <c r="J168" s="849">
        <v>900</v>
      </c>
      <c r="K168" s="850">
        <v>792</v>
      </c>
    </row>
    <row r="169" spans="1:11" ht="14.45" customHeight="1" x14ac:dyDescent="0.2">
      <c r="A169" s="831" t="s">
        <v>577</v>
      </c>
      <c r="B169" s="832" t="s">
        <v>578</v>
      </c>
      <c r="C169" s="835" t="s">
        <v>595</v>
      </c>
      <c r="D169" s="863" t="s">
        <v>596</v>
      </c>
      <c r="E169" s="835" t="s">
        <v>2651</v>
      </c>
      <c r="F169" s="863" t="s">
        <v>2652</v>
      </c>
      <c r="G169" s="835" t="s">
        <v>2664</v>
      </c>
      <c r="H169" s="835" t="s">
        <v>2665</v>
      </c>
      <c r="I169" s="849">
        <v>3.0099999904632568</v>
      </c>
      <c r="J169" s="849">
        <v>240</v>
      </c>
      <c r="K169" s="850">
        <v>722.4000244140625</v>
      </c>
    </row>
    <row r="170" spans="1:11" ht="14.45" customHeight="1" x14ac:dyDescent="0.2">
      <c r="A170" s="831" t="s">
        <v>577</v>
      </c>
      <c r="B170" s="832" t="s">
        <v>578</v>
      </c>
      <c r="C170" s="835" t="s">
        <v>595</v>
      </c>
      <c r="D170" s="863" t="s">
        <v>596</v>
      </c>
      <c r="E170" s="835" t="s">
        <v>2651</v>
      </c>
      <c r="F170" s="863" t="s">
        <v>2652</v>
      </c>
      <c r="G170" s="835" t="s">
        <v>2667</v>
      </c>
      <c r="H170" s="835" t="s">
        <v>2668</v>
      </c>
      <c r="I170" s="849">
        <v>1.1799999475479126</v>
      </c>
      <c r="J170" s="849">
        <v>200</v>
      </c>
      <c r="K170" s="850">
        <v>236</v>
      </c>
    </row>
    <row r="171" spans="1:11" ht="14.45" customHeight="1" x14ac:dyDescent="0.2">
      <c r="A171" s="831" t="s">
        <v>577</v>
      </c>
      <c r="B171" s="832" t="s">
        <v>578</v>
      </c>
      <c r="C171" s="835" t="s">
        <v>595</v>
      </c>
      <c r="D171" s="863" t="s">
        <v>596</v>
      </c>
      <c r="E171" s="835" t="s">
        <v>2651</v>
      </c>
      <c r="F171" s="863" t="s">
        <v>2652</v>
      </c>
      <c r="G171" s="835" t="s">
        <v>2667</v>
      </c>
      <c r="H171" s="835" t="s">
        <v>2669</v>
      </c>
      <c r="I171" s="849">
        <v>1.1733332872390747</v>
      </c>
      <c r="J171" s="849">
        <v>900</v>
      </c>
      <c r="K171" s="850">
        <v>1056</v>
      </c>
    </row>
    <row r="172" spans="1:11" ht="14.45" customHeight="1" x14ac:dyDescent="0.2">
      <c r="A172" s="831" t="s">
        <v>577</v>
      </c>
      <c r="B172" s="832" t="s">
        <v>578</v>
      </c>
      <c r="C172" s="835" t="s">
        <v>595</v>
      </c>
      <c r="D172" s="863" t="s">
        <v>596</v>
      </c>
      <c r="E172" s="835" t="s">
        <v>2651</v>
      </c>
      <c r="F172" s="863" t="s">
        <v>2652</v>
      </c>
      <c r="G172" s="835" t="s">
        <v>2670</v>
      </c>
      <c r="H172" s="835" t="s">
        <v>2671</v>
      </c>
      <c r="I172" s="849">
        <v>22.149999618530273</v>
      </c>
      <c r="J172" s="849">
        <v>50</v>
      </c>
      <c r="K172" s="850">
        <v>1107.5</v>
      </c>
    </row>
    <row r="173" spans="1:11" ht="14.45" customHeight="1" x14ac:dyDescent="0.2">
      <c r="A173" s="831" t="s">
        <v>577</v>
      </c>
      <c r="B173" s="832" t="s">
        <v>578</v>
      </c>
      <c r="C173" s="835" t="s">
        <v>595</v>
      </c>
      <c r="D173" s="863" t="s">
        <v>596</v>
      </c>
      <c r="E173" s="835" t="s">
        <v>2651</v>
      </c>
      <c r="F173" s="863" t="s">
        <v>2652</v>
      </c>
      <c r="G173" s="835" t="s">
        <v>2672</v>
      </c>
      <c r="H173" s="835" t="s">
        <v>2673</v>
      </c>
      <c r="I173" s="849">
        <v>30.170000076293945</v>
      </c>
      <c r="J173" s="849">
        <v>50</v>
      </c>
      <c r="K173" s="850">
        <v>1508.5</v>
      </c>
    </row>
    <row r="174" spans="1:11" ht="14.45" customHeight="1" x14ac:dyDescent="0.2">
      <c r="A174" s="831" t="s">
        <v>577</v>
      </c>
      <c r="B174" s="832" t="s">
        <v>578</v>
      </c>
      <c r="C174" s="835" t="s">
        <v>595</v>
      </c>
      <c r="D174" s="863" t="s">
        <v>596</v>
      </c>
      <c r="E174" s="835" t="s">
        <v>2651</v>
      </c>
      <c r="F174" s="863" t="s">
        <v>2652</v>
      </c>
      <c r="G174" s="835" t="s">
        <v>2930</v>
      </c>
      <c r="H174" s="835" t="s">
        <v>2931</v>
      </c>
      <c r="I174" s="849">
        <v>13.039999961853027</v>
      </c>
      <c r="J174" s="849">
        <v>20</v>
      </c>
      <c r="K174" s="850">
        <v>260.82000732421875</v>
      </c>
    </row>
    <row r="175" spans="1:11" ht="14.45" customHeight="1" x14ac:dyDescent="0.2">
      <c r="A175" s="831" t="s">
        <v>577</v>
      </c>
      <c r="B175" s="832" t="s">
        <v>578</v>
      </c>
      <c r="C175" s="835" t="s">
        <v>595</v>
      </c>
      <c r="D175" s="863" t="s">
        <v>596</v>
      </c>
      <c r="E175" s="835" t="s">
        <v>2651</v>
      </c>
      <c r="F175" s="863" t="s">
        <v>2652</v>
      </c>
      <c r="G175" s="835" t="s">
        <v>2676</v>
      </c>
      <c r="H175" s="835" t="s">
        <v>2677</v>
      </c>
      <c r="I175" s="849">
        <v>139.16999816894531</v>
      </c>
      <c r="J175" s="849">
        <v>3</v>
      </c>
      <c r="K175" s="850">
        <v>417.510009765625</v>
      </c>
    </row>
    <row r="176" spans="1:11" ht="14.45" customHeight="1" x14ac:dyDescent="0.2">
      <c r="A176" s="831" t="s">
        <v>577</v>
      </c>
      <c r="B176" s="832" t="s">
        <v>578</v>
      </c>
      <c r="C176" s="835" t="s">
        <v>595</v>
      </c>
      <c r="D176" s="863" t="s">
        <v>596</v>
      </c>
      <c r="E176" s="835" t="s">
        <v>2651</v>
      </c>
      <c r="F176" s="863" t="s">
        <v>2652</v>
      </c>
      <c r="G176" s="835" t="s">
        <v>2670</v>
      </c>
      <c r="H176" s="835" t="s">
        <v>2678</v>
      </c>
      <c r="I176" s="849">
        <v>22.149999618530273</v>
      </c>
      <c r="J176" s="849">
        <v>200</v>
      </c>
      <c r="K176" s="850">
        <v>4430</v>
      </c>
    </row>
    <row r="177" spans="1:11" ht="14.45" customHeight="1" x14ac:dyDescent="0.2">
      <c r="A177" s="831" t="s">
        <v>577</v>
      </c>
      <c r="B177" s="832" t="s">
        <v>578</v>
      </c>
      <c r="C177" s="835" t="s">
        <v>595</v>
      </c>
      <c r="D177" s="863" t="s">
        <v>596</v>
      </c>
      <c r="E177" s="835" t="s">
        <v>2651</v>
      </c>
      <c r="F177" s="863" t="s">
        <v>2652</v>
      </c>
      <c r="G177" s="835" t="s">
        <v>2672</v>
      </c>
      <c r="H177" s="835" t="s">
        <v>2679</v>
      </c>
      <c r="I177" s="849">
        <v>30.175000190734863</v>
      </c>
      <c r="J177" s="849">
        <v>175</v>
      </c>
      <c r="K177" s="850">
        <v>5280.5</v>
      </c>
    </row>
    <row r="178" spans="1:11" ht="14.45" customHeight="1" x14ac:dyDescent="0.2">
      <c r="A178" s="831" t="s">
        <v>577</v>
      </c>
      <c r="B178" s="832" t="s">
        <v>578</v>
      </c>
      <c r="C178" s="835" t="s">
        <v>595</v>
      </c>
      <c r="D178" s="863" t="s">
        <v>596</v>
      </c>
      <c r="E178" s="835" t="s">
        <v>2651</v>
      </c>
      <c r="F178" s="863" t="s">
        <v>2652</v>
      </c>
      <c r="G178" s="835" t="s">
        <v>2676</v>
      </c>
      <c r="H178" s="835" t="s">
        <v>2683</v>
      </c>
      <c r="I178" s="849">
        <v>139.16999816894531</v>
      </c>
      <c r="J178" s="849">
        <v>5</v>
      </c>
      <c r="K178" s="850">
        <v>695.8499755859375</v>
      </c>
    </row>
    <row r="179" spans="1:11" ht="14.45" customHeight="1" x14ac:dyDescent="0.2">
      <c r="A179" s="831" t="s">
        <v>577</v>
      </c>
      <c r="B179" s="832" t="s">
        <v>578</v>
      </c>
      <c r="C179" s="835" t="s">
        <v>595</v>
      </c>
      <c r="D179" s="863" t="s">
        <v>596</v>
      </c>
      <c r="E179" s="835" t="s">
        <v>2651</v>
      </c>
      <c r="F179" s="863" t="s">
        <v>2652</v>
      </c>
      <c r="G179" s="835" t="s">
        <v>2932</v>
      </c>
      <c r="H179" s="835" t="s">
        <v>2933</v>
      </c>
      <c r="I179" s="849">
        <v>21.059999465942383</v>
      </c>
      <c r="J179" s="849">
        <v>10</v>
      </c>
      <c r="K179" s="850">
        <v>210.6300048828125</v>
      </c>
    </row>
    <row r="180" spans="1:11" ht="14.45" customHeight="1" x14ac:dyDescent="0.2">
      <c r="A180" s="831" t="s">
        <v>577</v>
      </c>
      <c r="B180" s="832" t="s">
        <v>578</v>
      </c>
      <c r="C180" s="835" t="s">
        <v>595</v>
      </c>
      <c r="D180" s="863" t="s">
        <v>596</v>
      </c>
      <c r="E180" s="835" t="s">
        <v>2651</v>
      </c>
      <c r="F180" s="863" t="s">
        <v>2652</v>
      </c>
      <c r="G180" s="835" t="s">
        <v>2686</v>
      </c>
      <c r="H180" s="835" t="s">
        <v>2687</v>
      </c>
      <c r="I180" s="849">
        <v>1.3799999952316284</v>
      </c>
      <c r="J180" s="849">
        <v>50</v>
      </c>
      <c r="K180" s="850">
        <v>69</v>
      </c>
    </row>
    <row r="181" spans="1:11" ht="14.45" customHeight="1" x14ac:dyDescent="0.2">
      <c r="A181" s="831" t="s">
        <v>577</v>
      </c>
      <c r="B181" s="832" t="s">
        <v>578</v>
      </c>
      <c r="C181" s="835" t="s">
        <v>595</v>
      </c>
      <c r="D181" s="863" t="s">
        <v>596</v>
      </c>
      <c r="E181" s="835" t="s">
        <v>2651</v>
      </c>
      <c r="F181" s="863" t="s">
        <v>2652</v>
      </c>
      <c r="G181" s="835" t="s">
        <v>2688</v>
      </c>
      <c r="H181" s="835" t="s">
        <v>2689</v>
      </c>
      <c r="I181" s="849">
        <v>0.85000002384185791</v>
      </c>
      <c r="J181" s="849">
        <v>300</v>
      </c>
      <c r="K181" s="850">
        <v>255</v>
      </c>
    </row>
    <row r="182" spans="1:11" ht="14.45" customHeight="1" x14ac:dyDescent="0.2">
      <c r="A182" s="831" t="s">
        <v>577</v>
      </c>
      <c r="B182" s="832" t="s">
        <v>578</v>
      </c>
      <c r="C182" s="835" t="s">
        <v>595</v>
      </c>
      <c r="D182" s="863" t="s">
        <v>596</v>
      </c>
      <c r="E182" s="835" t="s">
        <v>2651</v>
      </c>
      <c r="F182" s="863" t="s">
        <v>2652</v>
      </c>
      <c r="G182" s="835" t="s">
        <v>2690</v>
      </c>
      <c r="H182" s="835" t="s">
        <v>2691</v>
      </c>
      <c r="I182" s="849">
        <v>1.5199999809265137</v>
      </c>
      <c r="J182" s="849">
        <v>50</v>
      </c>
      <c r="K182" s="850">
        <v>76</v>
      </c>
    </row>
    <row r="183" spans="1:11" ht="14.45" customHeight="1" x14ac:dyDescent="0.2">
      <c r="A183" s="831" t="s">
        <v>577</v>
      </c>
      <c r="B183" s="832" t="s">
        <v>578</v>
      </c>
      <c r="C183" s="835" t="s">
        <v>595</v>
      </c>
      <c r="D183" s="863" t="s">
        <v>596</v>
      </c>
      <c r="E183" s="835" t="s">
        <v>2651</v>
      </c>
      <c r="F183" s="863" t="s">
        <v>2652</v>
      </c>
      <c r="G183" s="835" t="s">
        <v>2692</v>
      </c>
      <c r="H183" s="835" t="s">
        <v>2693</v>
      </c>
      <c r="I183" s="849">
        <v>2.0699999332427979</v>
      </c>
      <c r="J183" s="849">
        <v>50</v>
      </c>
      <c r="K183" s="850">
        <v>103.5</v>
      </c>
    </row>
    <row r="184" spans="1:11" ht="14.45" customHeight="1" x14ac:dyDescent="0.2">
      <c r="A184" s="831" t="s">
        <v>577</v>
      </c>
      <c r="B184" s="832" t="s">
        <v>578</v>
      </c>
      <c r="C184" s="835" t="s">
        <v>595</v>
      </c>
      <c r="D184" s="863" t="s">
        <v>596</v>
      </c>
      <c r="E184" s="835" t="s">
        <v>2651</v>
      </c>
      <c r="F184" s="863" t="s">
        <v>2652</v>
      </c>
      <c r="G184" s="835" t="s">
        <v>2686</v>
      </c>
      <c r="H184" s="835" t="s">
        <v>2700</v>
      </c>
      <c r="I184" s="849">
        <v>1.3799999952316284</v>
      </c>
      <c r="J184" s="849">
        <v>50</v>
      </c>
      <c r="K184" s="850">
        <v>69</v>
      </c>
    </row>
    <row r="185" spans="1:11" ht="14.45" customHeight="1" x14ac:dyDescent="0.2">
      <c r="A185" s="831" t="s">
        <v>577</v>
      </c>
      <c r="B185" s="832" t="s">
        <v>578</v>
      </c>
      <c r="C185" s="835" t="s">
        <v>595</v>
      </c>
      <c r="D185" s="863" t="s">
        <v>596</v>
      </c>
      <c r="E185" s="835" t="s">
        <v>2651</v>
      </c>
      <c r="F185" s="863" t="s">
        <v>2652</v>
      </c>
      <c r="G185" s="835" t="s">
        <v>2934</v>
      </c>
      <c r="H185" s="835" t="s">
        <v>2935</v>
      </c>
      <c r="I185" s="849">
        <v>13.020000457763672</v>
      </c>
      <c r="J185" s="849">
        <v>1</v>
      </c>
      <c r="K185" s="850">
        <v>13.020000457763672</v>
      </c>
    </row>
    <row r="186" spans="1:11" ht="14.45" customHeight="1" x14ac:dyDescent="0.2">
      <c r="A186" s="831" t="s">
        <v>577</v>
      </c>
      <c r="B186" s="832" t="s">
        <v>578</v>
      </c>
      <c r="C186" s="835" t="s">
        <v>595</v>
      </c>
      <c r="D186" s="863" t="s">
        <v>596</v>
      </c>
      <c r="E186" s="835" t="s">
        <v>2651</v>
      </c>
      <c r="F186" s="863" t="s">
        <v>2652</v>
      </c>
      <c r="G186" s="835" t="s">
        <v>2688</v>
      </c>
      <c r="H186" s="835" t="s">
        <v>2701</v>
      </c>
      <c r="I186" s="849">
        <v>0.85600001811981197</v>
      </c>
      <c r="J186" s="849">
        <v>900</v>
      </c>
      <c r="K186" s="850">
        <v>770</v>
      </c>
    </row>
    <row r="187" spans="1:11" ht="14.45" customHeight="1" x14ac:dyDescent="0.2">
      <c r="A187" s="831" t="s">
        <v>577</v>
      </c>
      <c r="B187" s="832" t="s">
        <v>578</v>
      </c>
      <c r="C187" s="835" t="s">
        <v>595</v>
      </c>
      <c r="D187" s="863" t="s">
        <v>596</v>
      </c>
      <c r="E187" s="835" t="s">
        <v>2651</v>
      </c>
      <c r="F187" s="863" t="s">
        <v>2652</v>
      </c>
      <c r="G187" s="835" t="s">
        <v>2690</v>
      </c>
      <c r="H187" s="835" t="s">
        <v>2702</v>
      </c>
      <c r="I187" s="849">
        <v>1.5174999833106995</v>
      </c>
      <c r="J187" s="849">
        <v>400</v>
      </c>
      <c r="K187" s="850">
        <v>607.5</v>
      </c>
    </row>
    <row r="188" spans="1:11" ht="14.45" customHeight="1" x14ac:dyDescent="0.2">
      <c r="A188" s="831" t="s">
        <v>577</v>
      </c>
      <c r="B188" s="832" t="s">
        <v>578</v>
      </c>
      <c r="C188" s="835" t="s">
        <v>595</v>
      </c>
      <c r="D188" s="863" t="s">
        <v>596</v>
      </c>
      <c r="E188" s="835" t="s">
        <v>2651</v>
      </c>
      <c r="F188" s="863" t="s">
        <v>2652</v>
      </c>
      <c r="G188" s="835" t="s">
        <v>2692</v>
      </c>
      <c r="H188" s="835" t="s">
        <v>2703</v>
      </c>
      <c r="I188" s="849">
        <v>2.059999942779541</v>
      </c>
      <c r="J188" s="849">
        <v>100</v>
      </c>
      <c r="K188" s="850">
        <v>206</v>
      </c>
    </row>
    <row r="189" spans="1:11" ht="14.45" customHeight="1" x14ac:dyDescent="0.2">
      <c r="A189" s="831" t="s">
        <v>577</v>
      </c>
      <c r="B189" s="832" t="s">
        <v>578</v>
      </c>
      <c r="C189" s="835" t="s">
        <v>595</v>
      </c>
      <c r="D189" s="863" t="s">
        <v>596</v>
      </c>
      <c r="E189" s="835" t="s">
        <v>2651</v>
      </c>
      <c r="F189" s="863" t="s">
        <v>2652</v>
      </c>
      <c r="G189" s="835" t="s">
        <v>2694</v>
      </c>
      <c r="H189" s="835" t="s">
        <v>2704</v>
      </c>
      <c r="I189" s="849">
        <v>3.3599998950958252</v>
      </c>
      <c r="J189" s="849">
        <v>50</v>
      </c>
      <c r="K189" s="850">
        <v>168</v>
      </c>
    </row>
    <row r="190" spans="1:11" ht="14.45" customHeight="1" x14ac:dyDescent="0.2">
      <c r="A190" s="831" t="s">
        <v>577</v>
      </c>
      <c r="B190" s="832" t="s">
        <v>578</v>
      </c>
      <c r="C190" s="835" t="s">
        <v>595</v>
      </c>
      <c r="D190" s="863" t="s">
        <v>596</v>
      </c>
      <c r="E190" s="835" t="s">
        <v>2651</v>
      </c>
      <c r="F190" s="863" t="s">
        <v>2652</v>
      </c>
      <c r="G190" s="835" t="s">
        <v>2698</v>
      </c>
      <c r="H190" s="835" t="s">
        <v>2709</v>
      </c>
      <c r="I190" s="849">
        <v>8.3940000534057617</v>
      </c>
      <c r="J190" s="849">
        <v>72</v>
      </c>
      <c r="K190" s="850">
        <v>604.32000732421875</v>
      </c>
    </row>
    <row r="191" spans="1:11" ht="14.45" customHeight="1" x14ac:dyDescent="0.2">
      <c r="A191" s="831" t="s">
        <v>577</v>
      </c>
      <c r="B191" s="832" t="s">
        <v>578</v>
      </c>
      <c r="C191" s="835" t="s">
        <v>595</v>
      </c>
      <c r="D191" s="863" t="s">
        <v>596</v>
      </c>
      <c r="E191" s="835" t="s">
        <v>2651</v>
      </c>
      <c r="F191" s="863" t="s">
        <v>2652</v>
      </c>
      <c r="G191" s="835" t="s">
        <v>2936</v>
      </c>
      <c r="H191" s="835" t="s">
        <v>2937</v>
      </c>
      <c r="I191" s="849">
        <v>13.229999542236328</v>
      </c>
      <c r="J191" s="849">
        <v>10</v>
      </c>
      <c r="K191" s="850">
        <v>132.30000305175781</v>
      </c>
    </row>
    <row r="192" spans="1:11" ht="14.45" customHeight="1" x14ac:dyDescent="0.2">
      <c r="A192" s="831" t="s">
        <v>577</v>
      </c>
      <c r="B192" s="832" t="s">
        <v>578</v>
      </c>
      <c r="C192" s="835" t="s">
        <v>595</v>
      </c>
      <c r="D192" s="863" t="s">
        <v>596</v>
      </c>
      <c r="E192" s="835" t="s">
        <v>2651</v>
      </c>
      <c r="F192" s="863" t="s">
        <v>2652</v>
      </c>
      <c r="G192" s="835" t="s">
        <v>2938</v>
      </c>
      <c r="H192" s="835" t="s">
        <v>2939</v>
      </c>
      <c r="I192" s="849">
        <v>7.5900001525878906</v>
      </c>
      <c r="J192" s="849">
        <v>30</v>
      </c>
      <c r="K192" s="850">
        <v>227.70000457763672</v>
      </c>
    </row>
    <row r="193" spans="1:11" ht="14.45" customHeight="1" x14ac:dyDescent="0.2">
      <c r="A193" s="831" t="s">
        <v>577</v>
      </c>
      <c r="B193" s="832" t="s">
        <v>578</v>
      </c>
      <c r="C193" s="835" t="s">
        <v>595</v>
      </c>
      <c r="D193" s="863" t="s">
        <v>596</v>
      </c>
      <c r="E193" s="835" t="s">
        <v>2651</v>
      </c>
      <c r="F193" s="863" t="s">
        <v>2652</v>
      </c>
      <c r="G193" s="835" t="s">
        <v>2940</v>
      </c>
      <c r="H193" s="835" t="s">
        <v>2941</v>
      </c>
      <c r="I193" s="849">
        <v>8.630000114440918</v>
      </c>
      <c r="J193" s="849">
        <v>10</v>
      </c>
      <c r="K193" s="850">
        <v>86.300003051757813</v>
      </c>
    </row>
    <row r="194" spans="1:11" ht="14.45" customHeight="1" x14ac:dyDescent="0.2">
      <c r="A194" s="831" t="s">
        <v>577</v>
      </c>
      <c r="B194" s="832" t="s">
        <v>578</v>
      </c>
      <c r="C194" s="835" t="s">
        <v>595</v>
      </c>
      <c r="D194" s="863" t="s">
        <v>596</v>
      </c>
      <c r="E194" s="835" t="s">
        <v>2651</v>
      </c>
      <c r="F194" s="863" t="s">
        <v>2652</v>
      </c>
      <c r="G194" s="835" t="s">
        <v>2942</v>
      </c>
      <c r="H194" s="835" t="s">
        <v>2943</v>
      </c>
      <c r="I194" s="849">
        <v>10.520000457763672</v>
      </c>
      <c r="J194" s="849">
        <v>20</v>
      </c>
      <c r="K194" s="850">
        <v>210.39999389648438</v>
      </c>
    </row>
    <row r="195" spans="1:11" ht="14.45" customHeight="1" x14ac:dyDescent="0.2">
      <c r="A195" s="831" t="s">
        <v>577</v>
      </c>
      <c r="B195" s="832" t="s">
        <v>578</v>
      </c>
      <c r="C195" s="835" t="s">
        <v>595</v>
      </c>
      <c r="D195" s="863" t="s">
        <v>596</v>
      </c>
      <c r="E195" s="835" t="s">
        <v>2651</v>
      </c>
      <c r="F195" s="863" t="s">
        <v>2652</v>
      </c>
      <c r="G195" s="835" t="s">
        <v>2936</v>
      </c>
      <c r="H195" s="835" t="s">
        <v>2944</v>
      </c>
      <c r="I195" s="849">
        <v>13.223333358764648</v>
      </c>
      <c r="J195" s="849">
        <v>40</v>
      </c>
      <c r="K195" s="850">
        <v>529</v>
      </c>
    </row>
    <row r="196" spans="1:11" ht="14.45" customHeight="1" x14ac:dyDescent="0.2">
      <c r="A196" s="831" t="s">
        <v>577</v>
      </c>
      <c r="B196" s="832" t="s">
        <v>578</v>
      </c>
      <c r="C196" s="835" t="s">
        <v>595</v>
      </c>
      <c r="D196" s="863" t="s">
        <v>596</v>
      </c>
      <c r="E196" s="835" t="s">
        <v>2651</v>
      </c>
      <c r="F196" s="863" t="s">
        <v>2652</v>
      </c>
      <c r="G196" s="835" t="s">
        <v>2710</v>
      </c>
      <c r="H196" s="835" t="s">
        <v>2711</v>
      </c>
      <c r="I196" s="849">
        <v>2.5049999952316284</v>
      </c>
      <c r="J196" s="849">
        <v>400</v>
      </c>
      <c r="K196" s="850">
        <v>1002</v>
      </c>
    </row>
    <row r="197" spans="1:11" ht="14.45" customHeight="1" x14ac:dyDescent="0.2">
      <c r="A197" s="831" t="s">
        <v>577</v>
      </c>
      <c r="B197" s="832" t="s">
        <v>578</v>
      </c>
      <c r="C197" s="835" t="s">
        <v>595</v>
      </c>
      <c r="D197" s="863" t="s">
        <v>596</v>
      </c>
      <c r="E197" s="835" t="s">
        <v>2651</v>
      </c>
      <c r="F197" s="863" t="s">
        <v>2652</v>
      </c>
      <c r="G197" s="835" t="s">
        <v>2712</v>
      </c>
      <c r="H197" s="835" t="s">
        <v>2713</v>
      </c>
      <c r="I197" s="849">
        <v>3.2666666507720947</v>
      </c>
      <c r="J197" s="849">
        <v>1000</v>
      </c>
      <c r="K197" s="850">
        <v>3266</v>
      </c>
    </row>
    <row r="198" spans="1:11" ht="14.45" customHeight="1" x14ac:dyDescent="0.2">
      <c r="A198" s="831" t="s">
        <v>577</v>
      </c>
      <c r="B198" s="832" t="s">
        <v>578</v>
      </c>
      <c r="C198" s="835" t="s">
        <v>595</v>
      </c>
      <c r="D198" s="863" t="s">
        <v>596</v>
      </c>
      <c r="E198" s="835" t="s">
        <v>2651</v>
      </c>
      <c r="F198" s="863" t="s">
        <v>2652</v>
      </c>
      <c r="G198" s="835" t="s">
        <v>2714</v>
      </c>
      <c r="H198" s="835" t="s">
        <v>2715</v>
      </c>
      <c r="I198" s="849">
        <v>3.9675000309944153</v>
      </c>
      <c r="J198" s="849">
        <v>700</v>
      </c>
      <c r="K198" s="850">
        <v>2777</v>
      </c>
    </row>
    <row r="199" spans="1:11" ht="14.45" customHeight="1" x14ac:dyDescent="0.2">
      <c r="A199" s="831" t="s">
        <v>577</v>
      </c>
      <c r="B199" s="832" t="s">
        <v>578</v>
      </c>
      <c r="C199" s="835" t="s">
        <v>595</v>
      </c>
      <c r="D199" s="863" t="s">
        <v>596</v>
      </c>
      <c r="E199" s="835" t="s">
        <v>2651</v>
      </c>
      <c r="F199" s="863" t="s">
        <v>2652</v>
      </c>
      <c r="G199" s="835" t="s">
        <v>2716</v>
      </c>
      <c r="H199" s="835" t="s">
        <v>2717</v>
      </c>
      <c r="I199" s="849">
        <v>4.4828570910862515</v>
      </c>
      <c r="J199" s="849">
        <v>1420</v>
      </c>
      <c r="K199" s="850">
        <v>6365.5999755859375</v>
      </c>
    </row>
    <row r="200" spans="1:11" ht="14.45" customHeight="1" x14ac:dyDescent="0.2">
      <c r="A200" s="831" t="s">
        <v>577</v>
      </c>
      <c r="B200" s="832" t="s">
        <v>578</v>
      </c>
      <c r="C200" s="835" t="s">
        <v>595</v>
      </c>
      <c r="D200" s="863" t="s">
        <v>596</v>
      </c>
      <c r="E200" s="835" t="s">
        <v>2651</v>
      </c>
      <c r="F200" s="863" t="s">
        <v>2652</v>
      </c>
      <c r="G200" s="835" t="s">
        <v>2945</v>
      </c>
      <c r="H200" s="835" t="s">
        <v>2946</v>
      </c>
      <c r="I200" s="849">
        <v>22.299999237060547</v>
      </c>
      <c r="J200" s="849">
        <v>5</v>
      </c>
      <c r="K200" s="850">
        <v>111.48999786376953</v>
      </c>
    </row>
    <row r="201" spans="1:11" ht="14.45" customHeight="1" x14ac:dyDescent="0.2">
      <c r="A201" s="831" t="s">
        <v>577</v>
      </c>
      <c r="B201" s="832" t="s">
        <v>578</v>
      </c>
      <c r="C201" s="835" t="s">
        <v>595</v>
      </c>
      <c r="D201" s="863" t="s">
        <v>596</v>
      </c>
      <c r="E201" s="835" t="s">
        <v>2651</v>
      </c>
      <c r="F201" s="863" t="s">
        <v>2652</v>
      </c>
      <c r="G201" s="835" t="s">
        <v>2947</v>
      </c>
      <c r="H201" s="835" t="s">
        <v>2948</v>
      </c>
      <c r="I201" s="849">
        <v>12.069999694824219</v>
      </c>
      <c r="J201" s="849">
        <v>100</v>
      </c>
      <c r="K201" s="850">
        <v>1207</v>
      </c>
    </row>
    <row r="202" spans="1:11" ht="14.45" customHeight="1" x14ac:dyDescent="0.2">
      <c r="A202" s="831" t="s">
        <v>577</v>
      </c>
      <c r="B202" s="832" t="s">
        <v>578</v>
      </c>
      <c r="C202" s="835" t="s">
        <v>595</v>
      </c>
      <c r="D202" s="863" t="s">
        <v>596</v>
      </c>
      <c r="E202" s="835" t="s">
        <v>2651</v>
      </c>
      <c r="F202" s="863" t="s">
        <v>2652</v>
      </c>
      <c r="G202" s="835" t="s">
        <v>2949</v>
      </c>
      <c r="H202" s="835" t="s">
        <v>2950</v>
      </c>
      <c r="I202" s="849">
        <v>9.380000114440918</v>
      </c>
      <c r="J202" s="849">
        <v>1</v>
      </c>
      <c r="K202" s="850">
        <v>9.380000114440918</v>
      </c>
    </row>
    <row r="203" spans="1:11" ht="14.45" customHeight="1" x14ac:dyDescent="0.2">
      <c r="A203" s="831" t="s">
        <v>577</v>
      </c>
      <c r="B203" s="832" t="s">
        <v>578</v>
      </c>
      <c r="C203" s="835" t="s">
        <v>595</v>
      </c>
      <c r="D203" s="863" t="s">
        <v>596</v>
      </c>
      <c r="E203" s="835" t="s">
        <v>2651</v>
      </c>
      <c r="F203" s="863" t="s">
        <v>2652</v>
      </c>
      <c r="G203" s="835" t="s">
        <v>2951</v>
      </c>
      <c r="H203" s="835" t="s">
        <v>2952</v>
      </c>
      <c r="I203" s="849">
        <v>12.619999885559082</v>
      </c>
      <c r="J203" s="849">
        <v>120</v>
      </c>
      <c r="K203" s="850">
        <v>1514.550048828125</v>
      </c>
    </row>
    <row r="204" spans="1:11" ht="14.45" customHeight="1" x14ac:dyDescent="0.2">
      <c r="A204" s="831" t="s">
        <v>577</v>
      </c>
      <c r="B204" s="832" t="s">
        <v>578</v>
      </c>
      <c r="C204" s="835" t="s">
        <v>595</v>
      </c>
      <c r="D204" s="863" t="s">
        <v>596</v>
      </c>
      <c r="E204" s="835" t="s">
        <v>2651</v>
      </c>
      <c r="F204" s="863" t="s">
        <v>2652</v>
      </c>
      <c r="G204" s="835" t="s">
        <v>2953</v>
      </c>
      <c r="H204" s="835" t="s">
        <v>2954</v>
      </c>
      <c r="I204" s="849">
        <v>13.800000190734863</v>
      </c>
      <c r="J204" s="849">
        <v>192</v>
      </c>
      <c r="K204" s="850">
        <v>2649.60009765625</v>
      </c>
    </row>
    <row r="205" spans="1:11" ht="14.45" customHeight="1" x14ac:dyDescent="0.2">
      <c r="A205" s="831" t="s">
        <v>577</v>
      </c>
      <c r="B205" s="832" t="s">
        <v>578</v>
      </c>
      <c r="C205" s="835" t="s">
        <v>595</v>
      </c>
      <c r="D205" s="863" t="s">
        <v>596</v>
      </c>
      <c r="E205" s="835" t="s">
        <v>2651</v>
      </c>
      <c r="F205" s="863" t="s">
        <v>2652</v>
      </c>
      <c r="G205" s="835" t="s">
        <v>2955</v>
      </c>
      <c r="H205" s="835" t="s">
        <v>2956</v>
      </c>
      <c r="I205" s="849">
        <v>16.389999389648438</v>
      </c>
      <c r="J205" s="849">
        <v>80</v>
      </c>
      <c r="K205" s="850">
        <v>1311</v>
      </c>
    </row>
    <row r="206" spans="1:11" ht="14.45" customHeight="1" x14ac:dyDescent="0.2">
      <c r="A206" s="831" t="s">
        <v>577</v>
      </c>
      <c r="B206" s="832" t="s">
        <v>578</v>
      </c>
      <c r="C206" s="835" t="s">
        <v>595</v>
      </c>
      <c r="D206" s="863" t="s">
        <v>596</v>
      </c>
      <c r="E206" s="835" t="s">
        <v>2651</v>
      </c>
      <c r="F206" s="863" t="s">
        <v>2652</v>
      </c>
      <c r="G206" s="835" t="s">
        <v>2951</v>
      </c>
      <c r="H206" s="835" t="s">
        <v>2957</v>
      </c>
      <c r="I206" s="849">
        <v>12.619999885559082</v>
      </c>
      <c r="J206" s="849">
        <v>300</v>
      </c>
      <c r="K206" s="850">
        <v>3786.39013671875</v>
      </c>
    </row>
    <row r="207" spans="1:11" ht="14.45" customHeight="1" x14ac:dyDescent="0.2">
      <c r="A207" s="831" t="s">
        <v>577</v>
      </c>
      <c r="B207" s="832" t="s">
        <v>578</v>
      </c>
      <c r="C207" s="835" t="s">
        <v>595</v>
      </c>
      <c r="D207" s="863" t="s">
        <v>596</v>
      </c>
      <c r="E207" s="835" t="s">
        <v>2651</v>
      </c>
      <c r="F207" s="863" t="s">
        <v>2652</v>
      </c>
      <c r="G207" s="835" t="s">
        <v>2953</v>
      </c>
      <c r="H207" s="835" t="s">
        <v>2958</v>
      </c>
      <c r="I207" s="849">
        <v>13.800000190734863</v>
      </c>
      <c r="J207" s="849">
        <v>192</v>
      </c>
      <c r="K207" s="850">
        <v>2649.60009765625</v>
      </c>
    </row>
    <row r="208" spans="1:11" ht="14.45" customHeight="1" x14ac:dyDescent="0.2">
      <c r="A208" s="831" t="s">
        <v>577</v>
      </c>
      <c r="B208" s="832" t="s">
        <v>578</v>
      </c>
      <c r="C208" s="835" t="s">
        <v>595</v>
      </c>
      <c r="D208" s="863" t="s">
        <v>596</v>
      </c>
      <c r="E208" s="835" t="s">
        <v>2651</v>
      </c>
      <c r="F208" s="863" t="s">
        <v>2652</v>
      </c>
      <c r="G208" s="835" t="s">
        <v>2955</v>
      </c>
      <c r="H208" s="835" t="s">
        <v>2959</v>
      </c>
      <c r="I208" s="849">
        <v>16.389999389648438</v>
      </c>
      <c r="J208" s="849">
        <v>360</v>
      </c>
      <c r="K208" s="850">
        <v>5899.5</v>
      </c>
    </row>
    <row r="209" spans="1:11" ht="14.45" customHeight="1" x14ac:dyDescent="0.2">
      <c r="A209" s="831" t="s">
        <v>577</v>
      </c>
      <c r="B209" s="832" t="s">
        <v>578</v>
      </c>
      <c r="C209" s="835" t="s">
        <v>595</v>
      </c>
      <c r="D209" s="863" t="s">
        <v>596</v>
      </c>
      <c r="E209" s="835" t="s">
        <v>2651</v>
      </c>
      <c r="F209" s="863" t="s">
        <v>2652</v>
      </c>
      <c r="G209" s="835" t="s">
        <v>2960</v>
      </c>
      <c r="H209" s="835" t="s">
        <v>2961</v>
      </c>
      <c r="I209" s="849">
        <v>105.44999694824219</v>
      </c>
      <c r="J209" s="849">
        <v>1</v>
      </c>
      <c r="K209" s="850">
        <v>105.44999694824219</v>
      </c>
    </row>
    <row r="210" spans="1:11" ht="14.45" customHeight="1" x14ac:dyDescent="0.2">
      <c r="A210" s="831" t="s">
        <v>577</v>
      </c>
      <c r="B210" s="832" t="s">
        <v>578</v>
      </c>
      <c r="C210" s="835" t="s">
        <v>595</v>
      </c>
      <c r="D210" s="863" t="s">
        <v>596</v>
      </c>
      <c r="E210" s="835" t="s">
        <v>2651</v>
      </c>
      <c r="F210" s="863" t="s">
        <v>2652</v>
      </c>
      <c r="G210" s="835" t="s">
        <v>2962</v>
      </c>
      <c r="H210" s="835" t="s">
        <v>2963</v>
      </c>
      <c r="I210" s="849">
        <v>9.7299995422363281</v>
      </c>
      <c r="J210" s="849">
        <v>240</v>
      </c>
      <c r="K210" s="850">
        <v>2334.9599609375</v>
      </c>
    </row>
    <row r="211" spans="1:11" ht="14.45" customHeight="1" x14ac:dyDescent="0.2">
      <c r="A211" s="831" t="s">
        <v>577</v>
      </c>
      <c r="B211" s="832" t="s">
        <v>578</v>
      </c>
      <c r="C211" s="835" t="s">
        <v>595</v>
      </c>
      <c r="D211" s="863" t="s">
        <v>596</v>
      </c>
      <c r="E211" s="835" t="s">
        <v>2651</v>
      </c>
      <c r="F211" s="863" t="s">
        <v>2652</v>
      </c>
      <c r="G211" s="835" t="s">
        <v>2962</v>
      </c>
      <c r="H211" s="835" t="s">
        <v>2964</v>
      </c>
      <c r="I211" s="849">
        <v>9.7299995422363281</v>
      </c>
      <c r="J211" s="849">
        <v>720</v>
      </c>
      <c r="K211" s="850">
        <v>7004.8798828125</v>
      </c>
    </row>
    <row r="212" spans="1:11" ht="14.45" customHeight="1" x14ac:dyDescent="0.2">
      <c r="A212" s="831" t="s">
        <v>577</v>
      </c>
      <c r="B212" s="832" t="s">
        <v>578</v>
      </c>
      <c r="C212" s="835" t="s">
        <v>595</v>
      </c>
      <c r="D212" s="863" t="s">
        <v>596</v>
      </c>
      <c r="E212" s="835" t="s">
        <v>2651</v>
      </c>
      <c r="F212" s="863" t="s">
        <v>2652</v>
      </c>
      <c r="G212" s="835" t="s">
        <v>2965</v>
      </c>
      <c r="H212" s="835" t="s">
        <v>2966</v>
      </c>
      <c r="I212" s="849">
        <v>11.260000228881836</v>
      </c>
      <c r="J212" s="849">
        <v>600</v>
      </c>
      <c r="K212" s="850">
        <v>6755.4599609375</v>
      </c>
    </row>
    <row r="213" spans="1:11" ht="14.45" customHeight="1" x14ac:dyDescent="0.2">
      <c r="A213" s="831" t="s">
        <v>577</v>
      </c>
      <c r="B213" s="832" t="s">
        <v>578</v>
      </c>
      <c r="C213" s="835" t="s">
        <v>595</v>
      </c>
      <c r="D213" s="863" t="s">
        <v>596</v>
      </c>
      <c r="E213" s="835" t="s">
        <v>2651</v>
      </c>
      <c r="F213" s="863" t="s">
        <v>2652</v>
      </c>
      <c r="G213" s="835" t="s">
        <v>2967</v>
      </c>
      <c r="H213" s="835" t="s">
        <v>2968</v>
      </c>
      <c r="I213" s="849">
        <v>13.869999885559082</v>
      </c>
      <c r="J213" s="849">
        <v>48</v>
      </c>
      <c r="K213" s="850">
        <v>665.760009765625</v>
      </c>
    </row>
    <row r="214" spans="1:11" ht="14.45" customHeight="1" x14ac:dyDescent="0.2">
      <c r="A214" s="831" t="s">
        <v>577</v>
      </c>
      <c r="B214" s="832" t="s">
        <v>578</v>
      </c>
      <c r="C214" s="835" t="s">
        <v>595</v>
      </c>
      <c r="D214" s="863" t="s">
        <v>596</v>
      </c>
      <c r="E214" s="835" t="s">
        <v>2651</v>
      </c>
      <c r="F214" s="863" t="s">
        <v>2652</v>
      </c>
      <c r="G214" s="835" t="s">
        <v>2969</v>
      </c>
      <c r="H214" s="835" t="s">
        <v>2970</v>
      </c>
      <c r="I214" s="849">
        <v>17.559999465942383</v>
      </c>
      <c r="J214" s="849">
        <v>80</v>
      </c>
      <c r="K214" s="850">
        <v>1404.800048828125</v>
      </c>
    </row>
    <row r="215" spans="1:11" ht="14.45" customHeight="1" x14ac:dyDescent="0.2">
      <c r="A215" s="831" t="s">
        <v>577</v>
      </c>
      <c r="B215" s="832" t="s">
        <v>578</v>
      </c>
      <c r="C215" s="835" t="s">
        <v>595</v>
      </c>
      <c r="D215" s="863" t="s">
        <v>596</v>
      </c>
      <c r="E215" s="835" t="s">
        <v>2651</v>
      </c>
      <c r="F215" s="863" t="s">
        <v>2652</v>
      </c>
      <c r="G215" s="835" t="s">
        <v>2971</v>
      </c>
      <c r="H215" s="835" t="s">
        <v>2972</v>
      </c>
      <c r="I215" s="849">
        <v>7.130000114440918</v>
      </c>
      <c r="J215" s="849">
        <v>224</v>
      </c>
      <c r="K215" s="850">
        <v>1596.5099487304688</v>
      </c>
    </row>
    <row r="216" spans="1:11" ht="14.45" customHeight="1" x14ac:dyDescent="0.2">
      <c r="A216" s="831" t="s">
        <v>577</v>
      </c>
      <c r="B216" s="832" t="s">
        <v>578</v>
      </c>
      <c r="C216" s="835" t="s">
        <v>595</v>
      </c>
      <c r="D216" s="863" t="s">
        <v>596</v>
      </c>
      <c r="E216" s="835" t="s">
        <v>2651</v>
      </c>
      <c r="F216" s="863" t="s">
        <v>2652</v>
      </c>
      <c r="G216" s="835" t="s">
        <v>2973</v>
      </c>
      <c r="H216" s="835" t="s">
        <v>2974</v>
      </c>
      <c r="I216" s="849">
        <v>11.310000419616699</v>
      </c>
      <c r="J216" s="849">
        <v>270</v>
      </c>
      <c r="K216" s="850">
        <v>3054.6599426269531</v>
      </c>
    </row>
    <row r="217" spans="1:11" ht="14.45" customHeight="1" x14ac:dyDescent="0.2">
      <c r="A217" s="831" t="s">
        <v>577</v>
      </c>
      <c r="B217" s="832" t="s">
        <v>578</v>
      </c>
      <c r="C217" s="835" t="s">
        <v>595</v>
      </c>
      <c r="D217" s="863" t="s">
        <v>596</v>
      </c>
      <c r="E217" s="835" t="s">
        <v>2651</v>
      </c>
      <c r="F217" s="863" t="s">
        <v>2652</v>
      </c>
      <c r="G217" s="835" t="s">
        <v>2967</v>
      </c>
      <c r="H217" s="835" t="s">
        <v>2975</v>
      </c>
      <c r="I217" s="849">
        <v>13.869999885559082</v>
      </c>
      <c r="J217" s="849">
        <v>168</v>
      </c>
      <c r="K217" s="850">
        <v>2330.3600158691406</v>
      </c>
    </row>
    <row r="218" spans="1:11" ht="14.45" customHeight="1" x14ac:dyDescent="0.2">
      <c r="A218" s="831" t="s">
        <v>577</v>
      </c>
      <c r="B218" s="832" t="s">
        <v>578</v>
      </c>
      <c r="C218" s="835" t="s">
        <v>595</v>
      </c>
      <c r="D218" s="863" t="s">
        <v>596</v>
      </c>
      <c r="E218" s="835" t="s">
        <v>2651</v>
      </c>
      <c r="F218" s="863" t="s">
        <v>2652</v>
      </c>
      <c r="G218" s="835" t="s">
        <v>2976</v>
      </c>
      <c r="H218" s="835" t="s">
        <v>2977</v>
      </c>
      <c r="I218" s="849">
        <v>15.489999771118164</v>
      </c>
      <c r="J218" s="849">
        <v>240</v>
      </c>
      <c r="K218" s="850">
        <v>3717.2999877929688</v>
      </c>
    </row>
    <row r="219" spans="1:11" ht="14.45" customHeight="1" x14ac:dyDescent="0.2">
      <c r="A219" s="831" t="s">
        <v>577</v>
      </c>
      <c r="B219" s="832" t="s">
        <v>578</v>
      </c>
      <c r="C219" s="835" t="s">
        <v>595</v>
      </c>
      <c r="D219" s="863" t="s">
        <v>596</v>
      </c>
      <c r="E219" s="835" t="s">
        <v>2651</v>
      </c>
      <c r="F219" s="863" t="s">
        <v>2652</v>
      </c>
      <c r="G219" s="835" t="s">
        <v>2969</v>
      </c>
      <c r="H219" s="835" t="s">
        <v>2978</v>
      </c>
      <c r="I219" s="849">
        <v>17.552499294281006</v>
      </c>
      <c r="J219" s="849">
        <v>480</v>
      </c>
      <c r="K219" s="850">
        <v>8426.340087890625</v>
      </c>
    </row>
    <row r="220" spans="1:11" ht="14.45" customHeight="1" x14ac:dyDescent="0.2">
      <c r="A220" s="831" t="s">
        <v>577</v>
      </c>
      <c r="B220" s="832" t="s">
        <v>578</v>
      </c>
      <c r="C220" s="835" t="s">
        <v>595</v>
      </c>
      <c r="D220" s="863" t="s">
        <v>596</v>
      </c>
      <c r="E220" s="835" t="s">
        <v>2651</v>
      </c>
      <c r="F220" s="863" t="s">
        <v>2652</v>
      </c>
      <c r="G220" s="835" t="s">
        <v>2979</v>
      </c>
      <c r="H220" s="835" t="s">
        <v>2980</v>
      </c>
      <c r="I220" s="849">
        <v>42.630001068115234</v>
      </c>
      <c r="J220" s="849">
        <v>270</v>
      </c>
      <c r="K220" s="850">
        <v>11510.14013671875</v>
      </c>
    </row>
    <row r="221" spans="1:11" ht="14.45" customHeight="1" x14ac:dyDescent="0.2">
      <c r="A221" s="831" t="s">
        <v>577</v>
      </c>
      <c r="B221" s="832" t="s">
        <v>578</v>
      </c>
      <c r="C221" s="835" t="s">
        <v>595</v>
      </c>
      <c r="D221" s="863" t="s">
        <v>596</v>
      </c>
      <c r="E221" s="835" t="s">
        <v>2651</v>
      </c>
      <c r="F221" s="863" t="s">
        <v>2652</v>
      </c>
      <c r="G221" s="835" t="s">
        <v>2981</v>
      </c>
      <c r="H221" s="835" t="s">
        <v>2982</v>
      </c>
      <c r="I221" s="849">
        <v>13.039999961853027</v>
      </c>
      <c r="J221" s="849">
        <v>50</v>
      </c>
      <c r="K221" s="850">
        <v>651.82000732421875</v>
      </c>
    </row>
    <row r="222" spans="1:11" ht="14.45" customHeight="1" x14ac:dyDescent="0.2">
      <c r="A222" s="831" t="s">
        <v>577</v>
      </c>
      <c r="B222" s="832" t="s">
        <v>578</v>
      </c>
      <c r="C222" s="835" t="s">
        <v>595</v>
      </c>
      <c r="D222" s="863" t="s">
        <v>596</v>
      </c>
      <c r="E222" s="835" t="s">
        <v>2651</v>
      </c>
      <c r="F222" s="863" t="s">
        <v>2652</v>
      </c>
      <c r="G222" s="835" t="s">
        <v>2684</v>
      </c>
      <c r="H222" s="835" t="s">
        <v>2734</v>
      </c>
      <c r="I222" s="849">
        <v>10.119999885559082</v>
      </c>
      <c r="J222" s="849">
        <v>144</v>
      </c>
      <c r="K222" s="850">
        <v>1457.280029296875</v>
      </c>
    </row>
    <row r="223" spans="1:11" ht="14.45" customHeight="1" x14ac:dyDescent="0.2">
      <c r="A223" s="831" t="s">
        <v>577</v>
      </c>
      <c r="B223" s="832" t="s">
        <v>578</v>
      </c>
      <c r="C223" s="835" t="s">
        <v>595</v>
      </c>
      <c r="D223" s="863" t="s">
        <v>596</v>
      </c>
      <c r="E223" s="835" t="s">
        <v>2651</v>
      </c>
      <c r="F223" s="863" t="s">
        <v>2652</v>
      </c>
      <c r="G223" s="835" t="s">
        <v>2735</v>
      </c>
      <c r="H223" s="835" t="s">
        <v>2736</v>
      </c>
      <c r="I223" s="849">
        <v>0.67000001668930054</v>
      </c>
      <c r="J223" s="849">
        <v>500</v>
      </c>
      <c r="K223" s="850">
        <v>335</v>
      </c>
    </row>
    <row r="224" spans="1:11" ht="14.45" customHeight="1" x14ac:dyDescent="0.2">
      <c r="A224" s="831" t="s">
        <v>577</v>
      </c>
      <c r="B224" s="832" t="s">
        <v>578</v>
      </c>
      <c r="C224" s="835" t="s">
        <v>595</v>
      </c>
      <c r="D224" s="863" t="s">
        <v>596</v>
      </c>
      <c r="E224" s="835" t="s">
        <v>2651</v>
      </c>
      <c r="F224" s="863" t="s">
        <v>2652</v>
      </c>
      <c r="G224" s="835" t="s">
        <v>2735</v>
      </c>
      <c r="H224" s="835" t="s">
        <v>2737</v>
      </c>
      <c r="I224" s="849">
        <v>0.67000001668930054</v>
      </c>
      <c r="J224" s="849">
        <v>2500</v>
      </c>
      <c r="K224" s="850">
        <v>1675</v>
      </c>
    </row>
    <row r="225" spans="1:11" ht="14.45" customHeight="1" x14ac:dyDescent="0.2">
      <c r="A225" s="831" t="s">
        <v>577</v>
      </c>
      <c r="B225" s="832" t="s">
        <v>578</v>
      </c>
      <c r="C225" s="835" t="s">
        <v>595</v>
      </c>
      <c r="D225" s="863" t="s">
        <v>596</v>
      </c>
      <c r="E225" s="835" t="s">
        <v>2651</v>
      </c>
      <c r="F225" s="863" t="s">
        <v>2652</v>
      </c>
      <c r="G225" s="835" t="s">
        <v>2738</v>
      </c>
      <c r="H225" s="835" t="s">
        <v>2739</v>
      </c>
      <c r="I225" s="849">
        <v>30.5</v>
      </c>
      <c r="J225" s="849">
        <v>2</v>
      </c>
      <c r="K225" s="850">
        <v>61</v>
      </c>
    </row>
    <row r="226" spans="1:11" ht="14.45" customHeight="1" x14ac:dyDescent="0.2">
      <c r="A226" s="831" t="s">
        <v>577</v>
      </c>
      <c r="B226" s="832" t="s">
        <v>578</v>
      </c>
      <c r="C226" s="835" t="s">
        <v>595</v>
      </c>
      <c r="D226" s="863" t="s">
        <v>596</v>
      </c>
      <c r="E226" s="835" t="s">
        <v>2651</v>
      </c>
      <c r="F226" s="863" t="s">
        <v>2652</v>
      </c>
      <c r="G226" s="835" t="s">
        <v>2740</v>
      </c>
      <c r="H226" s="835" t="s">
        <v>2743</v>
      </c>
      <c r="I226" s="849">
        <v>29.870000839233398</v>
      </c>
      <c r="J226" s="849">
        <v>3</v>
      </c>
      <c r="K226" s="850">
        <v>89.610000610351563</v>
      </c>
    </row>
    <row r="227" spans="1:11" ht="14.45" customHeight="1" x14ac:dyDescent="0.2">
      <c r="A227" s="831" t="s">
        <v>577</v>
      </c>
      <c r="B227" s="832" t="s">
        <v>578</v>
      </c>
      <c r="C227" s="835" t="s">
        <v>595</v>
      </c>
      <c r="D227" s="863" t="s">
        <v>596</v>
      </c>
      <c r="E227" s="835" t="s">
        <v>2744</v>
      </c>
      <c r="F227" s="863" t="s">
        <v>2745</v>
      </c>
      <c r="G227" s="835" t="s">
        <v>2983</v>
      </c>
      <c r="H227" s="835" t="s">
        <v>2984</v>
      </c>
      <c r="I227" s="849">
        <v>2.9050000905990601</v>
      </c>
      <c r="J227" s="849">
        <v>200</v>
      </c>
      <c r="K227" s="850">
        <v>581</v>
      </c>
    </row>
    <row r="228" spans="1:11" ht="14.45" customHeight="1" x14ac:dyDescent="0.2">
      <c r="A228" s="831" t="s">
        <v>577</v>
      </c>
      <c r="B228" s="832" t="s">
        <v>578</v>
      </c>
      <c r="C228" s="835" t="s">
        <v>595</v>
      </c>
      <c r="D228" s="863" t="s">
        <v>596</v>
      </c>
      <c r="E228" s="835" t="s">
        <v>2744</v>
      </c>
      <c r="F228" s="863" t="s">
        <v>2745</v>
      </c>
      <c r="G228" s="835" t="s">
        <v>2985</v>
      </c>
      <c r="H228" s="835" t="s">
        <v>2986</v>
      </c>
      <c r="I228" s="849">
        <v>40.369998931884766</v>
      </c>
      <c r="J228" s="849">
        <v>10</v>
      </c>
      <c r="K228" s="850">
        <v>403.70001220703125</v>
      </c>
    </row>
    <row r="229" spans="1:11" ht="14.45" customHeight="1" x14ac:dyDescent="0.2">
      <c r="A229" s="831" t="s">
        <v>577</v>
      </c>
      <c r="B229" s="832" t="s">
        <v>578</v>
      </c>
      <c r="C229" s="835" t="s">
        <v>595</v>
      </c>
      <c r="D229" s="863" t="s">
        <v>596</v>
      </c>
      <c r="E229" s="835" t="s">
        <v>2744</v>
      </c>
      <c r="F229" s="863" t="s">
        <v>2745</v>
      </c>
      <c r="G229" s="835" t="s">
        <v>2987</v>
      </c>
      <c r="H229" s="835" t="s">
        <v>2988</v>
      </c>
      <c r="I229" s="849">
        <v>46.799999237060547</v>
      </c>
      <c r="J229" s="849">
        <v>15</v>
      </c>
      <c r="K229" s="850">
        <v>702</v>
      </c>
    </row>
    <row r="230" spans="1:11" ht="14.45" customHeight="1" x14ac:dyDescent="0.2">
      <c r="A230" s="831" t="s">
        <v>577</v>
      </c>
      <c r="B230" s="832" t="s">
        <v>578</v>
      </c>
      <c r="C230" s="835" t="s">
        <v>595</v>
      </c>
      <c r="D230" s="863" t="s">
        <v>596</v>
      </c>
      <c r="E230" s="835" t="s">
        <v>2744</v>
      </c>
      <c r="F230" s="863" t="s">
        <v>2745</v>
      </c>
      <c r="G230" s="835" t="s">
        <v>2989</v>
      </c>
      <c r="H230" s="835" t="s">
        <v>2990</v>
      </c>
      <c r="I230" s="849">
        <v>46.810001373291016</v>
      </c>
      <c r="J230" s="849">
        <v>15</v>
      </c>
      <c r="K230" s="850">
        <v>702.1500244140625</v>
      </c>
    </row>
    <row r="231" spans="1:11" ht="14.45" customHeight="1" x14ac:dyDescent="0.2">
      <c r="A231" s="831" t="s">
        <v>577</v>
      </c>
      <c r="B231" s="832" t="s">
        <v>578</v>
      </c>
      <c r="C231" s="835" t="s">
        <v>595</v>
      </c>
      <c r="D231" s="863" t="s">
        <v>596</v>
      </c>
      <c r="E231" s="835" t="s">
        <v>2744</v>
      </c>
      <c r="F231" s="863" t="s">
        <v>2745</v>
      </c>
      <c r="G231" s="835" t="s">
        <v>2752</v>
      </c>
      <c r="H231" s="835" t="s">
        <v>2755</v>
      </c>
      <c r="I231" s="849">
        <v>9.9999997764825821E-3</v>
      </c>
      <c r="J231" s="849">
        <v>30</v>
      </c>
      <c r="K231" s="850">
        <v>0.30000001192092896</v>
      </c>
    </row>
    <row r="232" spans="1:11" ht="14.45" customHeight="1" x14ac:dyDescent="0.2">
      <c r="A232" s="831" t="s">
        <v>577</v>
      </c>
      <c r="B232" s="832" t="s">
        <v>578</v>
      </c>
      <c r="C232" s="835" t="s">
        <v>595</v>
      </c>
      <c r="D232" s="863" t="s">
        <v>596</v>
      </c>
      <c r="E232" s="835" t="s">
        <v>2744</v>
      </c>
      <c r="F232" s="863" t="s">
        <v>2745</v>
      </c>
      <c r="G232" s="835" t="s">
        <v>2763</v>
      </c>
      <c r="H232" s="835" t="s">
        <v>2764</v>
      </c>
      <c r="I232" s="849">
        <v>3.4900000095367432</v>
      </c>
      <c r="J232" s="849">
        <v>40</v>
      </c>
      <c r="K232" s="850">
        <v>139.59999847412109</v>
      </c>
    </row>
    <row r="233" spans="1:11" ht="14.45" customHeight="1" x14ac:dyDescent="0.2">
      <c r="A233" s="831" t="s">
        <v>577</v>
      </c>
      <c r="B233" s="832" t="s">
        <v>578</v>
      </c>
      <c r="C233" s="835" t="s">
        <v>595</v>
      </c>
      <c r="D233" s="863" t="s">
        <v>596</v>
      </c>
      <c r="E233" s="835" t="s">
        <v>2744</v>
      </c>
      <c r="F233" s="863" t="s">
        <v>2745</v>
      </c>
      <c r="G233" s="835" t="s">
        <v>2767</v>
      </c>
      <c r="H233" s="835" t="s">
        <v>2769</v>
      </c>
      <c r="I233" s="849">
        <v>17.979999542236328</v>
      </c>
      <c r="J233" s="849">
        <v>50</v>
      </c>
      <c r="K233" s="850">
        <v>899</v>
      </c>
    </row>
    <row r="234" spans="1:11" ht="14.45" customHeight="1" x14ac:dyDescent="0.2">
      <c r="A234" s="831" t="s">
        <v>577</v>
      </c>
      <c r="B234" s="832" t="s">
        <v>578</v>
      </c>
      <c r="C234" s="835" t="s">
        <v>595</v>
      </c>
      <c r="D234" s="863" t="s">
        <v>596</v>
      </c>
      <c r="E234" s="835" t="s">
        <v>2744</v>
      </c>
      <c r="F234" s="863" t="s">
        <v>2745</v>
      </c>
      <c r="G234" s="835" t="s">
        <v>2780</v>
      </c>
      <c r="H234" s="835" t="s">
        <v>2781</v>
      </c>
      <c r="I234" s="849">
        <v>3.1500000953674316</v>
      </c>
      <c r="J234" s="849">
        <v>10</v>
      </c>
      <c r="K234" s="850">
        <v>31.5</v>
      </c>
    </row>
    <row r="235" spans="1:11" ht="14.45" customHeight="1" x14ac:dyDescent="0.2">
      <c r="A235" s="831" t="s">
        <v>577</v>
      </c>
      <c r="B235" s="832" t="s">
        <v>578</v>
      </c>
      <c r="C235" s="835" t="s">
        <v>595</v>
      </c>
      <c r="D235" s="863" t="s">
        <v>596</v>
      </c>
      <c r="E235" s="835" t="s">
        <v>2744</v>
      </c>
      <c r="F235" s="863" t="s">
        <v>2745</v>
      </c>
      <c r="G235" s="835" t="s">
        <v>2788</v>
      </c>
      <c r="H235" s="835" t="s">
        <v>2789</v>
      </c>
      <c r="I235" s="849">
        <v>4.9800000190734863</v>
      </c>
      <c r="J235" s="849">
        <v>10</v>
      </c>
      <c r="K235" s="850">
        <v>49.799999237060547</v>
      </c>
    </row>
    <row r="236" spans="1:11" ht="14.45" customHeight="1" x14ac:dyDescent="0.2">
      <c r="A236" s="831" t="s">
        <v>577</v>
      </c>
      <c r="B236" s="832" t="s">
        <v>578</v>
      </c>
      <c r="C236" s="835" t="s">
        <v>595</v>
      </c>
      <c r="D236" s="863" t="s">
        <v>596</v>
      </c>
      <c r="E236" s="835" t="s">
        <v>2744</v>
      </c>
      <c r="F236" s="863" t="s">
        <v>2745</v>
      </c>
      <c r="G236" s="835" t="s">
        <v>2991</v>
      </c>
      <c r="H236" s="835" t="s">
        <v>2992</v>
      </c>
      <c r="I236" s="849">
        <v>2.2866666316986084</v>
      </c>
      <c r="J236" s="849">
        <v>150</v>
      </c>
      <c r="K236" s="850">
        <v>343.08000183105469</v>
      </c>
    </row>
    <row r="237" spans="1:11" ht="14.45" customHeight="1" x14ac:dyDescent="0.2">
      <c r="A237" s="831" t="s">
        <v>577</v>
      </c>
      <c r="B237" s="832" t="s">
        <v>578</v>
      </c>
      <c r="C237" s="835" t="s">
        <v>595</v>
      </c>
      <c r="D237" s="863" t="s">
        <v>596</v>
      </c>
      <c r="E237" s="835" t="s">
        <v>2744</v>
      </c>
      <c r="F237" s="863" t="s">
        <v>2745</v>
      </c>
      <c r="G237" s="835" t="s">
        <v>2993</v>
      </c>
      <c r="H237" s="835" t="s">
        <v>2994</v>
      </c>
      <c r="I237" s="849">
        <v>5.3266666730244951</v>
      </c>
      <c r="J237" s="849">
        <v>300</v>
      </c>
      <c r="K237" s="850">
        <v>1598.4000244140625</v>
      </c>
    </row>
    <row r="238" spans="1:11" ht="14.45" customHeight="1" x14ac:dyDescent="0.2">
      <c r="A238" s="831" t="s">
        <v>577</v>
      </c>
      <c r="B238" s="832" t="s">
        <v>578</v>
      </c>
      <c r="C238" s="835" t="s">
        <v>595</v>
      </c>
      <c r="D238" s="863" t="s">
        <v>596</v>
      </c>
      <c r="E238" s="835" t="s">
        <v>2744</v>
      </c>
      <c r="F238" s="863" t="s">
        <v>2745</v>
      </c>
      <c r="G238" s="835" t="s">
        <v>2995</v>
      </c>
      <c r="H238" s="835" t="s">
        <v>2996</v>
      </c>
      <c r="I238" s="849">
        <v>34.992501258850098</v>
      </c>
      <c r="J238" s="849">
        <v>160</v>
      </c>
      <c r="K238" s="850">
        <v>5598.7598876953125</v>
      </c>
    </row>
    <row r="239" spans="1:11" ht="14.45" customHeight="1" x14ac:dyDescent="0.2">
      <c r="A239" s="831" t="s">
        <v>577</v>
      </c>
      <c r="B239" s="832" t="s">
        <v>578</v>
      </c>
      <c r="C239" s="835" t="s">
        <v>595</v>
      </c>
      <c r="D239" s="863" t="s">
        <v>596</v>
      </c>
      <c r="E239" s="835" t="s">
        <v>2744</v>
      </c>
      <c r="F239" s="863" t="s">
        <v>2745</v>
      </c>
      <c r="G239" s="835" t="s">
        <v>2829</v>
      </c>
      <c r="H239" s="835" t="s">
        <v>2830</v>
      </c>
      <c r="I239" s="849">
        <v>0.67000001668930054</v>
      </c>
      <c r="J239" s="849">
        <v>100</v>
      </c>
      <c r="K239" s="850">
        <v>67</v>
      </c>
    </row>
    <row r="240" spans="1:11" ht="14.45" customHeight="1" x14ac:dyDescent="0.2">
      <c r="A240" s="831" t="s">
        <v>577</v>
      </c>
      <c r="B240" s="832" t="s">
        <v>578</v>
      </c>
      <c r="C240" s="835" t="s">
        <v>595</v>
      </c>
      <c r="D240" s="863" t="s">
        <v>596</v>
      </c>
      <c r="E240" s="835" t="s">
        <v>2744</v>
      </c>
      <c r="F240" s="863" t="s">
        <v>2745</v>
      </c>
      <c r="G240" s="835" t="s">
        <v>2825</v>
      </c>
      <c r="H240" s="835" t="s">
        <v>2835</v>
      </c>
      <c r="I240" s="849">
        <v>1.0900000333786011</v>
      </c>
      <c r="J240" s="849">
        <v>100</v>
      </c>
      <c r="K240" s="850">
        <v>109</v>
      </c>
    </row>
    <row r="241" spans="1:11" ht="14.45" customHeight="1" x14ac:dyDescent="0.2">
      <c r="A241" s="831" t="s">
        <v>577</v>
      </c>
      <c r="B241" s="832" t="s">
        <v>578</v>
      </c>
      <c r="C241" s="835" t="s">
        <v>595</v>
      </c>
      <c r="D241" s="863" t="s">
        <v>596</v>
      </c>
      <c r="E241" s="835" t="s">
        <v>2744</v>
      </c>
      <c r="F241" s="863" t="s">
        <v>2745</v>
      </c>
      <c r="G241" s="835" t="s">
        <v>2827</v>
      </c>
      <c r="H241" s="835" t="s">
        <v>2838</v>
      </c>
      <c r="I241" s="849">
        <v>1.6749999523162842</v>
      </c>
      <c r="J241" s="849">
        <v>200</v>
      </c>
      <c r="K241" s="850">
        <v>335</v>
      </c>
    </row>
    <row r="242" spans="1:11" ht="14.45" customHeight="1" x14ac:dyDescent="0.2">
      <c r="A242" s="831" t="s">
        <v>577</v>
      </c>
      <c r="B242" s="832" t="s">
        <v>578</v>
      </c>
      <c r="C242" s="835" t="s">
        <v>595</v>
      </c>
      <c r="D242" s="863" t="s">
        <v>596</v>
      </c>
      <c r="E242" s="835" t="s">
        <v>2744</v>
      </c>
      <c r="F242" s="863" t="s">
        <v>2745</v>
      </c>
      <c r="G242" s="835" t="s">
        <v>2829</v>
      </c>
      <c r="H242" s="835" t="s">
        <v>2839</v>
      </c>
      <c r="I242" s="849">
        <v>0.64999997615814209</v>
      </c>
      <c r="J242" s="849">
        <v>100</v>
      </c>
      <c r="K242" s="850">
        <v>65.139999389648438</v>
      </c>
    </row>
    <row r="243" spans="1:11" ht="14.45" customHeight="1" x14ac:dyDescent="0.2">
      <c r="A243" s="831" t="s">
        <v>577</v>
      </c>
      <c r="B243" s="832" t="s">
        <v>578</v>
      </c>
      <c r="C243" s="835" t="s">
        <v>595</v>
      </c>
      <c r="D243" s="863" t="s">
        <v>596</v>
      </c>
      <c r="E243" s="835" t="s">
        <v>2744</v>
      </c>
      <c r="F243" s="863" t="s">
        <v>2745</v>
      </c>
      <c r="G243" s="835" t="s">
        <v>2856</v>
      </c>
      <c r="H243" s="835" t="s">
        <v>2857</v>
      </c>
      <c r="I243" s="849">
        <v>1.9866666793823242</v>
      </c>
      <c r="J243" s="849">
        <v>150</v>
      </c>
      <c r="K243" s="850">
        <v>298</v>
      </c>
    </row>
    <row r="244" spans="1:11" ht="14.45" customHeight="1" x14ac:dyDescent="0.2">
      <c r="A244" s="831" t="s">
        <v>577</v>
      </c>
      <c r="B244" s="832" t="s">
        <v>578</v>
      </c>
      <c r="C244" s="835" t="s">
        <v>595</v>
      </c>
      <c r="D244" s="863" t="s">
        <v>596</v>
      </c>
      <c r="E244" s="835" t="s">
        <v>2744</v>
      </c>
      <c r="F244" s="863" t="s">
        <v>2745</v>
      </c>
      <c r="G244" s="835" t="s">
        <v>2856</v>
      </c>
      <c r="H244" s="835" t="s">
        <v>2858</v>
      </c>
      <c r="I244" s="849">
        <v>1.9800000190734863</v>
      </c>
      <c r="J244" s="849">
        <v>50</v>
      </c>
      <c r="K244" s="850">
        <v>99</v>
      </c>
    </row>
    <row r="245" spans="1:11" ht="14.45" customHeight="1" x14ac:dyDescent="0.2">
      <c r="A245" s="831" t="s">
        <v>577</v>
      </c>
      <c r="B245" s="832" t="s">
        <v>578</v>
      </c>
      <c r="C245" s="835" t="s">
        <v>595</v>
      </c>
      <c r="D245" s="863" t="s">
        <v>596</v>
      </c>
      <c r="E245" s="835" t="s">
        <v>2744</v>
      </c>
      <c r="F245" s="863" t="s">
        <v>2745</v>
      </c>
      <c r="G245" s="835" t="s">
        <v>2864</v>
      </c>
      <c r="H245" s="835" t="s">
        <v>2997</v>
      </c>
      <c r="I245" s="849">
        <v>3.0999999046325684</v>
      </c>
      <c r="J245" s="849">
        <v>50</v>
      </c>
      <c r="K245" s="850">
        <v>155</v>
      </c>
    </row>
    <row r="246" spans="1:11" ht="14.45" customHeight="1" x14ac:dyDescent="0.2">
      <c r="A246" s="831" t="s">
        <v>577</v>
      </c>
      <c r="B246" s="832" t="s">
        <v>578</v>
      </c>
      <c r="C246" s="835" t="s">
        <v>595</v>
      </c>
      <c r="D246" s="863" t="s">
        <v>596</v>
      </c>
      <c r="E246" s="835" t="s">
        <v>2744</v>
      </c>
      <c r="F246" s="863" t="s">
        <v>2745</v>
      </c>
      <c r="G246" s="835" t="s">
        <v>2866</v>
      </c>
      <c r="H246" s="835" t="s">
        <v>2998</v>
      </c>
      <c r="I246" s="849">
        <v>1.9299999475479126</v>
      </c>
      <c r="J246" s="849">
        <v>50</v>
      </c>
      <c r="K246" s="850">
        <v>96.5</v>
      </c>
    </row>
    <row r="247" spans="1:11" ht="14.45" customHeight="1" x14ac:dyDescent="0.2">
      <c r="A247" s="831" t="s">
        <v>577</v>
      </c>
      <c r="B247" s="832" t="s">
        <v>578</v>
      </c>
      <c r="C247" s="835" t="s">
        <v>595</v>
      </c>
      <c r="D247" s="863" t="s">
        <v>596</v>
      </c>
      <c r="E247" s="835" t="s">
        <v>2744</v>
      </c>
      <c r="F247" s="863" t="s">
        <v>2745</v>
      </c>
      <c r="G247" s="835" t="s">
        <v>2861</v>
      </c>
      <c r="H247" s="835" t="s">
        <v>2863</v>
      </c>
      <c r="I247" s="849">
        <v>3.0699999332427979</v>
      </c>
      <c r="J247" s="849">
        <v>100</v>
      </c>
      <c r="K247" s="850">
        <v>307</v>
      </c>
    </row>
    <row r="248" spans="1:11" ht="14.45" customHeight="1" x14ac:dyDescent="0.2">
      <c r="A248" s="831" t="s">
        <v>577</v>
      </c>
      <c r="B248" s="832" t="s">
        <v>578</v>
      </c>
      <c r="C248" s="835" t="s">
        <v>595</v>
      </c>
      <c r="D248" s="863" t="s">
        <v>596</v>
      </c>
      <c r="E248" s="835" t="s">
        <v>2744</v>
      </c>
      <c r="F248" s="863" t="s">
        <v>2745</v>
      </c>
      <c r="G248" s="835" t="s">
        <v>2864</v>
      </c>
      <c r="H248" s="835" t="s">
        <v>2865</v>
      </c>
      <c r="I248" s="849">
        <v>3.0999999046325684</v>
      </c>
      <c r="J248" s="849">
        <v>50</v>
      </c>
      <c r="K248" s="850">
        <v>155</v>
      </c>
    </row>
    <row r="249" spans="1:11" ht="14.45" customHeight="1" x14ac:dyDescent="0.2">
      <c r="A249" s="831" t="s">
        <v>577</v>
      </c>
      <c r="B249" s="832" t="s">
        <v>578</v>
      </c>
      <c r="C249" s="835" t="s">
        <v>595</v>
      </c>
      <c r="D249" s="863" t="s">
        <v>596</v>
      </c>
      <c r="E249" s="835" t="s">
        <v>2744</v>
      </c>
      <c r="F249" s="863" t="s">
        <v>2745</v>
      </c>
      <c r="G249" s="835" t="s">
        <v>2866</v>
      </c>
      <c r="H249" s="835" t="s">
        <v>2867</v>
      </c>
      <c r="I249" s="849">
        <v>1.9199999570846558</v>
      </c>
      <c r="J249" s="849">
        <v>50</v>
      </c>
      <c r="K249" s="850">
        <v>96</v>
      </c>
    </row>
    <row r="250" spans="1:11" ht="14.45" customHeight="1" x14ac:dyDescent="0.2">
      <c r="A250" s="831" t="s">
        <v>577</v>
      </c>
      <c r="B250" s="832" t="s">
        <v>578</v>
      </c>
      <c r="C250" s="835" t="s">
        <v>595</v>
      </c>
      <c r="D250" s="863" t="s">
        <v>596</v>
      </c>
      <c r="E250" s="835" t="s">
        <v>2744</v>
      </c>
      <c r="F250" s="863" t="s">
        <v>2745</v>
      </c>
      <c r="G250" s="835" t="s">
        <v>2868</v>
      </c>
      <c r="H250" s="835" t="s">
        <v>2869</v>
      </c>
      <c r="I250" s="849">
        <v>2.1700000762939453</v>
      </c>
      <c r="J250" s="849">
        <v>200</v>
      </c>
      <c r="K250" s="850">
        <v>434</v>
      </c>
    </row>
    <row r="251" spans="1:11" ht="14.45" customHeight="1" x14ac:dyDescent="0.2">
      <c r="A251" s="831" t="s">
        <v>577</v>
      </c>
      <c r="B251" s="832" t="s">
        <v>578</v>
      </c>
      <c r="C251" s="835" t="s">
        <v>595</v>
      </c>
      <c r="D251" s="863" t="s">
        <v>596</v>
      </c>
      <c r="E251" s="835" t="s">
        <v>2744</v>
      </c>
      <c r="F251" s="863" t="s">
        <v>2745</v>
      </c>
      <c r="G251" s="835" t="s">
        <v>2868</v>
      </c>
      <c r="H251" s="835" t="s">
        <v>2999</v>
      </c>
      <c r="I251" s="849">
        <v>2.1700000762939453</v>
      </c>
      <c r="J251" s="849">
        <v>50</v>
      </c>
      <c r="K251" s="850">
        <v>108.5</v>
      </c>
    </row>
    <row r="252" spans="1:11" ht="14.45" customHeight="1" x14ac:dyDescent="0.2">
      <c r="A252" s="831" t="s">
        <v>577</v>
      </c>
      <c r="B252" s="832" t="s">
        <v>578</v>
      </c>
      <c r="C252" s="835" t="s">
        <v>595</v>
      </c>
      <c r="D252" s="863" t="s">
        <v>596</v>
      </c>
      <c r="E252" s="835" t="s">
        <v>2744</v>
      </c>
      <c r="F252" s="863" t="s">
        <v>2745</v>
      </c>
      <c r="G252" s="835" t="s">
        <v>3000</v>
      </c>
      <c r="H252" s="835" t="s">
        <v>3001</v>
      </c>
      <c r="I252" s="849">
        <v>2.5199999809265137</v>
      </c>
      <c r="J252" s="849">
        <v>150</v>
      </c>
      <c r="K252" s="850">
        <v>378</v>
      </c>
    </row>
    <row r="253" spans="1:11" ht="14.45" customHeight="1" x14ac:dyDescent="0.2">
      <c r="A253" s="831" t="s">
        <v>577</v>
      </c>
      <c r="B253" s="832" t="s">
        <v>578</v>
      </c>
      <c r="C253" s="835" t="s">
        <v>595</v>
      </c>
      <c r="D253" s="863" t="s">
        <v>596</v>
      </c>
      <c r="E253" s="835" t="s">
        <v>2744</v>
      </c>
      <c r="F253" s="863" t="s">
        <v>2745</v>
      </c>
      <c r="G253" s="835" t="s">
        <v>2876</v>
      </c>
      <c r="H253" s="835" t="s">
        <v>2878</v>
      </c>
      <c r="I253" s="849">
        <v>21.233332951863606</v>
      </c>
      <c r="J253" s="849">
        <v>150</v>
      </c>
      <c r="K253" s="850">
        <v>3185</v>
      </c>
    </row>
    <row r="254" spans="1:11" ht="14.45" customHeight="1" x14ac:dyDescent="0.2">
      <c r="A254" s="831" t="s">
        <v>577</v>
      </c>
      <c r="B254" s="832" t="s">
        <v>578</v>
      </c>
      <c r="C254" s="835" t="s">
        <v>595</v>
      </c>
      <c r="D254" s="863" t="s">
        <v>596</v>
      </c>
      <c r="E254" s="835" t="s">
        <v>3002</v>
      </c>
      <c r="F254" s="863" t="s">
        <v>3003</v>
      </c>
      <c r="G254" s="835" t="s">
        <v>3004</v>
      </c>
      <c r="H254" s="835" t="s">
        <v>3005</v>
      </c>
      <c r="I254" s="849">
        <v>26.559999465942383</v>
      </c>
      <c r="J254" s="849">
        <v>72</v>
      </c>
      <c r="K254" s="850">
        <v>1912.5</v>
      </c>
    </row>
    <row r="255" spans="1:11" ht="14.45" customHeight="1" x14ac:dyDescent="0.2">
      <c r="A255" s="831" t="s">
        <v>577</v>
      </c>
      <c r="B255" s="832" t="s">
        <v>578</v>
      </c>
      <c r="C255" s="835" t="s">
        <v>595</v>
      </c>
      <c r="D255" s="863" t="s">
        <v>596</v>
      </c>
      <c r="E255" s="835" t="s">
        <v>3002</v>
      </c>
      <c r="F255" s="863" t="s">
        <v>3003</v>
      </c>
      <c r="G255" s="835" t="s">
        <v>3006</v>
      </c>
      <c r="H255" s="835" t="s">
        <v>3007</v>
      </c>
      <c r="I255" s="849">
        <v>43.009998321533203</v>
      </c>
      <c r="J255" s="849">
        <v>36</v>
      </c>
      <c r="K255" s="850">
        <v>1548.3599853515625</v>
      </c>
    </row>
    <row r="256" spans="1:11" ht="14.45" customHeight="1" x14ac:dyDescent="0.2">
      <c r="A256" s="831" t="s">
        <v>577</v>
      </c>
      <c r="B256" s="832" t="s">
        <v>578</v>
      </c>
      <c r="C256" s="835" t="s">
        <v>595</v>
      </c>
      <c r="D256" s="863" t="s">
        <v>596</v>
      </c>
      <c r="E256" s="835" t="s">
        <v>3002</v>
      </c>
      <c r="F256" s="863" t="s">
        <v>3003</v>
      </c>
      <c r="G256" s="835" t="s">
        <v>3008</v>
      </c>
      <c r="H256" s="835" t="s">
        <v>3009</v>
      </c>
      <c r="I256" s="849">
        <v>27.260000228881836</v>
      </c>
      <c r="J256" s="849">
        <v>36</v>
      </c>
      <c r="K256" s="850">
        <v>981.17999267578125</v>
      </c>
    </row>
    <row r="257" spans="1:11" ht="14.45" customHeight="1" x14ac:dyDescent="0.2">
      <c r="A257" s="831" t="s">
        <v>577</v>
      </c>
      <c r="B257" s="832" t="s">
        <v>578</v>
      </c>
      <c r="C257" s="835" t="s">
        <v>595</v>
      </c>
      <c r="D257" s="863" t="s">
        <v>596</v>
      </c>
      <c r="E257" s="835" t="s">
        <v>3002</v>
      </c>
      <c r="F257" s="863" t="s">
        <v>3003</v>
      </c>
      <c r="G257" s="835" t="s">
        <v>3004</v>
      </c>
      <c r="H257" s="835" t="s">
        <v>3010</v>
      </c>
      <c r="I257" s="849">
        <v>26.569999694824219</v>
      </c>
      <c r="J257" s="849">
        <v>108</v>
      </c>
      <c r="K257" s="850">
        <v>2869.2000732421875</v>
      </c>
    </row>
    <row r="258" spans="1:11" ht="14.45" customHeight="1" x14ac:dyDescent="0.2">
      <c r="A258" s="831" t="s">
        <v>577</v>
      </c>
      <c r="B258" s="832" t="s">
        <v>578</v>
      </c>
      <c r="C258" s="835" t="s">
        <v>595</v>
      </c>
      <c r="D258" s="863" t="s">
        <v>596</v>
      </c>
      <c r="E258" s="835" t="s">
        <v>3002</v>
      </c>
      <c r="F258" s="863" t="s">
        <v>3003</v>
      </c>
      <c r="G258" s="835" t="s">
        <v>3011</v>
      </c>
      <c r="H258" s="835" t="s">
        <v>3012</v>
      </c>
      <c r="I258" s="849">
        <v>40.009998321533203</v>
      </c>
      <c r="J258" s="849">
        <v>36</v>
      </c>
      <c r="K258" s="850">
        <v>1440.260009765625</v>
      </c>
    </row>
    <row r="259" spans="1:11" ht="14.45" customHeight="1" x14ac:dyDescent="0.2">
      <c r="A259" s="831" t="s">
        <v>577</v>
      </c>
      <c r="B259" s="832" t="s">
        <v>578</v>
      </c>
      <c r="C259" s="835" t="s">
        <v>595</v>
      </c>
      <c r="D259" s="863" t="s">
        <v>596</v>
      </c>
      <c r="E259" s="835" t="s">
        <v>2886</v>
      </c>
      <c r="F259" s="863" t="s">
        <v>2887</v>
      </c>
      <c r="G259" s="835" t="s">
        <v>2890</v>
      </c>
      <c r="H259" s="835" t="s">
        <v>2895</v>
      </c>
      <c r="I259" s="849">
        <v>0.31000000238418579</v>
      </c>
      <c r="J259" s="849">
        <v>100</v>
      </c>
      <c r="K259" s="850">
        <v>31</v>
      </c>
    </row>
    <row r="260" spans="1:11" ht="14.45" customHeight="1" x14ac:dyDescent="0.2">
      <c r="A260" s="831" t="s">
        <v>577</v>
      </c>
      <c r="B260" s="832" t="s">
        <v>578</v>
      </c>
      <c r="C260" s="835" t="s">
        <v>595</v>
      </c>
      <c r="D260" s="863" t="s">
        <v>596</v>
      </c>
      <c r="E260" s="835" t="s">
        <v>2886</v>
      </c>
      <c r="F260" s="863" t="s">
        <v>2887</v>
      </c>
      <c r="G260" s="835" t="s">
        <v>2892</v>
      </c>
      <c r="H260" s="835" t="s">
        <v>2898</v>
      </c>
      <c r="I260" s="849">
        <v>0.54000002145767212</v>
      </c>
      <c r="J260" s="849">
        <v>200</v>
      </c>
      <c r="K260" s="850">
        <v>108</v>
      </c>
    </row>
    <row r="261" spans="1:11" ht="14.45" customHeight="1" x14ac:dyDescent="0.2">
      <c r="A261" s="831" t="s">
        <v>577</v>
      </c>
      <c r="B261" s="832" t="s">
        <v>578</v>
      </c>
      <c r="C261" s="835" t="s">
        <v>595</v>
      </c>
      <c r="D261" s="863" t="s">
        <v>596</v>
      </c>
      <c r="E261" s="835" t="s">
        <v>2886</v>
      </c>
      <c r="F261" s="863" t="s">
        <v>2887</v>
      </c>
      <c r="G261" s="835" t="s">
        <v>2899</v>
      </c>
      <c r="H261" s="835" t="s">
        <v>2900</v>
      </c>
      <c r="I261" s="849">
        <v>1.809999942779541</v>
      </c>
      <c r="J261" s="849">
        <v>100</v>
      </c>
      <c r="K261" s="850">
        <v>181</v>
      </c>
    </row>
    <row r="262" spans="1:11" ht="14.45" customHeight="1" x14ac:dyDescent="0.2">
      <c r="A262" s="831" t="s">
        <v>577</v>
      </c>
      <c r="B262" s="832" t="s">
        <v>578</v>
      </c>
      <c r="C262" s="835" t="s">
        <v>595</v>
      </c>
      <c r="D262" s="863" t="s">
        <v>596</v>
      </c>
      <c r="E262" s="835" t="s">
        <v>2901</v>
      </c>
      <c r="F262" s="863" t="s">
        <v>2902</v>
      </c>
      <c r="G262" s="835" t="s">
        <v>3013</v>
      </c>
      <c r="H262" s="835" t="s">
        <v>3014</v>
      </c>
      <c r="I262" s="849">
        <v>15.729999542236328</v>
      </c>
      <c r="J262" s="849">
        <v>50</v>
      </c>
      <c r="K262" s="850">
        <v>786.5</v>
      </c>
    </row>
    <row r="263" spans="1:11" ht="14.45" customHeight="1" x14ac:dyDescent="0.2">
      <c r="A263" s="831" t="s">
        <v>577</v>
      </c>
      <c r="B263" s="832" t="s">
        <v>578</v>
      </c>
      <c r="C263" s="835" t="s">
        <v>595</v>
      </c>
      <c r="D263" s="863" t="s">
        <v>596</v>
      </c>
      <c r="E263" s="835" t="s">
        <v>2901</v>
      </c>
      <c r="F263" s="863" t="s">
        <v>2902</v>
      </c>
      <c r="G263" s="835" t="s">
        <v>3015</v>
      </c>
      <c r="H263" s="835" t="s">
        <v>3016</v>
      </c>
      <c r="I263" s="849">
        <v>15.729999542236328</v>
      </c>
      <c r="J263" s="849">
        <v>50</v>
      </c>
      <c r="K263" s="850">
        <v>786.5</v>
      </c>
    </row>
    <row r="264" spans="1:11" ht="14.45" customHeight="1" x14ac:dyDescent="0.2">
      <c r="A264" s="831" t="s">
        <v>577</v>
      </c>
      <c r="B264" s="832" t="s">
        <v>578</v>
      </c>
      <c r="C264" s="835" t="s">
        <v>595</v>
      </c>
      <c r="D264" s="863" t="s">
        <v>596</v>
      </c>
      <c r="E264" s="835" t="s">
        <v>2901</v>
      </c>
      <c r="F264" s="863" t="s">
        <v>2902</v>
      </c>
      <c r="G264" s="835" t="s">
        <v>3013</v>
      </c>
      <c r="H264" s="835" t="s">
        <v>3017</v>
      </c>
      <c r="I264" s="849">
        <v>15.729999542236328</v>
      </c>
      <c r="J264" s="849">
        <v>100</v>
      </c>
      <c r="K264" s="850">
        <v>1573</v>
      </c>
    </row>
    <row r="265" spans="1:11" ht="14.45" customHeight="1" x14ac:dyDescent="0.2">
      <c r="A265" s="831" t="s">
        <v>577</v>
      </c>
      <c r="B265" s="832" t="s">
        <v>578</v>
      </c>
      <c r="C265" s="835" t="s">
        <v>595</v>
      </c>
      <c r="D265" s="863" t="s">
        <v>596</v>
      </c>
      <c r="E265" s="835" t="s">
        <v>2901</v>
      </c>
      <c r="F265" s="863" t="s">
        <v>2902</v>
      </c>
      <c r="G265" s="835" t="s">
        <v>3018</v>
      </c>
      <c r="H265" s="835" t="s">
        <v>3019</v>
      </c>
      <c r="I265" s="849">
        <v>15.729999542236328</v>
      </c>
      <c r="J265" s="849">
        <v>50</v>
      </c>
      <c r="K265" s="850">
        <v>786.5</v>
      </c>
    </row>
    <row r="266" spans="1:11" ht="14.45" customHeight="1" x14ac:dyDescent="0.2">
      <c r="A266" s="831" t="s">
        <v>577</v>
      </c>
      <c r="B266" s="832" t="s">
        <v>578</v>
      </c>
      <c r="C266" s="835" t="s">
        <v>595</v>
      </c>
      <c r="D266" s="863" t="s">
        <v>596</v>
      </c>
      <c r="E266" s="835" t="s">
        <v>2901</v>
      </c>
      <c r="F266" s="863" t="s">
        <v>2902</v>
      </c>
      <c r="G266" s="835" t="s">
        <v>2903</v>
      </c>
      <c r="H266" s="835" t="s">
        <v>2904</v>
      </c>
      <c r="I266" s="849">
        <v>0.62999999523162842</v>
      </c>
      <c r="J266" s="849">
        <v>1400</v>
      </c>
      <c r="K266" s="850">
        <v>882</v>
      </c>
    </row>
    <row r="267" spans="1:11" ht="14.45" customHeight="1" x14ac:dyDescent="0.2">
      <c r="A267" s="831" t="s">
        <v>577</v>
      </c>
      <c r="B267" s="832" t="s">
        <v>578</v>
      </c>
      <c r="C267" s="835" t="s">
        <v>595</v>
      </c>
      <c r="D267" s="863" t="s">
        <v>596</v>
      </c>
      <c r="E267" s="835" t="s">
        <v>2901</v>
      </c>
      <c r="F267" s="863" t="s">
        <v>2902</v>
      </c>
      <c r="G267" s="835" t="s">
        <v>2905</v>
      </c>
      <c r="H267" s="835" t="s">
        <v>2906</v>
      </c>
      <c r="I267" s="849">
        <v>0.62000000476837158</v>
      </c>
      <c r="J267" s="849">
        <v>1000</v>
      </c>
      <c r="K267" s="850">
        <v>620</v>
      </c>
    </row>
    <row r="268" spans="1:11" ht="14.45" customHeight="1" x14ac:dyDescent="0.2">
      <c r="A268" s="831" t="s">
        <v>577</v>
      </c>
      <c r="B268" s="832" t="s">
        <v>578</v>
      </c>
      <c r="C268" s="835" t="s">
        <v>595</v>
      </c>
      <c r="D268" s="863" t="s">
        <v>596</v>
      </c>
      <c r="E268" s="835" t="s">
        <v>2901</v>
      </c>
      <c r="F268" s="863" t="s">
        <v>2902</v>
      </c>
      <c r="G268" s="835" t="s">
        <v>3020</v>
      </c>
      <c r="H268" s="835" t="s">
        <v>3021</v>
      </c>
      <c r="I268" s="849">
        <v>0.62999999523162842</v>
      </c>
      <c r="J268" s="849">
        <v>600</v>
      </c>
      <c r="K268" s="850">
        <v>378</v>
      </c>
    </row>
    <row r="269" spans="1:11" ht="14.45" customHeight="1" x14ac:dyDescent="0.2">
      <c r="A269" s="831" t="s">
        <v>577</v>
      </c>
      <c r="B269" s="832" t="s">
        <v>578</v>
      </c>
      <c r="C269" s="835" t="s">
        <v>595</v>
      </c>
      <c r="D269" s="863" t="s">
        <v>596</v>
      </c>
      <c r="E269" s="835" t="s">
        <v>2901</v>
      </c>
      <c r="F269" s="863" t="s">
        <v>2902</v>
      </c>
      <c r="G269" s="835" t="s">
        <v>2903</v>
      </c>
      <c r="H269" s="835" t="s">
        <v>2907</v>
      </c>
      <c r="I269" s="849">
        <v>0.62999999523162842</v>
      </c>
      <c r="J269" s="849">
        <v>7600</v>
      </c>
      <c r="K269" s="850">
        <v>4788</v>
      </c>
    </row>
    <row r="270" spans="1:11" ht="14.45" customHeight="1" x14ac:dyDescent="0.2">
      <c r="A270" s="831" t="s">
        <v>577</v>
      </c>
      <c r="B270" s="832" t="s">
        <v>578</v>
      </c>
      <c r="C270" s="835" t="s">
        <v>595</v>
      </c>
      <c r="D270" s="863" t="s">
        <v>596</v>
      </c>
      <c r="E270" s="835" t="s">
        <v>2901</v>
      </c>
      <c r="F270" s="863" t="s">
        <v>2902</v>
      </c>
      <c r="G270" s="835" t="s">
        <v>2905</v>
      </c>
      <c r="H270" s="835" t="s">
        <v>2908</v>
      </c>
      <c r="I270" s="849">
        <v>0.62799999713897703</v>
      </c>
      <c r="J270" s="849">
        <v>3200</v>
      </c>
      <c r="K270" s="850">
        <v>2010</v>
      </c>
    </row>
    <row r="271" spans="1:11" ht="14.45" customHeight="1" x14ac:dyDescent="0.2">
      <c r="A271" s="831" t="s">
        <v>577</v>
      </c>
      <c r="B271" s="832" t="s">
        <v>578</v>
      </c>
      <c r="C271" s="835" t="s">
        <v>595</v>
      </c>
      <c r="D271" s="863" t="s">
        <v>596</v>
      </c>
      <c r="E271" s="835" t="s">
        <v>2901</v>
      </c>
      <c r="F271" s="863" t="s">
        <v>2902</v>
      </c>
      <c r="G271" s="835" t="s">
        <v>3020</v>
      </c>
      <c r="H271" s="835" t="s">
        <v>3022</v>
      </c>
      <c r="I271" s="849">
        <v>0.62999999523162842</v>
      </c>
      <c r="J271" s="849">
        <v>1800</v>
      </c>
      <c r="K271" s="850">
        <v>1134</v>
      </c>
    </row>
    <row r="272" spans="1:11" ht="14.45" customHeight="1" x14ac:dyDescent="0.2">
      <c r="A272" s="831" t="s">
        <v>577</v>
      </c>
      <c r="B272" s="832" t="s">
        <v>578</v>
      </c>
      <c r="C272" s="835" t="s">
        <v>598</v>
      </c>
      <c r="D272" s="863" t="s">
        <v>599</v>
      </c>
      <c r="E272" s="835" t="s">
        <v>2642</v>
      </c>
      <c r="F272" s="863" t="s">
        <v>2643</v>
      </c>
      <c r="G272" s="835" t="s">
        <v>2644</v>
      </c>
      <c r="H272" s="835" t="s">
        <v>2645</v>
      </c>
      <c r="I272" s="849">
        <v>147.17999267578125</v>
      </c>
      <c r="J272" s="849">
        <v>6</v>
      </c>
      <c r="K272" s="850">
        <v>883.08001708984375</v>
      </c>
    </row>
    <row r="273" spans="1:11" ht="14.45" customHeight="1" x14ac:dyDescent="0.2">
      <c r="A273" s="831" t="s">
        <v>577</v>
      </c>
      <c r="B273" s="832" t="s">
        <v>578</v>
      </c>
      <c r="C273" s="835" t="s">
        <v>598</v>
      </c>
      <c r="D273" s="863" t="s">
        <v>599</v>
      </c>
      <c r="E273" s="835" t="s">
        <v>2642</v>
      </c>
      <c r="F273" s="863" t="s">
        <v>2643</v>
      </c>
      <c r="G273" s="835" t="s">
        <v>2646</v>
      </c>
      <c r="H273" s="835" t="s">
        <v>2647</v>
      </c>
      <c r="I273" s="849">
        <v>147.17999267578125</v>
      </c>
      <c r="J273" s="849">
        <v>6</v>
      </c>
      <c r="K273" s="850">
        <v>883.08001708984375</v>
      </c>
    </row>
    <row r="274" spans="1:11" ht="14.45" customHeight="1" x14ac:dyDescent="0.2">
      <c r="A274" s="831" t="s">
        <v>577</v>
      </c>
      <c r="B274" s="832" t="s">
        <v>578</v>
      </c>
      <c r="C274" s="835" t="s">
        <v>598</v>
      </c>
      <c r="D274" s="863" t="s">
        <v>599</v>
      </c>
      <c r="E274" s="835" t="s">
        <v>2642</v>
      </c>
      <c r="F274" s="863" t="s">
        <v>2643</v>
      </c>
      <c r="G274" s="835" t="s">
        <v>2648</v>
      </c>
      <c r="H274" s="835" t="s">
        <v>2649</v>
      </c>
      <c r="I274" s="849">
        <v>141.58000183105469</v>
      </c>
      <c r="J274" s="849">
        <v>13</v>
      </c>
      <c r="K274" s="850">
        <v>1840.5400085449219</v>
      </c>
    </row>
    <row r="275" spans="1:11" ht="14.45" customHeight="1" x14ac:dyDescent="0.2">
      <c r="A275" s="831" t="s">
        <v>577</v>
      </c>
      <c r="B275" s="832" t="s">
        <v>578</v>
      </c>
      <c r="C275" s="835" t="s">
        <v>598</v>
      </c>
      <c r="D275" s="863" t="s">
        <v>599</v>
      </c>
      <c r="E275" s="835" t="s">
        <v>2642</v>
      </c>
      <c r="F275" s="863" t="s">
        <v>2643</v>
      </c>
      <c r="G275" s="835" t="s">
        <v>2648</v>
      </c>
      <c r="H275" s="835" t="s">
        <v>2650</v>
      </c>
      <c r="I275" s="849">
        <v>141.58000183105469</v>
      </c>
      <c r="J275" s="849">
        <v>2</v>
      </c>
      <c r="K275" s="850">
        <v>283.16000366210938</v>
      </c>
    </row>
    <row r="276" spans="1:11" ht="14.45" customHeight="1" x14ac:dyDescent="0.2">
      <c r="A276" s="831" t="s">
        <v>577</v>
      </c>
      <c r="B276" s="832" t="s">
        <v>578</v>
      </c>
      <c r="C276" s="835" t="s">
        <v>598</v>
      </c>
      <c r="D276" s="863" t="s">
        <v>599</v>
      </c>
      <c r="E276" s="835" t="s">
        <v>2651</v>
      </c>
      <c r="F276" s="863" t="s">
        <v>2652</v>
      </c>
      <c r="G276" s="835" t="s">
        <v>3023</v>
      </c>
      <c r="H276" s="835" t="s">
        <v>3024</v>
      </c>
      <c r="I276" s="849">
        <v>4.0999999046325684</v>
      </c>
      <c r="J276" s="849">
        <v>100</v>
      </c>
      <c r="K276" s="850">
        <v>410</v>
      </c>
    </row>
    <row r="277" spans="1:11" ht="14.45" customHeight="1" x14ac:dyDescent="0.2">
      <c r="A277" s="831" t="s">
        <v>577</v>
      </c>
      <c r="B277" s="832" t="s">
        <v>578</v>
      </c>
      <c r="C277" s="835" t="s">
        <v>598</v>
      </c>
      <c r="D277" s="863" t="s">
        <v>599</v>
      </c>
      <c r="E277" s="835" t="s">
        <v>2651</v>
      </c>
      <c r="F277" s="863" t="s">
        <v>2652</v>
      </c>
      <c r="G277" s="835" t="s">
        <v>2655</v>
      </c>
      <c r="H277" s="835" t="s">
        <v>2657</v>
      </c>
      <c r="I277" s="849">
        <v>6.2433331807454424</v>
      </c>
      <c r="J277" s="849">
        <v>220</v>
      </c>
      <c r="K277" s="850">
        <v>1373.8000030517578</v>
      </c>
    </row>
    <row r="278" spans="1:11" ht="14.45" customHeight="1" x14ac:dyDescent="0.2">
      <c r="A278" s="831" t="s">
        <v>577</v>
      </c>
      <c r="B278" s="832" t="s">
        <v>578</v>
      </c>
      <c r="C278" s="835" t="s">
        <v>598</v>
      </c>
      <c r="D278" s="863" t="s">
        <v>599</v>
      </c>
      <c r="E278" s="835" t="s">
        <v>2651</v>
      </c>
      <c r="F278" s="863" t="s">
        <v>2652</v>
      </c>
      <c r="G278" s="835" t="s">
        <v>3025</v>
      </c>
      <c r="H278" s="835" t="s">
        <v>3026</v>
      </c>
      <c r="I278" s="849">
        <v>8.5900001525878906</v>
      </c>
      <c r="J278" s="849">
        <v>250</v>
      </c>
      <c r="K278" s="850">
        <v>2147.5</v>
      </c>
    </row>
    <row r="279" spans="1:11" ht="14.45" customHeight="1" x14ac:dyDescent="0.2">
      <c r="A279" s="831" t="s">
        <v>577</v>
      </c>
      <c r="B279" s="832" t="s">
        <v>578</v>
      </c>
      <c r="C279" s="835" t="s">
        <v>598</v>
      </c>
      <c r="D279" s="863" t="s">
        <v>599</v>
      </c>
      <c r="E279" s="835" t="s">
        <v>2651</v>
      </c>
      <c r="F279" s="863" t="s">
        <v>2652</v>
      </c>
      <c r="G279" s="835" t="s">
        <v>3027</v>
      </c>
      <c r="H279" s="835" t="s">
        <v>3028</v>
      </c>
      <c r="I279" s="849">
        <v>0.62999999523162842</v>
      </c>
      <c r="J279" s="849">
        <v>6500</v>
      </c>
      <c r="K279" s="850">
        <v>4095</v>
      </c>
    </row>
    <row r="280" spans="1:11" ht="14.45" customHeight="1" x14ac:dyDescent="0.2">
      <c r="A280" s="831" t="s">
        <v>577</v>
      </c>
      <c r="B280" s="832" t="s">
        <v>578</v>
      </c>
      <c r="C280" s="835" t="s">
        <v>598</v>
      </c>
      <c r="D280" s="863" t="s">
        <v>599</v>
      </c>
      <c r="E280" s="835" t="s">
        <v>2651</v>
      </c>
      <c r="F280" s="863" t="s">
        <v>2652</v>
      </c>
      <c r="G280" s="835" t="s">
        <v>3029</v>
      </c>
      <c r="H280" s="835" t="s">
        <v>3030</v>
      </c>
      <c r="I280" s="849">
        <v>1.2899999618530273</v>
      </c>
      <c r="J280" s="849">
        <v>7300</v>
      </c>
      <c r="K280" s="850">
        <v>9417</v>
      </c>
    </row>
    <row r="281" spans="1:11" ht="14.45" customHeight="1" x14ac:dyDescent="0.2">
      <c r="A281" s="831" t="s">
        <v>577</v>
      </c>
      <c r="B281" s="832" t="s">
        <v>578</v>
      </c>
      <c r="C281" s="835" t="s">
        <v>598</v>
      </c>
      <c r="D281" s="863" t="s">
        <v>599</v>
      </c>
      <c r="E281" s="835" t="s">
        <v>2651</v>
      </c>
      <c r="F281" s="863" t="s">
        <v>2652</v>
      </c>
      <c r="G281" s="835" t="s">
        <v>3031</v>
      </c>
      <c r="H281" s="835" t="s">
        <v>3032</v>
      </c>
      <c r="I281" s="849">
        <v>790.8800048828125</v>
      </c>
      <c r="J281" s="849">
        <v>1</v>
      </c>
      <c r="K281" s="850">
        <v>790.8800048828125</v>
      </c>
    </row>
    <row r="282" spans="1:11" ht="14.45" customHeight="1" x14ac:dyDescent="0.2">
      <c r="A282" s="831" t="s">
        <v>577</v>
      </c>
      <c r="B282" s="832" t="s">
        <v>578</v>
      </c>
      <c r="C282" s="835" t="s">
        <v>598</v>
      </c>
      <c r="D282" s="863" t="s">
        <v>599</v>
      </c>
      <c r="E282" s="835" t="s">
        <v>2651</v>
      </c>
      <c r="F282" s="863" t="s">
        <v>2652</v>
      </c>
      <c r="G282" s="835" t="s">
        <v>3033</v>
      </c>
      <c r="H282" s="835" t="s">
        <v>3034</v>
      </c>
      <c r="I282" s="849">
        <v>642.09002685546875</v>
      </c>
      <c r="J282" s="849">
        <v>2</v>
      </c>
      <c r="K282" s="850">
        <v>1284.1800537109375</v>
      </c>
    </row>
    <row r="283" spans="1:11" ht="14.45" customHeight="1" x14ac:dyDescent="0.2">
      <c r="A283" s="831" t="s">
        <v>577</v>
      </c>
      <c r="B283" s="832" t="s">
        <v>578</v>
      </c>
      <c r="C283" s="835" t="s">
        <v>598</v>
      </c>
      <c r="D283" s="863" t="s">
        <v>599</v>
      </c>
      <c r="E283" s="835" t="s">
        <v>2651</v>
      </c>
      <c r="F283" s="863" t="s">
        <v>2652</v>
      </c>
      <c r="G283" s="835" t="s">
        <v>2670</v>
      </c>
      <c r="H283" s="835" t="s">
        <v>2678</v>
      </c>
      <c r="I283" s="849">
        <v>22.149999618530273</v>
      </c>
      <c r="J283" s="849">
        <v>200</v>
      </c>
      <c r="K283" s="850">
        <v>4430</v>
      </c>
    </row>
    <row r="284" spans="1:11" ht="14.45" customHeight="1" x14ac:dyDescent="0.2">
      <c r="A284" s="831" t="s">
        <v>577</v>
      </c>
      <c r="B284" s="832" t="s">
        <v>578</v>
      </c>
      <c r="C284" s="835" t="s">
        <v>598</v>
      </c>
      <c r="D284" s="863" t="s">
        <v>599</v>
      </c>
      <c r="E284" s="835" t="s">
        <v>2651</v>
      </c>
      <c r="F284" s="863" t="s">
        <v>2652</v>
      </c>
      <c r="G284" s="835" t="s">
        <v>2672</v>
      </c>
      <c r="H284" s="835" t="s">
        <v>2679</v>
      </c>
      <c r="I284" s="849">
        <v>30.175000190734863</v>
      </c>
      <c r="J284" s="849">
        <v>200</v>
      </c>
      <c r="K284" s="850">
        <v>6035.8497924804688</v>
      </c>
    </row>
    <row r="285" spans="1:11" ht="14.45" customHeight="1" x14ac:dyDescent="0.2">
      <c r="A285" s="831" t="s">
        <v>577</v>
      </c>
      <c r="B285" s="832" t="s">
        <v>578</v>
      </c>
      <c r="C285" s="835" t="s">
        <v>598</v>
      </c>
      <c r="D285" s="863" t="s">
        <v>599</v>
      </c>
      <c r="E285" s="835" t="s">
        <v>2651</v>
      </c>
      <c r="F285" s="863" t="s">
        <v>2652</v>
      </c>
      <c r="G285" s="835" t="s">
        <v>2680</v>
      </c>
      <c r="H285" s="835" t="s">
        <v>2681</v>
      </c>
      <c r="I285" s="849">
        <v>5.2800002098083496</v>
      </c>
      <c r="J285" s="849">
        <v>40</v>
      </c>
      <c r="K285" s="850">
        <v>211.19999694824219</v>
      </c>
    </row>
    <row r="286" spans="1:11" ht="14.45" customHeight="1" x14ac:dyDescent="0.2">
      <c r="A286" s="831" t="s">
        <v>577</v>
      </c>
      <c r="B286" s="832" t="s">
        <v>578</v>
      </c>
      <c r="C286" s="835" t="s">
        <v>598</v>
      </c>
      <c r="D286" s="863" t="s">
        <v>599</v>
      </c>
      <c r="E286" s="835" t="s">
        <v>2651</v>
      </c>
      <c r="F286" s="863" t="s">
        <v>2652</v>
      </c>
      <c r="G286" s="835" t="s">
        <v>2676</v>
      </c>
      <c r="H286" s="835" t="s">
        <v>2683</v>
      </c>
      <c r="I286" s="849">
        <v>139.16999816894531</v>
      </c>
      <c r="J286" s="849">
        <v>10</v>
      </c>
      <c r="K286" s="850">
        <v>1391.699951171875</v>
      </c>
    </row>
    <row r="287" spans="1:11" ht="14.45" customHeight="1" x14ac:dyDescent="0.2">
      <c r="A287" s="831" t="s">
        <v>577</v>
      </c>
      <c r="B287" s="832" t="s">
        <v>578</v>
      </c>
      <c r="C287" s="835" t="s">
        <v>598</v>
      </c>
      <c r="D287" s="863" t="s">
        <v>599</v>
      </c>
      <c r="E287" s="835" t="s">
        <v>2651</v>
      </c>
      <c r="F287" s="863" t="s">
        <v>2652</v>
      </c>
      <c r="G287" s="835" t="s">
        <v>3035</v>
      </c>
      <c r="H287" s="835" t="s">
        <v>3036</v>
      </c>
      <c r="I287" s="849">
        <v>5.8400001525878906</v>
      </c>
      <c r="J287" s="849">
        <v>100</v>
      </c>
      <c r="K287" s="850">
        <v>584</v>
      </c>
    </row>
    <row r="288" spans="1:11" ht="14.45" customHeight="1" x14ac:dyDescent="0.2">
      <c r="A288" s="831" t="s">
        <v>577</v>
      </c>
      <c r="B288" s="832" t="s">
        <v>578</v>
      </c>
      <c r="C288" s="835" t="s">
        <v>598</v>
      </c>
      <c r="D288" s="863" t="s">
        <v>599</v>
      </c>
      <c r="E288" s="835" t="s">
        <v>2651</v>
      </c>
      <c r="F288" s="863" t="s">
        <v>2652</v>
      </c>
      <c r="G288" s="835" t="s">
        <v>2686</v>
      </c>
      <c r="H288" s="835" t="s">
        <v>2700</v>
      </c>
      <c r="I288" s="849">
        <v>1.3799999952316284</v>
      </c>
      <c r="J288" s="849">
        <v>400</v>
      </c>
      <c r="K288" s="850">
        <v>552</v>
      </c>
    </row>
    <row r="289" spans="1:11" ht="14.45" customHeight="1" x14ac:dyDescent="0.2">
      <c r="A289" s="831" t="s">
        <v>577</v>
      </c>
      <c r="B289" s="832" t="s">
        <v>578</v>
      </c>
      <c r="C289" s="835" t="s">
        <v>598</v>
      </c>
      <c r="D289" s="863" t="s">
        <v>599</v>
      </c>
      <c r="E289" s="835" t="s">
        <v>2651</v>
      </c>
      <c r="F289" s="863" t="s">
        <v>2652</v>
      </c>
      <c r="G289" s="835" t="s">
        <v>2688</v>
      </c>
      <c r="H289" s="835" t="s">
        <v>2701</v>
      </c>
      <c r="I289" s="849">
        <v>0.85000002384185791</v>
      </c>
      <c r="J289" s="849">
        <v>200</v>
      </c>
      <c r="K289" s="850">
        <v>170</v>
      </c>
    </row>
    <row r="290" spans="1:11" ht="14.45" customHeight="1" x14ac:dyDescent="0.2">
      <c r="A290" s="831" t="s">
        <v>577</v>
      </c>
      <c r="B290" s="832" t="s">
        <v>578</v>
      </c>
      <c r="C290" s="835" t="s">
        <v>598</v>
      </c>
      <c r="D290" s="863" t="s">
        <v>599</v>
      </c>
      <c r="E290" s="835" t="s">
        <v>2651</v>
      </c>
      <c r="F290" s="863" t="s">
        <v>2652</v>
      </c>
      <c r="G290" s="835" t="s">
        <v>2690</v>
      </c>
      <c r="H290" s="835" t="s">
        <v>2702</v>
      </c>
      <c r="I290" s="849">
        <v>1.5199999809265137</v>
      </c>
      <c r="J290" s="849">
        <v>400</v>
      </c>
      <c r="K290" s="850">
        <v>608</v>
      </c>
    </row>
    <row r="291" spans="1:11" ht="14.45" customHeight="1" x14ac:dyDescent="0.2">
      <c r="A291" s="831" t="s">
        <v>577</v>
      </c>
      <c r="B291" s="832" t="s">
        <v>578</v>
      </c>
      <c r="C291" s="835" t="s">
        <v>598</v>
      </c>
      <c r="D291" s="863" t="s">
        <v>599</v>
      </c>
      <c r="E291" s="835" t="s">
        <v>2651</v>
      </c>
      <c r="F291" s="863" t="s">
        <v>2652</v>
      </c>
      <c r="G291" s="835" t="s">
        <v>2696</v>
      </c>
      <c r="H291" s="835" t="s">
        <v>3037</v>
      </c>
      <c r="I291" s="849">
        <v>0.37999999523162842</v>
      </c>
      <c r="J291" s="849">
        <v>100</v>
      </c>
      <c r="K291" s="850">
        <v>38</v>
      </c>
    </row>
    <row r="292" spans="1:11" ht="14.45" customHeight="1" x14ac:dyDescent="0.2">
      <c r="A292" s="831" t="s">
        <v>577</v>
      </c>
      <c r="B292" s="832" t="s">
        <v>578</v>
      </c>
      <c r="C292" s="835" t="s">
        <v>598</v>
      </c>
      <c r="D292" s="863" t="s">
        <v>599</v>
      </c>
      <c r="E292" s="835" t="s">
        <v>2651</v>
      </c>
      <c r="F292" s="863" t="s">
        <v>2652</v>
      </c>
      <c r="G292" s="835" t="s">
        <v>2698</v>
      </c>
      <c r="H292" s="835" t="s">
        <v>2709</v>
      </c>
      <c r="I292" s="849">
        <v>8.3966665267944336</v>
      </c>
      <c r="J292" s="849">
        <v>144</v>
      </c>
      <c r="K292" s="850">
        <v>1209</v>
      </c>
    </row>
    <row r="293" spans="1:11" ht="14.45" customHeight="1" x14ac:dyDescent="0.2">
      <c r="A293" s="831" t="s">
        <v>577</v>
      </c>
      <c r="B293" s="832" t="s">
        <v>578</v>
      </c>
      <c r="C293" s="835" t="s">
        <v>598</v>
      </c>
      <c r="D293" s="863" t="s">
        <v>599</v>
      </c>
      <c r="E293" s="835" t="s">
        <v>2651</v>
      </c>
      <c r="F293" s="863" t="s">
        <v>2652</v>
      </c>
      <c r="G293" s="835" t="s">
        <v>2940</v>
      </c>
      <c r="H293" s="835" t="s">
        <v>3038</v>
      </c>
      <c r="I293" s="849">
        <v>8.630000114440918</v>
      </c>
      <c r="J293" s="849">
        <v>60</v>
      </c>
      <c r="K293" s="850">
        <v>517.79998779296875</v>
      </c>
    </row>
    <row r="294" spans="1:11" ht="14.45" customHeight="1" x14ac:dyDescent="0.2">
      <c r="A294" s="831" t="s">
        <v>577</v>
      </c>
      <c r="B294" s="832" t="s">
        <v>578</v>
      </c>
      <c r="C294" s="835" t="s">
        <v>598</v>
      </c>
      <c r="D294" s="863" t="s">
        <v>599</v>
      </c>
      <c r="E294" s="835" t="s">
        <v>2651</v>
      </c>
      <c r="F294" s="863" t="s">
        <v>2652</v>
      </c>
      <c r="G294" s="835" t="s">
        <v>2940</v>
      </c>
      <c r="H294" s="835" t="s">
        <v>2941</v>
      </c>
      <c r="I294" s="849">
        <v>8.6260000228881832</v>
      </c>
      <c r="J294" s="849">
        <v>330</v>
      </c>
      <c r="K294" s="850">
        <v>2846.3999633789063</v>
      </c>
    </row>
    <row r="295" spans="1:11" ht="14.45" customHeight="1" x14ac:dyDescent="0.2">
      <c r="A295" s="831" t="s">
        <v>577</v>
      </c>
      <c r="B295" s="832" t="s">
        <v>578</v>
      </c>
      <c r="C295" s="835" t="s">
        <v>598</v>
      </c>
      <c r="D295" s="863" t="s">
        <v>599</v>
      </c>
      <c r="E295" s="835" t="s">
        <v>2651</v>
      </c>
      <c r="F295" s="863" t="s">
        <v>2652</v>
      </c>
      <c r="G295" s="835" t="s">
        <v>2710</v>
      </c>
      <c r="H295" s="835" t="s">
        <v>2711</v>
      </c>
      <c r="I295" s="849">
        <v>2.5</v>
      </c>
      <c r="J295" s="849">
        <v>160</v>
      </c>
      <c r="K295" s="850">
        <v>400</v>
      </c>
    </row>
    <row r="296" spans="1:11" ht="14.45" customHeight="1" x14ac:dyDescent="0.2">
      <c r="A296" s="831" t="s">
        <v>577</v>
      </c>
      <c r="B296" s="832" t="s">
        <v>578</v>
      </c>
      <c r="C296" s="835" t="s">
        <v>598</v>
      </c>
      <c r="D296" s="863" t="s">
        <v>599</v>
      </c>
      <c r="E296" s="835" t="s">
        <v>2651</v>
      </c>
      <c r="F296" s="863" t="s">
        <v>2652</v>
      </c>
      <c r="G296" s="835" t="s">
        <v>2712</v>
      </c>
      <c r="H296" s="835" t="s">
        <v>2713</v>
      </c>
      <c r="I296" s="849">
        <v>3.2599999904632568</v>
      </c>
      <c r="J296" s="849">
        <v>160</v>
      </c>
      <c r="K296" s="850">
        <v>521.5999755859375</v>
      </c>
    </row>
    <row r="297" spans="1:11" ht="14.45" customHeight="1" x14ac:dyDescent="0.2">
      <c r="A297" s="831" t="s">
        <v>577</v>
      </c>
      <c r="B297" s="832" t="s">
        <v>578</v>
      </c>
      <c r="C297" s="835" t="s">
        <v>598</v>
      </c>
      <c r="D297" s="863" t="s">
        <v>599</v>
      </c>
      <c r="E297" s="835" t="s">
        <v>2651</v>
      </c>
      <c r="F297" s="863" t="s">
        <v>2652</v>
      </c>
      <c r="G297" s="835" t="s">
        <v>2714</v>
      </c>
      <c r="H297" s="835" t="s">
        <v>2715</v>
      </c>
      <c r="I297" s="849">
        <v>3.9700000286102295</v>
      </c>
      <c r="J297" s="849">
        <v>160</v>
      </c>
      <c r="K297" s="850">
        <v>635.20001220703125</v>
      </c>
    </row>
    <row r="298" spans="1:11" ht="14.45" customHeight="1" x14ac:dyDescent="0.2">
      <c r="A298" s="831" t="s">
        <v>577</v>
      </c>
      <c r="B298" s="832" t="s">
        <v>578</v>
      </c>
      <c r="C298" s="835" t="s">
        <v>598</v>
      </c>
      <c r="D298" s="863" t="s">
        <v>599</v>
      </c>
      <c r="E298" s="835" t="s">
        <v>2651</v>
      </c>
      <c r="F298" s="863" t="s">
        <v>2652</v>
      </c>
      <c r="G298" s="835" t="s">
        <v>3039</v>
      </c>
      <c r="H298" s="835" t="s">
        <v>3040</v>
      </c>
      <c r="I298" s="849">
        <v>52.330001831054688</v>
      </c>
      <c r="J298" s="849">
        <v>1</v>
      </c>
      <c r="K298" s="850">
        <v>52.330001831054688</v>
      </c>
    </row>
    <row r="299" spans="1:11" ht="14.45" customHeight="1" x14ac:dyDescent="0.2">
      <c r="A299" s="831" t="s">
        <v>577</v>
      </c>
      <c r="B299" s="832" t="s">
        <v>578</v>
      </c>
      <c r="C299" s="835" t="s">
        <v>598</v>
      </c>
      <c r="D299" s="863" t="s">
        <v>599</v>
      </c>
      <c r="E299" s="835" t="s">
        <v>2651</v>
      </c>
      <c r="F299" s="863" t="s">
        <v>2652</v>
      </c>
      <c r="G299" s="835" t="s">
        <v>2718</v>
      </c>
      <c r="H299" s="835" t="s">
        <v>2719</v>
      </c>
      <c r="I299" s="849">
        <v>72.220001220703125</v>
      </c>
      <c r="J299" s="849">
        <v>2</v>
      </c>
      <c r="K299" s="850">
        <v>144.44000244140625</v>
      </c>
    </row>
    <row r="300" spans="1:11" ht="14.45" customHeight="1" x14ac:dyDescent="0.2">
      <c r="A300" s="831" t="s">
        <v>577</v>
      </c>
      <c r="B300" s="832" t="s">
        <v>578</v>
      </c>
      <c r="C300" s="835" t="s">
        <v>598</v>
      </c>
      <c r="D300" s="863" t="s">
        <v>599</v>
      </c>
      <c r="E300" s="835" t="s">
        <v>2651</v>
      </c>
      <c r="F300" s="863" t="s">
        <v>2652</v>
      </c>
      <c r="G300" s="835" t="s">
        <v>2960</v>
      </c>
      <c r="H300" s="835" t="s">
        <v>2961</v>
      </c>
      <c r="I300" s="849">
        <v>105.44999694824219</v>
      </c>
      <c r="J300" s="849">
        <v>1</v>
      </c>
      <c r="K300" s="850">
        <v>105.44999694824219</v>
      </c>
    </row>
    <row r="301" spans="1:11" ht="14.45" customHeight="1" x14ac:dyDescent="0.2">
      <c r="A301" s="831" t="s">
        <v>577</v>
      </c>
      <c r="B301" s="832" t="s">
        <v>578</v>
      </c>
      <c r="C301" s="835" t="s">
        <v>598</v>
      </c>
      <c r="D301" s="863" t="s">
        <v>599</v>
      </c>
      <c r="E301" s="835" t="s">
        <v>2651</v>
      </c>
      <c r="F301" s="863" t="s">
        <v>2652</v>
      </c>
      <c r="G301" s="835" t="s">
        <v>2727</v>
      </c>
      <c r="H301" s="835" t="s">
        <v>3041</v>
      </c>
      <c r="I301" s="849">
        <v>1107.6199951171875</v>
      </c>
      <c r="J301" s="849">
        <v>2</v>
      </c>
      <c r="K301" s="850">
        <v>2215.239990234375</v>
      </c>
    </row>
    <row r="302" spans="1:11" ht="14.45" customHeight="1" x14ac:dyDescent="0.2">
      <c r="A302" s="831" t="s">
        <v>577</v>
      </c>
      <c r="B302" s="832" t="s">
        <v>578</v>
      </c>
      <c r="C302" s="835" t="s">
        <v>598</v>
      </c>
      <c r="D302" s="863" t="s">
        <v>599</v>
      </c>
      <c r="E302" s="835" t="s">
        <v>2651</v>
      </c>
      <c r="F302" s="863" t="s">
        <v>2652</v>
      </c>
      <c r="G302" s="835" t="s">
        <v>2724</v>
      </c>
      <c r="H302" s="835" t="s">
        <v>2725</v>
      </c>
      <c r="I302" s="849">
        <v>1311.5</v>
      </c>
      <c r="J302" s="849">
        <v>2</v>
      </c>
      <c r="K302" s="850">
        <v>2623</v>
      </c>
    </row>
    <row r="303" spans="1:11" ht="14.45" customHeight="1" x14ac:dyDescent="0.2">
      <c r="A303" s="831" t="s">
        <v>577</v>
      </c>
      <c r="B303" s="832" t="s">
        <v>578</v>
      </c>
      <c r="C303" s="835" t="s">
        <v>598</v>
      </c>
      <c r="D303" s="863" t="s">
        <v>599</v>
      </c>
      <c r="E303" s="835" t="s">
        <v>2651</v>
      </c>
      <c r="F303" s="863" t="s">
        <v>2652</v>
      </c>
      <c r="G303" s="835" t="s">
        <v>2727</v>
      </c>
      <c r="H303" s="835" t="s">
        <v>2728</v>
      </c>
      <c r="I303" s="849">
        <v>1203.27001953125</v>
      </c>
      <c r="J303" s="849">
        <v>2</v>
      </c>
      <c r="K303" s="850">
        <v>2406.5400390625</v>
      </c>
    </row>
    <row r="304" spans="1:11" ht="14.45" customHeight="1" x14ac:dyDescent="0.2">
      <c r="A304" s="831" t="s">
        <v>577</v>
      </c>
      <c r="B304" s="832" t="s">
        <v>578</v>
      </c>
      <c r="C304" s="835" t="s">
        <v>598</v>
      </c>
      <c r="D304" s="863" t="s">
        <v>599</v>
      </c>
      <c r="E304" s="835" t="s">
        <v>2651</v>
      </c>
      <c r="F304" s="863" t="s">
        <v>2652</v>
      </c>
      <c r="G304" s="835" t="s">
        <v>2724</v>
      </c>
      <c r="H304" s="835" t="s">
        <v>2729</v>
      </c>
      <c r="I304" s="849">
        <v>1377.47998046875</v>
      </c>
      <c r="J304" s="849">
        <v>2</v>
      </c>
      <c r="K304" s="850">
        <v>2754.9599609375</v>
      </c>
    </row>
    <row r="305" spans="1:11" ht="14.45" customHeight="1" x14ac:dyDescent="0.2">
      <c r="A305" s="831" t="s">
        <v>577</v>
      </c>
      <c r="B305" s="832" t="s">
        <v>578</v>
      </c>
      <c r="C305" s="835" t="s">
        <v>598</v>
      </c>
      <c r="D305" s="863" t="s">
        <v>599</v>
      </c>
      <c r="E305" s="835" t="s">
        <v>2651</v>
      </c>
      <c r="F305" s="863" t="s">
        <v>2652</v>
      </c>
      <c r="G305" s="835" t="s">
        <v>2735</v>
      </c>
      <c r="H305" s="835" t="s">
        <v>2736</v>
      </c>
      <c r="I305" s="849">
        <v>0.67000001668930054</v>
      </c>
      <c r="J305" s="849">
        <v>200</v>
      </c>
      <c r="K305" s="850">
        <v>134</v>
      </c>
    </row>
    <row r="306" spans="1:11" ht="14.45" customHeight="1" x14ac:dyDescent="0.2">
      <c r="A306" s="831" t="s">
        <v>577</v>
      </c>
      <c r="B306" s="832" t="s">
        <v>578</v>
      </c>
      <c r="C306" s="835" t="s">
        <v>598</v>
      </c>
      <c r="D306" s="863" t="s">
        <v>599</v>
      </c>
      <c r="E306" s="835" t="s">
        <v>2651</v>
      </c>
      <c r="F306" s="863" t="s">
        <v>2652</v>
      </c>
      <c r="G306" s="835" t="s">
        <v>2735</v>
      </c>
      <c r="H306" s="835" t="s">
        <v>2737</v>
      </c>
      <c r="I306" s="849">
        <v>0.67000001668930054</v>
      </c>
      <c r="J306" s="849">
        <v>1250</v>
      </c>
      <c r="K306" s="850">
        <v>837.5</v>
      </c>
    </row>
    <row r="307" spans="1:11" ht="14.45" customHeight="1" x14ac:dyDescent="0.2">
      <c r="A307" s="831" t="s">
        <v>577</v>
      </c>
      <c r="B307" s="832" t="s">
        <v>578</v>
      </c>
      <c r="C307" s="835" t="s">
        <v>598</v>
      </c>
      <c r="D307" s="863" t="s">
        <v>599</v>
      </c>
      <c r="E307" s="835" t="s">
        <v>2651</v>
      </c>
      <c r="F307" s="863" t="s">
        <v>2652</v>
      </c>
      <c r="G307" s="835" t="s">
        <v>2738</v>
      </c>
      <c r="H307" s="835" t="s">
        <v>2739</v>
      </c>
      <c r="I307" s="849">
        <v>30.510000228881836</v>
      </c>
      <c r="J307" s="849">
        <v>5</v>
      </c>
      <c r="K307" s="850">
        <v>152.55000305175781</v>
      </c>
    </row>
    <row r="308" spans="1:11" ht="14.45" customHeight="1" x14ac:dyDescent="0.2">
      <c r="A308" s="831" t="s">
        <v>577</v>
      </c>
      <c r="B308" s="832" t="s">
        <v>578</v>
      </c>
      <c r="C308" s="835" t="s">
        <v>598</v>
      </c>
      <c r="D308" s="863" t="s">
        <v>599</v>
      </c>
      <c r="E308" s="835" t="s">
        <v>2651</v>
      </c>
      <c r="F308" s="863" t="s">
        <v>2652</v>
      </c>
      <c r="G308" s="835" t="s">
        <v>2740</v>
      </c>
      <c r="H308" s="835" t="s">
        <v>2741</v>
      </c>
      <c r="I308" s="849">
        <v>29.879999160766602</v>
      </c>
      <c r="J308" s="849">
        <v>25</v>
      </c>
      <c r="K308" s="850">
        <v>747</v>
      </c>
    </row>
    <row r="309" spans="1:11" ht="14.45" customHeight="1" x14ac:dyDescent="0.2">
      <c r="A309" s="831" t="s">
        <v>577</v>
      </c>
      <c r="B309" s="832" t="s">
        <v>578</v>
      </c>
      <c r="C309" s="835" t="s">
        <v>598</v>
      </c>
      <c r="D309" s="863" t="s">
        <v>599</v>
      </c>
      <c r="E309" s="835" t="s">
        <v>2651</v>
      </c>
      <c r="F309" s="863" t="s">
        <v>2652</v>
      </c>
      <c r="G309" s="835" t="s">
        <v>2738</v>
      </c>
      <c r="H309" s="835" t="s">
        <v>2742</v>
      </c>
      <c r="I309" s="849">
        <v>30.210000038146973</v>
      </c>
      <c r="J309" s="849">
        <v>22</v>
      </c>
      <c r="K309" s="850">
        <v>665.19999694824219</v>
      </c>
    </row>
    <row r="310" spans="1:11" ht="14.45" customHeight="1" x14ac:dyDescent="0.2">
      <c r="A310" s="831" t="s">
        <v>577</v>
      </c>
      <c r="B310" s="832" t="s">
        <v>578</v>
      </c>
      <c r="C310" s="835" t="s">
        <v>598</v>
      </c>
      <c r="D310" s="863" t="s">
        <v>599</v>
      </c>
      <c r="E310" s="835" t="s">
        <v>2651</v>
      </c>
      <c r="F310" s="863" t="s">
        <v>2652</v>
      </c>
      <c r="G310" s="835" t="s">
        <v>2740</v>
      </c>
      <c r="H310" s="835" t="s">
        <v>2743</v>
      </c>
      <c r="I310" s="849">
        <v>29.309999465942383</v>
      </c>
      <c r="J310" s="849">
        <v>50</v>
      </c>
      <c r="K310" s="850">
        <v>1465.5</v>
      </c>
    </row>
    <row r="311" spans="1:11" ht="14.45" customHeight="1" x14ac:dyDescent="0.2">
      <c r="A311" s="831" t="s">
        <v>577</v>
      </c>
      <c r="B311" s="832" t="s">
        <v>578</v>
      </c>
      <c r="C311" s="835" t="s">
        <v>598</v>
      </c>
      <c r="D311" s="863" t="s">
        <v>599</v>
      </c>
      <c r="E311" s="835" t="s">
        <v>2744</v>
      </c>
      <c r="F311" s="863" t="s">
        <v>2745</v>
      </c>
      <c r="G311" s="835" t="s">
        <v>2748</v>
      </c>
      <c r="H311" s="835" t="s">
        <v>2749</v>
      </c>
      <c r="I311" s="849">
        <v>6.2899999618530273</v>
      </c>
      <c r="J311" s="849">
        <v>70</v>
      </c>
      <c r="K311" s="850">
        <v>440.30000305175781</v>
      </c>
    </row>
    <row r="312" spans="1:11" ht="14.45" customHeight="1" x14ac:dyDescent="0.2">
      <c r="A312" s="831" t="s">
        <v>577</v>
      </c>
      <c r="B312" s="832" t="s">
        <v>578</v>
      </c>
      <c r="C312" s="835" t="s">
        <v>598</v>
      </c>
      <c r="D312" s="863" t="s">
        <v>599</v>
      </c>
      <c r="E312" s="835" t="s">
        <v>2744</v>
      </c>
      <c r="F312" s="863" t="s">
        <v>2745</v>
      </c>
      <c r="G312" s="835" t="s">
        <v>3042</v>
      </c>
      <c r="H312" s="835" t="s">
        <v>3043</v>
      </c>
      <c r="I312" s="849">
        <v>2783</v>
      </c>
      <c r="J312" s="849">
        <v>2</v>
      </c>
      <c r="K312" s="850">
        <v>5566</v>
      </c>
    </row>
    <row r="313" spans="1:11" ht="14.45" customHeight="1" x14ac:dyDescent="0.2">
      <c r="A313" s="831" t="s">
        <v>577</v>
      </c>
      <c r="B313" s="832" t="s">
        <v>578</v>
      </c>
      <c r="C313" s="835" t="s">
        <v>598</v>
      </c>
      <c r="D313" s="863" t="s">
        <v>599</v>
      </c>
      <c r="E313" s="835" t="s">
        <v>2744</v>
      </c>
      <c r="F313" s="863" t="s">
        <v>2745</v>
      </c>
      <c r="G313" s="835" t="s">
        <v>2750</v>
      </c>
      <c r="H313" s="835" t="s">
        <v>2754</v>
      </c>
      <c r="I313" s="849">
        <v>4.820000171661377</v>
      </c>
      <c r="J313" s="849">
        <v>200</v>
      </c>
      <c r="K313" s="850">
        <v>964</v>
      </c>
    </row>
    <row r="314" spans="1:11" ht="14.45" customHeight="1" x14ac:dyDescent="0.2">
      <c r="A314" s="831" t="s">
        <v>577</v>
      </c>
      <c r="B314" s="832" t="s">
        <v>578</v>
      </c>
      <c r="C314" s="835" t="s">
        <v>598</v>
      </c>
      <c r="D314" s="863" t="s">
        <v>599</v>
      </c>
      <c r="E314" s="835" t="s">
        <v>2744</v>
      </c>
      <c r="F314" s="863" t="s">
        <v>2745</v>
      </c>
      <c r="G314" s="835" t="s">
        <v>2752</v>
      </c>
      <c r="H314" s="835" t="s">
        <v>2755</v>
      </c>
      <c r="I314" s="849">
        <v>1.9999999552965164E-2</v>
      </c>
      <c r="J314" s="849">
        <v>200</v>
      </c>
      <c r="K314" s="850">
        <v>4</v>
      </c>
    </row>
    <row r="315" spans="1:11" ht="14.45" customHeight="1" x14ac:dyDescent="0.2">
      <c r="A315" s="831" t="s">
        <v>577</v>
      </c>
      <c r="B315" s="832" t="s">
        <v>578</v>
      </c>
      <c r="C315" s="835" t="s">
        <v>598</v>
      </c>
      <c r="D315" s="863" t="s">
        <v>599</v>
      </c>
      <c r="E315" s="835" t="s">
        <v>2744</v>
      </c>
      <c r="F315" s="863" t="s">
        <v>2745</v>
      </c>
      <c r="G315" s="835" t="s">
        <v>3044</v>
      </c>
      <c r="H315" s="835" t="s">
        <v>3045</v>
      </c>
      <c r="I315" s="849">
        <v>1.6925000548362732</v>
      </c>
      <c r="J315" s="849">
        <v>800</v>
      </c>
      <c r="K315" s="850">
        <v>1354</v>
      </c>
    </row>
    <row r="316" spans="1:11" ht="14.45" customHeight="1" x14ac:dyDescent="0.2">
      <c r="A316" s="831" t="s">
        <v>577</v>
      </c>
      <c r="B316" s="832" t="s">
        <v>578</v>
      </c>
      <c r="C316" s="835" t="s">
        <v>598</v>
      </c>
      <c r="D316" s="863" t="s">
        <v>599</v>
      </c>
      <c r="E316" s="835" t="s">
        <v>2744</v>
      </c>
      <c r="F316" s="863" t="s">
        <v>2745</v>
      </c>
      <c r="G316" s="835" t="s">
        <v>2758</v>
      </c>
      <c r="H316" s="835" t="s">
        <v>2759</v>
      </c>
      <c r="I316" s="849">
        <v>11.140000343322754</v>
      </c>
      <c r="J316" s="849">
        <v>50</v>
      </c>
      <c r="K316" s="850">
        <v>557</v>
      </c>
    </row>
    <row r="317" spans="1:11" ht="14.45" customHeight="1" x14ac:dyDescent="0.2">
      <c r="A317" s="831" t="s">
        <v>577</v>
      </c>
      <c r="B317" s="832" t="s">
        <v>578</v>
      </c>
      <c r="C317" s="835" t="s">
        <v>598</v>
      </c>
      <c r="D317" s="863" t="s">
        <v>599</v>
      </c>
      <c r="E317" s="835" t="s">
        <v>2744</v>
      </c>
      <c r="F317" s="863" t="s">
        <v>2745</v>
      </c>
      <c r="G317" s="835" t="s">
        <v>2758</v>
      </c>
      <c r="H317" s="835" t="s">
        <v>2760</v>
      </c>
      <c r="I317" s="849">
        <v>11.144999980926514</v>
      </c>
      <c r="J317" s="849">
        <v>150</v>
      </c>
      <c r="K317" s="850">
        <v>1671.5</v>
      </c>
    </row>
    <row r="318" spans="1:11" ht="14.45" customHeight="1" x14ac:dyDescent="0.2">
      <c r="A318" s="831" t="s">
        <v>577</v>
      </c>
      <c r="B318" s="832" t="s">
        <v>578</v>
      </c>
      <c r="C318" s="835" t="s">
        <v>598</v>
      </c>
      <c r="D318" s="863" t="s">
        <v>599</v>
      </c>
      <c r="E318" s="835" t="s">
        <v>2744</v>
      </c>
      <c r="F318" s="863" t="s">
        <v>2745</v>
      </c>
      <c r="G318" s="835" t="s">
        <v>2761</v>
      </c>
      <c r="H318" s="835" t="s">
        <v>2762</v>
      </c>
      <c r="I318" s="849">
        <v>5.2600002288818359</v>
      </c>
      <c r="J318" s="849">
        <v>50</v>
      </c>
      <c r="K318" s="850">
        <v>263</v>
      </c>
    </row>
    <row r="319" spans="1:11" ht="14.45" customHeight="1" x14ac:dyDescent="0.2">
      <c r="A319" s="831" t="s">
        <v>577</v>
      </c>
      <c r="B319" s="832" t="s">
        <v>578</v>
      </c>
      <c r="C319" s="835" t="s">
        <v>598</v>
      </c>
      <c r="D319" s="863" t="s">
        <v>599</v>
      </c>
      <c r="E319" s="835" t="s">
        <v>2744</v>
      </c>
      <c r="F319" s="863" t="s">
        <v>2745</v>
      </c>
      <c r="G319" s="835" t="s">
        <v>2763</v>
      </c>
      <c r="H319" s="835" t="s">
        <v>2764</v>
      </c>
      <c r="I319" s="849">
        <v>3.4900000095367432</v>
      </c>
      <c r="J319" s="849">
        <v>60</v>
      </c>
      <c r="K319" s="850">
        <v>209.39999389648438</v>
      </c>
    </row>
    <row r="320" spans="1:11" ht="14.45" customHeight="1" x14ac:dyDescent="0.2">
      <c r="A320" s="831" t="s">
        <v>577</v>
      </c>
      <c r="B320" s="832" t="s">
        <v>578</v>
      </c>
      <c r="C320" s="835" t="s">
        <v>598</v>
      </c>
      <c r="D320" s="863" t="s">
        <v>599</v>
      </c>
      <c r="E320" s="835" t="s">
        <v>2744</v>
      </c>
      <c r="F320" s="863" t="s">
        <v>2745</v>
      </c>
      <c r="G320" s="835" t="s">
        <v>2761</v>
      </c>
      <c r="H320" s="835" t="s">
        <v>2765</v>
      </c>
      <c r="I320" s="849">
        <v>5.3550000190734863</v>
      </c>
      <c r="J320" s="849">
        <v>220</v>
      </c>
      <c r="K320" s="850">
        <v>1176.2000122070313</v>
      </c>
    </row>
    <row r="321" spans="1:11" ht="14.45" customHeight="1" x14ac:dyDescent="0.2">
      <c r="A321" s="831" t="s">
        <v>577</v>
      </c>
      <c r="B321" s="832" t="s">
        <v>578</v>
      </c>
      <c r="C321" s="835" t="s">
        <v>598</v>
      </c>
      <c r="D321" s="863" t="s">
        <v>599</v>
      </c>
      <c r="E321" s="835" t="s">
        <v>2744</v>
      </c>
      <c r="F321" s="863" t="s">
        <v>2745</v>
      </c>
      <c r="G321" s="835" t="s">
        <v>2763</v>
      </c>
      <c r="H321" s="835" t="s">
        <v>2766</v>
      </c>
      <c r="I321" s="849">
        <v>3.4900000095367432</v>
      </c>
      <c r="J321" s="849">
        <v>60</v>
      </c>
      <c r="K321" s="850">
        <v>209.39999389648438</v>
      </c>
    </row>
    <row r="322" spans="1:11" ht="14.45" customHeight="1" x14ac:dyDescent="0.2">
      <c r="A322" s="831" t="s">
        <v>577</v>
      </c>
      <c r="B322" s="832" t="s">
        <v>578</v>
      </c>
      <c r="C322" s="835" t="s">
        <v>598</v>
      </c>
      <c r="D322" s="863" t="s">
        <v>599</v>
      </c>
      <c r="E322" s="835" t="s">
        <v>2744</v>
      </c>
      <c r="F322" s="863" t="s">
        <v>2745</v>
      </c>
      <c r="G322" s="835" t="s">
        <v>3046</v>
      </c>
      <c r="H322" s="835" t="s">
        <v>3047</v>
      </c>
      <c r="I322" s="849">
        <v>17.979999542236328</v>
      </c>
      <c r="J322" s="849">
        <v>100</v>
      </c>
      <c r="K322" s="850">
        <v>1798</v>
      </c>
    </row>
    <row r="323" spans="1:11" ht="14.45" customHeight="1" x14ac:dyDescent="0.2">
      <c r="A323" s="831" t="s">
        <v>577</v>
      </c>
      <c r="B323" s="832" t="s">
        <v>578</v>
      </c>
      <c r="C323" s="835" t="s">
        <v>598</v>
      </c>
      <c r="D323" s="863" t="s">
        <v>599</v>
      </c>
      <c r="E323" s="835" t="s">
        <v>2744</v>
      </c>
      <c r="F323" s="863" t="s">
        <v>2745</v>
      </c>
      <c r="G323" s="835" t="s">
        <v>3046</v>
      </c>
      <c r="H323" s="835" t="s">
        <v>3048</v>
      </c>
      <c r="I323" s="849">
        <v>17.979999542236328</v>
      </c>
      <c r="J323" s="849">
        <v>50</v>
      </c>
      <c r="K323" s="850">
        <v>899</v>
      </c>
    </row>
    <row r="324" spans="1:11" ht="14.45" customHeight="1" x14ac:dyDescent="0.2">
      <c r="A324" s="831" t="s">
        <v>577</v>
      </c>
      <c r="B324" s="832" t="s">
        <v>578</v>
      </c>
      <c r="C324" s="835" t="s">
        <v>598</v>
      </c>
      <c r="D324" s="863" t="s">
        <v>599</v>
      </c>
      <c r="E324" s="835" t="s">
        <v>2744</v>
      </c>
      <c r="F324" s="863" t="s">
        <v>2745</v>
      </c>
      <c r="G324" s="835" t="s">
        <v>2767</v>
      </c>
      <c r="H324" s="835" t="s">
        <v>2768</v>
      </c>
      <c r="I324" s="849">
        <v>17.979999542236328</v>
      </c>
      <c r="J324" s="849">
        <v>50</v>
      </c>
      <c r="K324" s="850">
        <v>899</v>
      </c>
    </row>
    <row r="325" spans="1:11" ht="14.45" customHeight="1" x14ac:dyDescent="0.2">
      <c r="A325" s="831" t="s">
        <v>577</v>
      </c>
      <c r="B325" s="832" t="s">
        <v>578</v>
      </c>
      <c r="C325" s="835" t="s">
        <v>598</v>
      </c>
      <c r="D325" s="863" t="s">
        <v>599</v>
      </c>
      <c r="E325" s="835" t="s">
        <v>2744</v>
      </c>
      <c r="F325" s="863" t="s">
        <v>2745</v>
      </c>
      <c r="G325" s="835" t="s">
        <v>2767</v>
      </c>
      <c r="H325" s="835" t="s">
        <v>2769</v>
      </c>
      <c r="I325" s="849">
        <v>17.979999542236328</v>
      </c>
      <c r="J325" s="849">
        <v>200</v>
      </c>
      <c r="K325" s="850">
        <v>3596</v>
      </c>
    </row>
    <row r="326" spans="1:11" ht="14.45" customHeight="1" x14ac:dyDescent="0.2">
      <c r="A326" s="831" t="s">
        <v>577</v>
      </c>
      <c r="B326" s="832" t="s">
        <v>578</v>
      </c>
      <c r="C326" s="835" t="s">
        <v>598</v>
      </c>
      <c r="D326" s="863" t="s">
        <v>599</v>
      </c>
      <c r="E326" s="835" t="s">
        <v>2744</v>
      </c>
      <c r="F326" s="863" t="s">
        <v>2745</v>
      </c>
      <c r="G326" s="835" t="s">
        <v>2770</v>
      </c>
      <c r="H326" s="835" t="s">
        <v>2771</v>
      </c>
      <c r="I326" s="849">
        <v>17.979999542236328</v>
      </c>
      <c r="J326" s="849">
        <v>150</v>
      </c>
      <c r="K326" s="850">
        <v>2697</v>
      </c>
    </row>
    <row r="327" spans="1:11" ht="14.45" customHeight="1" x14ac:dyDescent="0.2">
      <c r="A327" s="831" t="s">
        <v>577</v>
      </c>
      <c r="B327" s="832" t="s">
        <v>578</v>
      </c>
      <c r="C327" s="835" t="s">
        <v>598</v>
      </c>
      <c r="D327" s="863" t="s">
        <v>599</v>
      </c>
      <c r="E327" s="835" t="s">
        <v>2744</v>
      </c>
      <c r="F327" s="863" t="s">
        <v>2745</v>
      </c>
      <c r="G327" s="835" t="s">
        <v>2770</v>
      </c>
      <c r="H327" s="835" t="s">
        <v>2772</v>
      </c>
      <c r="I327" s="849">
        <v>17.979999542236328</v>
      </c>
      <c r="J327" s="849">
        <v>50</v>
      </c>
      <c r="K327" s="850">
        <v>899</v>
      </c>
    </row>
    <row r="328" spans="1:11" ht="14.45" customHeight="1" x14ac:dyDescent="0.2">
      <c r="A328" s="831" t="s">
        <v>577</v>
      </c>
      <c r="B328" s="832" t="s">
        <v>578</v>
      </c>
      <c r="C328" s="835" t="s">
        <v>598</v>
      </c>
      <c r="D328" s="863" t="s">
        <v>599</v>
      </c>
      <c r="E328" s="835" t="s">
        <v>2744</v>
      </c>
      <c r="F328" s="863" t="s">
        <v>2745</v>
      </c>
      <c r="G328" s="835" t="s">
        <v>2773</v>
      </c>
      <c r="H328" s="835" t="s">
        <v>2774</v>
      </c>
      <c r="I328" s="849">
        <v>13.199999809265137</v>
      </c>
      <c r="J328" s="849">
        <v>20</v>
      </c>
      <c r="K328" s="850">
        <v>264</v>
      </c>
    </row>
    <row r="329" spans="1:11" ht="14.45" customHeight="1" x14ac:dyDescent="0.2">
      <c r="A329" s="831" t="s">
        <v>577</v>
      </c>
      <c r="B329" s="832" t="s">
        <v>578</v>
      </c>
      <c r="C329" s="835" t="s">
        <v>598</v>
      </c>
      <c r="D329" s="863" t="s">
        <v>599</v>
      </c>
      <c r="E329" s="835" t="s">
        <v>2744</v>
      </c>
      <c r="F329" s="863" t="s">
        <v>2745</v>
      </c>
      <c r="G329" s="835" t="s">
        <v>2773</v>
      </c>
      <c r="H329" s="835" t="s">
        <v>2775</v>
      </c>
      <c r="I329" s="849">
        <v>13.199999809265137</v>
      </c>
      <c r="J329" s="849">
        <v>20</v>
      </c>
      <c r="K329" s="850">
        <v>264</v>
      </c>
    </row>
    <row r="330" spans="1:11" ht="14.45" customHeight="1" x14ac:dyDescent="0.2">
      <c r="A330" s="831" t="s">
        <v>577</v>
      </c>
      <c r="B330" s="832" t="s">
        <v>578</v>
      </c>
      <c r="C330" s="835" t="s">
        <v>598</v>
      </c>
      <c r="D330" s="863" t="s">
        <v>599</v>
      </c>
      <c r="E330" s="835" t="s">
        <v>2744</v>
      </c>
      <c r="F330" s="863" t="s">
        <v>2745</v>
      </c>
      <c r="G330" s="835" t="s">
        <v>2778</v>
      </c>
      <c r="H330" s="835" t="s">
        <v>3049</v>
      </c>
      <c r="I330" s="849">
        <v>4.0300002098083496</v>
      </c>
      <c r="J330" s="849">
        <v>500</v>
      </c>
      <c r="K330" s="850">
        <v>2015</v>
      </c>
    </row>
    <row r="331" spans="1:11" ht="14.45" customHeight="1" x14ac:dyDescent="0.2">
      <c r="A331" s="831" t="s">
        <v>577</v>
      </c>
      <c r="B331" s="832" t="s">
        <v>578</v>
      </c>
      <c r="C331" s="835" t="s">
        <v>598</v>
      </c>
      <c r="D331" s="863" t="s">
        <v>599</v>
      </c>
      <c r="E331" s="835" t="s">
        <v>2744</v>
      </c>
      <c r="F331" s="863" t="s">
        <v>2745</v>
      </c>
      <c r="G331" s="835" t="s">
        <v>3050</v>
      </c>
      <c r="H331" s="835" t="s">
        <v>3051</v>
      </c>
      <c r="I331" s="849">
        <v>7.869999885559082</v>
      </c>
      <c r="J331" s="849">
        <v>50</v>
      </c>
      <c r="K331" s="850">
        <v>393.5</v>
      </c>
    </row>
    <row r="332" spans="1:11" ht="14.45" customHeight="1" x14ac:dyDescent="0.2">
      <c r="A332" s="831" t="s">
        <v>577</v>
      </c>
      <c r="B332" s="832" t="s">
        <v>578</v>
      </c>
      <c r="C332" s="835" t="s">
        <v>598</v>
      </c>
      <c r="D332" s="863" t="s">
        <v>599</v>
      </c>
      <c r="E332" s="835" t="s">
        <v>2744</v>
      </c>
      <c r="F332" s="863" t="s">
        <v>2745</v>
      </c>
      <c r="G332" s="835" t="s">
        <v>3052</v>
      </c>
      <c r="H332" s="835" t="s">
        <v>3053</v>
      </c>
      <c r="I332" s="849">
        <v>381.23001098632813</v>
      </c>
      <c r="J332" s="849">
        <v>1</v>
      </c>
      <c r="K332" s="850">
        <v>381.23001098632813</v>
      </c>
    </row>
    <row r="333" spans="1:11" ht="14.45" customHeight="1" x14ac:dyDescent="0.2">
      <c r="A333" s="831" t="s">
        <v>577</v>
      </c>
      <c r="B333" s="832" t="s">
        <v>578</v>
      </c>
      <c r="C333" s="835" t="s">
        <v>598</v>
      </c>
      <c r="D333" s="863" t="s">
        <v>599</v>
      </c>
      <c r="E333" s="835" t="s">
        <v>2744</v>
      </c>
      <c r="F333" s="863" t="s">
        <v>2745</v>
      </c>
      <c r="G333" s="835" t="s">
        <v>3054</v>
      </c>
      <c r="H333" s="835" t="s">
        <v>3055</v>
      </c>
      <c r="I333" s="849">
        <v>39.840000152587891</v>
      </c>
      <c r="J333" s="849">
        <v>30</v>
      </c>
      <c r="K333" s="850">
        <v>1195.199951171875</v>
      </c>
    </row>
    <row r="334" spans="1:11" ht="14.45" customHeight="1" x14ac:dyDescent="0.2">
      <c r="A334" s="831" t="s">
        <v>577</v>
      </c>
      <c r="B334" s="832" t="s">
        <v>578</v>
      </c>
      <c r="C334" s="835" t="s">
        <v>598</v>
      </c>
      <c r="D334" s="863" t="s">
        <v>599</v>
      </c>
      <c r="E334" s="835" t="s">
        <v>2744</v>
      </c>
      <c r="F334" s="863" t="s">
        <v>2745</v>
      </c>
      <c r="G334" s="835" t="s">
        <v>3054</v>
      </c>
      <c r="H334" s="835" t="s">
        <v>3056</v>
      </c>
      <c r="I334" s="849">
        <v>39.836667378743492</v>
      </c>
      <c r="J334" s="849">
        <v>120</v>
      </c>
      <c r="K334" s="850">
        <v>4780.39990234375</v>
      </c>
    </row>
    <row r="335" spans="1:11" ht="14.45" customHeight="1" x14ac:dyDescent="0.2">
      <c r="A335" s="831" t="s">
        <v>577</v>
      </c>
      <c r="B335" s="832" t="s">
        <v>578</v>
      </c>
      <c r="C335" s="835" t="s">
        <v>598</v>
      </c>
      <c r="D335" s="863" t="s">
        <v>599</v>
      </c>
      <c r="E335" s="835" t="s">
        <v>2744</v>
      </c>
      <c r="F335" s="863" t="s">
        <v>2745</v>
      </c>
      <c r="G335" s="835" t="s">
        <v>2788</v>
      </c>
      <c r="H335" s="835" t="s">
        <v>2789</v>
      </c>
      <c r="I335" s="849">
        <v>4.9800000190734863</v>
      </c>
      <c r="J335" s="849">
        <v>10</v>
      </c>
      <c r="K335" s="850">
        <v>49.799999237060547</v>
      </c>
    </row>
    <row r="336" spans="1:11" ht="14.45" customHeight="1" x14ac:dyDescent="0.2">
      <c r="A336" s="831" t="s">
        <v>577</v>
      </c>
      <c r="B336" s="832" t="s">
        <v>578</v>
      </c>
      <c r="C336" s="835" t="s">
        <v>598</v>
      </c>
      <c r="D336" s="863" t="s">
        <v>599</v>
      </c>
      <c r="E336" s="835" t="s">
        <v>2744</v>
      </c>
      <c r="F336" s="863" t="s">
        <v>2745</v>
      </c>
      <c r="G336" s="835" t="s">
        <v>2790</v>
      </c>
      <c r="H336" s="835" t="s">
        <v>2791</v>
      </c>
      <c r="I336" s="849">
        <v>11.737999725341798</v>
      </c>
      <c r="J336" s="849">
        <v>180</v>
      </c>
      <c r="K336" s="850">
        <v>2112.7000274658203</v>
      </c>
    </row>
    <row r="337" spans="1:11" ht="14.45" customHeight="1" x14ac:dyDescent="0.2">
      <c r="A337" s="831" t="s">
        <v>577</v>
      </c>
      <c r="B337" s="832" t="s">
        <v>578</v>
      </c>
      <c r="C337" s="835" t="s">
        <v>598</v>
      </c>
      <c r="D337" s="863" t="s">
        <v>599</v>
      </c>
      <c r="E337" s="835" t="s">
        <v>2744</v>
      </c>
      <c r="F337" s="863" t="s">
        <v>2745</v>
      </c>
      <c r="G337" s="835" t="s">
        <v>2786</v>
      </c>
      <c r="H337" s="835" t="s">
        <v>2792</v>
      </c>
      <c r="I337" s="849">
        <v>13.310000419616699</v>
      </c>
      <c r="J337" s="849">
        <v>50</v>
      </c>
      <c r="K337" s="850">
        <v>665.5</v>
      </c>
    </row>
    <row r="338" spans="1:11" ht="14.45" customHeight="1" x14ac:dyDescent="0.2">
      <c r="A338" s="831" t="s">
        <v>577</v>
      </c>
      <c r="B338" s="832" t="s">
        <v>578</v>
      </c>
      <c r="C338" s="835" t="s">
        <v>598</v>
      </c>
      <c r="D338" s="863" t="s">
        <v>599</v>
      </c>
      <c r="E338" s="835" t="s">
        <v>2744</v>
      </c>
      <c r="F338" s="863" t="s">
        <v>2745</v>
      </c>
      <c r="G338" s="835" t="s">
        <v>2795</v>
      </c>
      <c r="H338" s="835" t="s">
        <v>2796</v>
      </c>
      <c r="I338" s="849">
        <v>179.71500396728516</v>
      </c>
      <c r="J338" s="849">
        <v>12</v>
      </c>
      <c r="K338" s="850">
        <v>2156.56005859375</v>
      </c>
    </row>
    <row r="339" spans="1:11" ht="14.45" customHeight="1" x14ac:dyDescent="0.2">
      <c r="A339" s="831" t="s">
        <v>577</v>
      </c>
      <c r="B339" s="832" t="s">
        <v>578</v>
      </c>
      <c r="C339" s="835" t="s">
        <v>598</v>
      </c>
      <c r="D339" s="863" t="s">
        <v>599</v>
      </c>
      <c r="E339" s="835" t="s">
        <v>2744</v>
      </c>
      <c r="F339" s="863" t="s">
        <v>2745</v>
      </c>
      <c r="G339" s="835" t="s">
        <v>3057</v>
      </c>
      <c r="H339" s="835" t="s">
        <v>3058</v>
      </c>
      <c r="I339" s="849">
        <v>618.30999755859375</v>
      </c>
      <c r="J339" s="849">
        <v>1</v>
      </c>
      <c r="K339" s="850">
        <v>618.30999755859375</v>
      </c>
    </row>
    <row r="340" spans="1:11" ht="14.45" customHeight="1" x14ac:dyDescent="0.2">
      <c r="A340" s="831" t="s">
        <v>577</v>
      </c>
      <c r="B340" s="832" t="s">
        <v>578</v>
      </c>
      <c r="C340" s="835" t="s">
        <v>598</v>
      </c>
      <c r="D340" s="863" t="s">
        <v>599</v>
      </c>
      <c r="E340" s="835" t="s">
        <v>2744</v>
      </c>
      <c r="F340" s="863" t="s">
        <v>2745</v>
      </c>
      <c r="G340" s="835" t="s">
        <v>3059</v>
      </c>
      <c r="H340" s="835" t="s">
        <v>3060</v>
      </c>
      <c r="I340" s="849">
        <v>982.52001953125</v>
      </c>
      <c r="J340" s="849">
        <v>1</v>
      </c>
      <c r="K340" s="850">
        <v>982.52001953125</v>
      </c>
    </row>
    <row r="341" spans="1:11" ht="14.45" customHeight="1" x14ac:dyDescent="0.2">
      <c r="A341" s="831" t="s">
        <v>577</v>
      </c>
      <c r="B341" s="832" t="s">
        <v>578</v>
      </c>
      <c r="C341" s="835" t="s">
        <v>598</v>
      </c>
      <c r="D341" s="863" t="s">
        <v>599</v>
      </c>
      <c r="E341" s="835" t="s">
        <v>2744</v>
      </c>
      <c r="F341" s="863" t="s">
        <v>2745</v>
      </c>
      <c r="G341" s="835" t="s">
        <v>2799</v>
      </c>
      <c r="H341" s="835" t="s">
        <v>2800</v>
      </c>
      <c r="I341" s="849">
        <v>445.27999877929688</v>
      </c>
      <c r="J341" s="849">
        <v>1</v>
      </c>
      <c r="K341" s="850">
        <v>445.27999877929688</v>
      </c>
    </row>
    <row r="342" spans="1:11" ht="14.45" customHeight="1" x14ac:dyDescent="0.2">
      <c r="A342" s="831" t="s">
        <v>577</v>
      </c>
      <c r="B342" s="832" t="s">
        <v>578</v>
      </c>
      <c r="C342" s="835" t="s">
        <v>598</v>
      </c>
      <c r="D342" s="863" t="s">
        <v>599</v>
      </c>
      <c r="E342" s="835" t="s">
        <v>2744</v>
      </c>
      <c r="F342" s="863" t="s">
        <v>2745</v>
      </c>
      <c r="G342" s="835" t="s">
        <v>3061</v>
      </c>
      <c r="H342" s="835" t="s">
        <v>3062</v>
      </c>
      <c r="I342" s="849">
        <v>493.67999267578125</v>
      </c>
      <c r="J342" s="849">
        <v>1</v>
      </c>
      <c r="K342" s="850">
        <v>493.67999267578125</v>
      </c>
    </row>
    <row r="343" spans="1:11" ht="14.45" customHeight="1" x14ac:dyDescent="0.2">
      <c r="A343" s="831" t="s">
        <v>577</v>
      </c>
      <c r="B343" s="832" t="s">
        <v>578</v>
      </c>
      <c r="C343" s="835" t="s">
        <v>598</v>
      </c>
      <c r="D343" s="863" t="s">
        <v>599</v>
      </c>
      <c r="E343" s="835" t="s">
        <v>2744</v>
      </c>
      <c r="F343" s="863" t="s">
        <v>2745</v>
      </c>
      <c r="G343" s="835" t="s">
        <v>2801</v>
      </c>
      <c r="H343" s="835" t="s">
        <v>2802</v>
      </c>
      <c r="I343" s="849">
        <v>1393.9200439453125</v>
      </c>
      <c r="J343" s="849">
        <v>1</v>
      </c>
      <c r="K343" s="850">
        <v>1393.9200439453125</v>
      </c>
    </row>
    <row r="344" spans="1:11" ht="14.45" customHeight="1" x14ac:dyDescent="0.2">
      <c r="A344" s="831" t="s">
        <v>577</v>
      </c>
      <c r="B344" s="832" t="s">
        <v>578</v>
      </c>
      <c r="C344" s="835" t="s">
        <v>598</v>
      </c>
      <c r="D344" s="863" t="s">
        <v>599</v>
      </c>
      <c r="E344" s="835" t="s">
        <v>2744</v>
      </c>
      <c r="F344" s="863" t="s">
        <v>2745</v>
      </c>
      <c r="G344" s="835" t="s">
        <v>2803</v>
      </c>
      <c r="H344" s="835" t="s">
        <v>2804</v>
      </c>
      <c r="I344" s="849">
        <v>975.260009765625</v>
      </c>
      <c r="J344" s="849">
        <v>2</v>
      </c>
      <c r="K344" s="850">
        <v>1950.52001953125</v>
      </c>
    </row>
    <row r="345" spans="1:11" ht="14.45" customHeight="1" x14ac:dyDescent="0.2">
      <c r="A345" s="831" t="s">
        <v>577</v>
      </c>
      <c r="B345" s="832" t="s">
        <v>578</v>
      </c>
      <c r="C345" s="835" t="s">
        <v>598</v>
      </c>
      <c r="D345" s="863" t="s">
        <v>599</v>
      </c>
      <c r="E345" s="835" t="s">
        <v>2744</v>
      </c>
      <c r="F345" s="863" t="s">
        <v>2745</v>
      </c>
      <c r="G345" s="835" t="s">
        <v>2805</v>
      </c>
      <c r="H345" s="835" t="s">
        <v>2806</v>
      </c>
      <c r="I345" s="849">
        <v>975.260009765625</v>
      </c>
      <c r="J345" s="849">
        <v>2</v>
      </c>
      <c r="K345" s="850">
        <v>1950.52001953125</v>
      </c>
    </row>
    <row r="346" spans="1:11" ht="14.45" customHeight="1" x14ac:dyDescent="0.2">
      <c r="A346" s="831" t="s">
        <v>577</v>
      </c>
      <c r="B346" s="832" t="s">
        <v>578</v>
      </c>
      <c r="C346" s="835" t="s">
        <v>598</v>
      </c>
      <c r="D346" s="863" t="s">
        <v>599</v>
      </c>
      <c r="E346" s="835" t="s">
        <v>2744</v>
      </c>
      <c r="F346" s="863" t="s">
        <v>2745</v>
      </c>
      <c r="G346" s="835" t="s">
        <v>2809</v>
      </c>
      <c r="H346" s="835" t="s">
        <v>2810</v>
      </c>
      <c r="I346" s="849">
        <v>9.1999998092651367</v>
      </c>
      <c r="J346" s="849">
        <v>100</v>
      </c>
      <c r="K346" s="850">
        <v>920</v>
      </c>
    </row>
    <row r="347" spans="1:11" ht="14.45" customHeight="1" x14ac:dyDescent="0.2">
      <c r="A347" s="831" t="s">
        <v>577</v>
      </c>
      <c r="B347" s="832" t="s">
        <v>578</v>
      </c>
      <c r="C347" s="835" t="s">
        <v>598</v>
      </c>
      <c r="D347" s="863" t="s">
        <v>599</v>
      </c>
      <c r="E347" s="835" t="s">
        <v>2744</v>
      </c>
      <c r="F347" s="863" t="s">
        <v>2745</v>
      </c>
      <c r="G347" s="835" t="s">
        <v>2809</v>
      </c>
      <c r="H347" s="835" t="s">
        <v>2811</v>
      </c>
      <c r="I347" s="849">
        <v>9.1999998092651367</v>
      </c>
      <c r="J347" s="849">
        <v>500</v>
      </c>
      <c r="K347" s="850">
        <v>4600</v>
      </c>
    </row>
    <row r="348" spans="1:11" ht="14.45" customHeight="1" x14ac:dyDescent="0.2">
      <c r="A348" s="831" t="s">
        <v>577</v>
      </c>
      <c r="B348" s="832" t="s">
        <v>578</v>
      </c>
      <c r="C348" s="835" t="s">
        <v>598</v>
      </c>
      <c r="D348" s="863" t="s">
        <v>599</v>
      </c>
      <c r="E348" s="835" t="s">
        <v>2744</v>
      </c>
      <c r="F348" s="863" t="s">
        <v>2745</v>
      </c>
      <c r="G348" s="835" t="s">
        <v>3063</v>
      </c>
      <c r="H348" s="835" t="s">
        <v>3064</v>
      </c>
      <c r="I348" s="849">
        <v>58.369998931884766</v>
      </c>
      <c r="J348" s="849">
        <v>10</v>
      </c>
      <c r="K348" s="850">
        <v>583.70001220703125</v>
      </c>
    </row>
    <row r="349" spans="1:11" ht="14.45" customHeight="1" x14ac:dyDescent="0.2">
      <c r="A349" s="831" t="s">
        <v>577</v>
      </c>
      <c r="B349" s="832" t="s">
        <v>578</v>
      </c>
      <c r="C349" s="835" t="s">
        <v>598</v>
      </c>
      <c r="D349" s="863" t="s">
        <v>599</v>
      </c>
      <c r="E349" s="835" t="s">
        <v>2744</v>
      </c>
      <c r="F349" s="863" t="s">
        <v>2745</v>
      </c>
      <c r="G349" s="835" t="s">
        <v>2815</v>
      </c>
      <c r="H349" s="835" t="s">
        <v>2816</v>
      </c>
      <c r="I349" s="849">
        <v>172.5</v>
      </c>
      <c r="J349" s="849">
        <v>1</v>
      </c>
      <c r="K349" s="850">
        <v>172.5</v>
      </c>
    </row>
    <row r="350" spans="1:11" ht="14.45" customHeight="1" x14ac:dyDescent="0.2">
      <c r="A350" s="831" t="s">
        <v>577</v>
      </c>
      <c r="B350" s="832" t="s">
        <v>578</v>
      </c>
      <c r="C350" s="835" t="s">
        <v>598</v>
      </c>
      <c r="D350" s="863" t="s">
        <v>599</v>
      </c>
      <c r="E350" s="835" t="s">
        <v>2744</v>
      </c>
      <c r="F350" s="863" t="s">
        <v>2745</v>
      </c>
      <c r="G350" s="835" t="s">
        <v>2817</v>
      </c>
      <c r="H350" s="835" t="s">
        <v>2818</v>
      </c>
      <c r="I350" s="849">
        <v>6.1700000762939453</v>
      </c>
      <c r="J350" s="849">
        <v>50</v>
      </c>
      <c r="K350" s="850">
        <v>308.5</v>
      </c>
    </row>
    <row r="351" spans="1:11" ht="14.45" customHeight="1" x14ac:dyDescent="0.2">
      <c r="A351" s="831" t="s">
        <v>577</v>
      </c>
      <c r="B351" s="832" t="s">
        <v>578</v>
      </c>
      <c r="C351" s="835" t="s">
        <v>598</v>
      </c>
      <c r="D351" s="863" t="s">
        <v>599</v>
      </c>
      <c r="E351" s="835" t="s">
        <v>2744</v>
      </c>
      <c r="F351" s="863" t="s">
        <v>2745</v>
      </c>
      <c r="G351" s="835" t="s">
        <v>2817</v>
      </c>
      <c r="H351" s="835" t="s">
        <v>2819</v>
      </c>
      <c r="I351" s="849">
        <v>6.1700000762939453</v>
      </c>
      <c r="J351" s="849">
        <v>50</v>
      </c>
      <c r="K351" s="850">
        <v>308.5</v>
      </c>
    </row>
    <row r="352" spans="1:11" ht="14.45" customHeight="1" x14ac:dyDescent="0.2">
      <c r="A352" s="831" t="s">
        <v>577</v>
      </c>
      <c r="B352" s="832" t="s">
        <v>578</v>
      </c>
      <c r="C352" s="835" t="s">
        <v>598</v>
      </c>
      <c r="D352" s="863" t="s">
        <v>599</v>
      </c>
      <c r="E352" s="835" t="s">
        <v>2744</v>
      </c>
      <c r="F352" s="863" t="s">
        <v>2745</v>
      </c>
      <c r="G352" s="835" t="s">
        <v>2820</v>
      </c>
      <c r="H352" s="835" t="s">
        <v>2822</v>
      </c>
      <c r="I352" s="849">
        <v>34.503332773844399</v>
      </c>
      <c r="J352" s="849">
        <v>50</v>
      </c>
      <c r="K352" s="850">
        <v>1725.2000122070313</v>
      </c>
    </row>
    <row r="353" spans="1:11" ht="14.45" customHeight="1" x14ac:dyDescent="0.2">
      <c r="A353" s="831" t="s">
        <v>577</v>
      </c>
      <c r="B353" s="832" t="s">
        <v>578</v>
      </c>
      <c r="C353" s="835" t="s">
        <v>598</v>
      </c>
      <c r="D353" s="863" t="s">
        <v>599</v>
      </c>
      <c r="E353" s="835" t="s">
        <v>2744</v>
      </c>
      <c r="F353" s="863" t="s">
        <v>2745</v>
      </c>
      <c r="G353" s="835" t="s">
        <v>3065</v>
      </c>
      <c r="H353" s="835" t="s">
        <v>3066</v>
      </c>
      <c r="I353" s="849">
        <v>447.94000244140625</v>
      </c>
      <c r="J353" s="849">
        <v>10</v>
      </c>
      <c r="K353" s="850">
        <v>4479.419921875</v>
      </c>
    </row>
    <row r="354" spans="1:11" ht="14.45" customHeight="1" x14ac:dyDescent="0.2">
      <c r="A354" s="831" t="s">
        <v>577</v>
      </c>
      <c r="B354" s="832" t="s">
        <v>578</v>
      </c>
      <c r="C354" s="835" t="s">
        <v>598</v>
      </c>
      <c r="D354" s="863" t="s">
        <v>599</v>
      </c>
      <c r="E354" s="835" t="s">
        <v>2744</v>
      </c>
      <c r="F354" s="863" t="s">
        <v>2745</v>
      </c>
      <c r="G354" s="835" t="s">
        <v>3067</v>
      </c>
      <c r="H354" s="835" t="s">
        <v>3068</v>
      </c>
      <c r="I354" s="849">
        <v>6.0500001907348633</v>
      </c>
      <c r="J354" s="849">
        <v>20</v>
      </c>
      <c r="K354" s="850">
        <v>121</v>
      </c>
    </row>
    <row r="355" spans="1:11" ht="14.45" customHeight="1" x14ac:dyDescent="0.2">
      <c r="A355" s="831" t="s">
        <v>577</v>
      </c>
      <c r="B355" s="832" t="s">
        <v>578</v>
      </c>
      <c r="C355" s="835" t="s">
        <v>598</v>
      </c>
      <c r="D355" s="863" t="s">
        <v>599</v>
      </c>
      <c r="E355" s="835" t="s">
        <v>2744</v>
      </c>
      <c r="F355" s="863" t="s">
        <v>2745</v>
      </c>
      <c r="G355" s="835" t="s">
        <v>2825</v>
      </c>
      <c r="H355" s="835" t="s">
        <v>2826</v>
      </c>
      <c r="I355" s="849">
        <v>1.0900000333786011</v>
      </c>
      <c r="J355" s="849">
        <v>400</v>
      </c>
      <c r="K355" s="850">
        <v>436</v>
      </c>
    </row>
    <row r="356" spans="1:11" ht="14.45" customHeight="1" x14ac:dyDescent="0.2">
      <c r="A356" s="831" t="s">
        <v>577</v>
      </c>
      <c r="B356" s="832" t="s">
        <v>578</v>
      </c>
      <c r="C356" s="835" t="s">
        <v>598</v>
      </c>
      <c r="D356" s="863" t="s">
        <v>599</v>
      </c>
      <c r="E356" s="835" t="s">
        <v>2744</v>
      </c>
      <c r="F356" s="863" t="s">
        <v>2745</v>
      </c>
      <c r="G356" s="835" t="s">
        <v>2827</v>
      </c>
      <c r="H356" s="835" t="s">
        <v>2828</v>
      </c>
      <c r="I356" s="849">
        <v>1.6799999475479126</v>
      </c>
      <c r="J356" s="849">
        <v>200</v>
      </c>
      <c r="K356" s="850">
        <v>336</v>
      </c>
    </row>
    <row r="357" spans="1:11" ht="14.45" customHeight="1" x14ac:dyDescent="0.2">
      <c r="A357" s="831" t="s">
        <v>577</v>
      </c>
      <c r="B357" s="832" t="s">
        <v>578</v>
      </c>
      <c r="C357" s="835" t="s">
        <v>598</v>
      </c>
      <c r="D357" s="863" t="s">
        <v>599</v>
      </c>
      <c r="E357" s="835" t="s">
        <v>2744</v>
      </c>
      <c r="F357" s="863" t="s">
        <v>2745</v>
      </c>
      <c r="G357" s="835" t="s">
        <v>2829</v>
      </c>
      <c r="H357" s="835" t="s">
        <v>2830</v>
      </c>
      <c r="I357" s="849">
        <v>0.67000001668930054</v>
      </c>
      <c r="J357" s="849">
        <v>400</v>
      </c>
      <c r="K357" s="850">
        <v>268</v>
      </c>
    </row>
    <row r="358" spans="1:11" ht="14.45" customHeight="1" x14ac:dyDescent="0.2">
      <c r="A358" s="831" t="s">
        <v>577</v>
      </c>
      <c r="B358" s="832" t="s">
        <v>578</v>
      </c>
      <c r="C358" s="835" t="s">
        <v>598</v>
      </c>
      <c r="D358" s="863" t="s">
        <v>599</v>
      </c>
      <c r="E358" s="835" t="s">
        <v>2744</v>
      </c>
      <c r="F358" s="863" t="s">
        <v>2745</v>
      </c>
      <c r="G358" s="835" t="s">
        <v>2831</v>
      </c>
      <c r="H358" s="835" t="s">
        <v>2832</v>
      </c>
      <c r="I358" s="849">
        <v>2.75</v>
      </c>
      <c r="J358" s="849">
        <v>100</v>
      </c>
      <c r="K358" s="850">
        <v>275</v>
      </c>
    </row>
    <row r="359" spans="1:11" ht="14.45" customHeight="1" x14ac:dyDescent="0.2">
      <c r="A359" s="831" t="s">
        <v>577</v>
      </c>
      <c r="B359" s="832" t="s">
        <v>578</v>
      </c>
      <c r="C359" s="835" t="s">
        <v>598</v>
      </c>
      <c r="D359" s="863" t="s">
        <v>599</v>
      </c>
      <c r="E359" s="835" t="s">
        <v>2744</v>
      </c>
      <c r="F359" s="863" t="s">
        <v>2745</v>
      </c>
      <c r="G359" s="835" t="s">
        <v>2843</v>
      </c>
      <c r="H359" s="835" t="s">
        <v>3069</v>
      </c>
      <c r="I359" s="849">
        <v>1.5499999523162842</v>
      </c>
      <c r="J359" s="849">
        <v>100</v>
      </c>
      <c r="K359" s="850">
        <v>155</v>
      </c>
    </row>
    <row r="360" spans="1:11" ht="14.45" customHeight="1" x14ac:dyDescent="0.2">
      <c r="A360" s="831" t="s">
        <v>577</v>
      </c>
      <c r="B360" s="832" t="s">
        <v>578</v>
      </c>
      <c r="C360" s="835" t="s">
        <v>598</v>
      </c>
      <c r="D360" s="863" t="s">
        <v>599</v>
      </c>
      <c r="E360" s="835" t="s">
        <v>2744</v>
      </c>
      <c r="F360" s="863" t="s">
        <v>2745</v>
      </c>
      <c r="G360" s="835" t="s">
        <v>2825</v>
      </c>
      <c r="H360" s="835" t="s">
        <v>2835</v>
      </c>
      <c r="I360" s="849">
        <v>1.0900000333786011</v>
      </c>
      <c r="J360" s="849">
        <v>2150</v>
      </c>
      <c r="K360" s="850">
        <v>2343.5</v>
      </c>
    </row>
    <row r="361" spans="1:11" ht="14.45" customHeight="1" x14ac:dyDescent="0.2">
      <c r="A361" s="831" t="s">
        <v>577</v>
      </c>
      <c r="B361" s="832" t="s">
        <v>578</v>
      </c>
      <c r="C361" s="835" t="s">
        <v>598</v>
      </c>
      <c r="D361" s="863" t="s">
        <v>599</v>
      </c>
      <c r="E361" s="835" t="s">
        <v>2744</v>
      </c>
      <c r="F361" s="863" t="s">
        <v>2745</v>
      </c>
      <c r="G361" s="835" t="s">
        <v>2836</v>
      </c>
      <c r="H361" s="835" t="s">
        <v>2837</v>
      </c>
      <c r="I361" s="849">
        <v>0.47799999117851255</v>
      </c>
      <c r="J361" s="849">
        <v>1050</v>
      </c>
      <c r="K361" s="850">
        <v>502</v>
      </c>
    </row>
    <row r="362" spans="1:11" ht="14.45" customHeight="1" x14ac:dyDescent="0.2">
      <c r="A362" s="831" t="s">
        <v>577</v>
      </c>
      <c r="B362" s="832" t="s">
        <v>578</v>
      </c>
      <c r="C362" s="835" t="s">
        <v>598</v>
      </c>
      <c r="D362" s="863" t="s">
        <v>599</v>
      </c>
      <c r="E362" s="835" t="s">
        <v>2744</v>
      </c>
      <c r="F362" s="863" t="s">
        <v>2745</v>
      </c>
      <c r="G362" s="835" t="s">
        <v>2827</v>
      </c>
      <c r="H362" s="835" t="s">
        <v>2838</v>
      </c>
      <c r="I362" s="849">
        <v>1.671999955177307</v>
      </c>
      <c r="J362" s="849">
        <v>1300</v>
      </c>
      <c r="K362" s="850">
        <v>2173</v>
      </c>
    </row>
    <row r="363" spans="1:11" ht="14.45" customHeight="1" x14ac:dyDescent="0.2">
      <c r="A363" s="831" t="s">
        <v>577</v>
      </c>
      <c r="B363" s="832" t="s">
        <v>578</v>
      </c>
      <c r="C363" s="835" t="s">
        <v>598</v>
      </c>
      <c r="D363" s="863" t="s">
        <v>599</v>
      </c>
      <c r="E363" s="835" t="s">
        <v>2744</v>
      </c>
      <c r="F363" s="863" t="s">
        <v>2745</v>
      </c>
      <c r="G363" s="835" t="s">
        <v>2829</v>
      </c>
      <c r="H363" s="835" t="s">
        <v>2839</v>
      </c>
      <c r="I363" s="849">
        <v>0.67166668176651001</v>
      </c>
      <c r="J363" s="849">
        <v>2500</v>
      </c>
      <c r="K363" s="850">
        <v>1680</v>
      </c>
    </row>
    <row r="364" spans="1:11" ht="14.45" customHeight="1" x14ac:dyDescent="0.2">
      <c r="A364" s="831" t="s">
        <v>577</v>
      </c>
      <c r="B364" s="832" t="s">
        <v>578</v>
      </c>
      <c r="C364" s="835" t="s">
        <v>598</v>
      </c>
      <c r="D364" s="863" t="s">
        <v>599</v>
      </c>
      <c r="E364" s="835" t="s">
        <v>2744</v>
      </c>
      <c r="F364" s="863" t="s">
        <v>2745</v>
      </c>
      <c r="G364" s="835" t="s">
        <v>2831</v>
      </c>
      <c r="H364" s="835" t="s">
        <v>2840</v>
      </c>
      <c r="I364" s="849">
        <v>2.7516666650772095</v>
      </c>
      <c r="J364" s="849">
        <v>700</v>
      </c>
      <c r="K364" s="850">
        <v>1926</v>
      </c>
    </row>
    <row r="365" spans="1:11" ht="14.45" customHeight="1" x14ac:dyDescent="0.2">
      <c r="A365" s="831" t="s">
        <v>577</v>
      </c>
      <c r="B365" s="832" t="s">
        <v>578</v>
      </c>
      <c r="C365" s="835" t="s">
        <v>598</v>
      </c>
      <c r="D365" s="863" t="s">
        <v>599</v>
      </c>
      <c r="E365" s="835" t="s">
        <v>2744</v>
      </c>
      <c r="F365" s="863" t="s">
        <v>2745</v>
      </c>
      <c r="G365" s="835" t="s">
        <v>2841</v>
      </c>
      <c r="H365" s="835" t="s">
        <v>2842</v>
      </c>
      <c r="I365" s="849">
        <v>5.1999998092651367</v>
      </c>
      <c r="J365" s="849">
        <v>185</v>
      </c>
      <c r="K365" s="850">
        <v>962</v>
      </c>
    </row>
    <row r="366" spans="1:11" ht="14.45" customHeight="1" x14ac:dyDescent="0.2">
      <c r="A366" s="831" t="s">
        <v>577</v>
      </c>
      <c r="B366" s="832" t="s">
        <v>578</v>
      </c>
      <c r="C366" s="835" t="s">
        <v>598</v>
      </c>
      <c r="D366" s="863" t="s">
        <v>599</v>
      </c>
      <c r="E366" s="835" t="s">
        <v>2744</v>
      </c>
      <c r="F366" s="863" t="s">
        <v>2745</v>
      </c>
      <c r="G366" s="835" t="s">
        <v>3070</v>
      </c>
      <c r="H366" s="835" t="s">
        <v>3071</v>
      </c>
      <c r="I366" s="849">
        <v>8.4180002212524414</v>
      </c>
      <c r="J366" s="849">
        <v>210</v>
      </c>
      <c r="K366" s="850">
        <v>1778.7000122070313</v>
      </c>
    </row>
    <row r="367" spans="1:11" ht="14.45" customHeight="1" x14ac:dyDescent="0.2">
      <c r="A367" s="831" t="s">
        <v>577</v>
      </c>
      <c r="B367" s="832" t="s">
        <v>578</v>
      </c>
      <c r="C367" s="835" t="s">
        <v>598</v>
      </c>
      <c r="D367" s="863" t="s">
        <v>599</v>
      </c>
      <c r="E367" s="835" t="s">
        <v>2744</v>
      </c>
      <c r="F367" s="863" t="s">
        <v>2745</v>
      </c>
      <c r="G367" s="835" t="s">
        <v>3072</v>
      </c>
      <c r="H367" s="835" t="s">
        <v>3073</v>
      </c>
      <c r="I367" s="849">
        <v>9.4399995803833008</v>
      </c>
      <c r="J367" s="849">
        <v>200</v>
      </c>
      <c r="K367" s="850">
        <v>1888</v>
      </c>
    </row>
    <row r="368" spans="1:11" ht="14.45" customHeight="1" x14ac:dyDescent="0.2">
      <c r="A368" s="831" t="s">
        <v>577</v>
      </c>
      <c r="B368" s="832" t="s">
        <v>578</v>
      </c>
      <c r="C368" s="835" t="s">
        <v>598</v>
      </c>
      <c r="D368" s="863" t="s">
        <v>599</v>
      </c>
      <c r="E368" s="835" t="s">
        <v>2744</v>
      </c>
      <c r="F368" s="863" t="s">
        <v>2745</v>
      </c>
      <c r="G368" s="835" t="s">
        <v>2843</v>
      </c>
      <c r="H368" s="835" t="s">
        <v>2844</v>
      </c>
      <c r="I368" s="849">
        <v>1.5499999523162842</v>
      </c>
      <c r="J368" s="849">
        <v>300</v>
      </c>
      <c r="K368" s="850">
        <v>465</v>
      </c>
    </row>
    <row r="369" spans="1:11" ht="14.45" customHeight="1" x14ac:dyDescent="0.2">
      <c r="A369" s="831" t="s">
        <v>577</v>
      </c>
      <c r="B369" s="832" t="s">
        <v>578</v>
      </c>
      <c r="C369" s="835" t="s">
        <v>598</v>
      </c>
      <c r="D369" s="863" t="s">
        <v>599</v>
      </c>
      <c r="E369" s="835" t="s">
        <v>2744</v>
      </c>
      <c r="F369" s="863" t="s">
        <v>2745</v>
      </c>
      <c r="G369" s="835" t="s">
        <v>3074</v>
      </c>
      <c r="H369" s="835" t="s">
        <v>3075</v>
      </c>
      <c r="I369" s="849">
        <v>1140.449951171875</v>
      </c>
      <c r="J369" s="849">
        <v>1</v>
      </c>
      <c r="K369" s="850">
        <v>1140.449951171875</v>
      </c>
    </row>
    <row r="370" spans="1:11" ht="14.45" customHeight="1" x14ac:dyDescent="0.2">
      <c r="A370" s="831" t="s">
        <v>577</v>
      </c>
      <c r="B370" s="832" t="s">
        <v>578</v>
      </c>
      <c r="C370" s="835" t="s">
        <v>598</v>
      </c>
      <c r="D370" s="863" t="s">
        <v>599</v>
      </c>
      <c r="E370" s="835" t="s">
        <v>2744</v>
      </c>
      <c r="F370" s="863" t="s">
        <v>2745</v>
      </c>
      <c r="G370" s="835" t="s">
        <v>2845</v>
      </c>
      <c r="H370" s="835" t="s">
        <v>2846</v>
      </c>
      <c r="I370" s="849">
        <v>35.090000152587891</v>
      </c>
      <c r="J370" s="849">
        <v>2</v>
      </c>
      <c r="K370" s="850">
        <v>70.180000305175781</v>
      </c>
    </row>
    <row r="371" spans="1:11" ht="14.45" customHeight="1" x14ac:dyDescent="0.2">
      <c r="A371" s="831" t="s">
        <v>577</v>
      </c>
      <c r="B371" s="832" t="s">
        <v>578</v>
      </c>
      <c r="C371" s="835" t="s">
        <v>598</v>
      </c>
      <c r="D371" s="863" t="s">
        <v>599</v>
      </c>
      <c r="E371" s="835" t="s">
        <v>2744</v>
      </c>
      <c r="F371" s="863" t="s">
        <v>2745</v>
      </c>
      <c r="G371" s="835" t="s">
        <v>2847</v>
      </c>
      <c r="H371" s="835" t="s">
        <v>2848</v>
      </c>
      <c r="I371" s="849">
        <v>1.0299999713897705</v>
      </c>
      <c r="J371" s="849">
        <v>177</v>
      </c>
      <c r="K371" s="850">
        <v>182.30999755859375</v>
      </c>
    </row>
    <row r="372" spans="1:11" ht="14.45" customHeight="1" x14ac:dyDescent="0.2">
      <c r="A372" s="831" t="s">
        <v>577</v>
      </c>
      <c r="B372" s="832" t="s">
        <v>578</v>
      </c>
      <c r="C372" s="835" t="s">
        <v>598</v>
      </c>
      <c r="D372" s="863" t="s">
        <v>599</v>
      </c>
      <c r="E372" s="835" t="s">
        <v>2744</v>
      </c>
      <c r="F372" s="863" t="s">
        <v>2745</v>
      </c>
      <c r="G372" s="835" t="s">
        <v>3076</v>
      </c>
      <c r="H372" s="835" t="s">
        <v>3077</v>
      </c>
      <c r="I372" s="849">
        <v>1.2100000381469727</v>
      </c>
      <c r="J372" s="849">
        <v>75</v>
      </c>
      <c r="K372" s="850">
        <v>90.75</v>
      </c>
    </row>
    <row r="373" spans="1:11" ht="14.45" customHeight="1" x14ac:dyDescent="0.2">
      <c r="A373" s="831" t="s">
        <v>577</v>
      </c>
      <c r="B373" s="832" t="s">
        <v>578</v>
      </c>
      <c r="C373" s="835" t="s">
        <v>598</v>
      </c>
      <c r="D373" s="863" t="s">
        <v>599</v>
      </c>
      <c r="E373" s="835" t="s">
        <v>2744</v>
      </c>
      <c r="F373" s="863" t="s">
        <v>2745</v>
      </c>
      <c r="G373" s="835" t="s">
        <v>2849</v>
      </c>
      <c r="H373" s="835" t="s">
        <v>3078</v>
      </c>
      <c r="I373" s="849">
        <v>3.1350001096725464</v>
      </c>
      <c r="J373" s="849">
        <v>200</v>
      </c>
      <c r="K373" s="850">
        <v>627</v>
      </c>
    </row>
    <row r="374" spans="1:11" ht="14.45" customHeight="1" x14ac:dyDescent="0.2">
      <c r="A374" s="831" t="s">
        <v>577</v>
      </c>
      <c r="B374" s="832" t="s">
        <v>578</v>
      </c>
      <c r="C374" s="835" t="s">
        <v>598</v>
      </c>
      <c r="D374" s="863" t="s">
        <v>599</v>
      </c>
      <c r="E374" s="835" t="s">
        <v>2744</v>
      </c>
      <c r="F374" s="863" t="s">
        <v>2745</v>
      </c>
      <c r="G374" s="835" t="s">
        <v>2851</v>
      </c>
      <c r="H374" s="835" t="s">
        <v>2852</v>
      </c>
      <c r="I374" s="849">
        <v>0.4699999988079071</v>
      </c>
      <c r="J374" s="849">
        <v>200</v>
      </c>
      <c r="K374" s="850">
        <v>94</v>
      </c>
    </row>
    <row r="375" spans="1:11" ht="14.45" customHeight="1" x14ac:dyDescent="0.2">
      <c r="A375" s="831" t="s">
        <v>577</v>
      </c>
      <c r="B375" s="832" t="s">
        <v>578</v>
      </c>
      <c r="C375" s="835" t="s">
        <v>598</v>
      </c>
      <c r="D375" s="863" t="s">
        <v>599</v>
      </c>
      <c r="E375" s="835" t="s">
        <v>2744</v>
      </c>
      <c r="F375" s="863" t="s">
        <v>2745</v>
      </c>
      <c r="G375" s="835" t="s">
        <v>2851</v>
      </c>
      <c r="H375" s="835" t="s">
        <v>2853</v>
      </c>
      <c r="I375" s="849">
        <v>0.47199999690055849</v>
      </c>
      <c r="J375" s="849">
        <v>1200</v>
      </c>
      <c r="K375" s="850">
        <v>568</v>
      </c>
    </row>
    <row r="376" spans="1:11" ht="14.45" customHeight="1" x14ac:dyDescent="0.2">
      <c r="A376" s="831" t="s">
        <v>577</v>
      </c>
      <c r="B376" s="832" t="s">
        <v>578</v>
      </c>
      <c r="C376" s="835" t="s">
        <v>598</v>
      </c>
      <c r="D376" s="863" t="s">
        <v>599</v>
      </c>
      <c r="E376" s="835" t="s">
        <v>2744</v>
      </c>
      <c r="F376" s="863" t="s">
        <v>2745</v>
      </c>
      <c r="G376" s="835" t="s">
        <v>2856</v>
      </c>
      <c r="H376" s="835" t="s">
        <v>2857</v>
      </c>
      <c r="I376" s="849">
        <v>1.9900000095367432</v>
      </c>
      <c r="J376" s="849">
        <v>550</v>
      </c>
      <c r="K376" s="850">
        <v>1094.5</v>
      </c>
    </row>
    <row r="377" spans="1:11" ht="14.45" customHeight="1" x14ac:dyDescent="0.2">
      <c r="A377" s="831" t="s">
        <v>577</v>
      </c>
      <c r="B377" s="832" t="s">
        <v>578</v>
      </c>
      <c r="C377" s="835" t="s">
        <v>598</v>
      </c>
      <c r="D377" s="863" t="s">
        <v>599</v>
      </c>
      <c r="E377" s="835" t="s">
        <v>2744</v>
      </c>
      <c r="F377" s="863" t="s">
        <v>2745</v>
      </c>
      <c r="G377" s="835" t="s">
        <v>2856</v>
      </c>
      <c r="H377" s="835" t="s">
        <v>2858</v>
      </c>
      <c r="I377" s="849">
        <v>1.9850000143051147</v>
      </c>
      <c r="J377" s="849">
        <v>550</v>
      </c>
      <c r="K377" s="850">
        <v>1089.5</v>
      </c>
    </row>
    <row r="378" spans="1:11" ht="14.45" customHeight="1" x14ac:dyDescent="0.2">
      <c r="A378" s="831" t="s">
        <v>577</v>
      </c>
      <c r="B378" s="832" t="s">
        <v>578</v>
      </c>
      <c r="C378" s="835" t="s">
        <v>598</v>
      </c>
      <c r="D378" s="863" t="s">
        <v>599</v>
      </c>
      <c r="E378" s="835" t="s">
        <v>2744</v>
      </c>
      <c r="F378" s="863" t="s">
        <v>2745</v>
      </c>
      <c r="G378" s="835" t="s">
        <v>2859</v>
      </c>
      <c r="H378" s="835" t="s">
        <v>2860</v>
      </c>
      <c r="I378" s="849">
        <v>2.0399999618530273</v>
      </c>
      <c r="J378" s="849">
        <v>400</v>
      </c>
      <c r="K378" s="850">
        <v>816</v>
      </c>
    </row>
    <row r="379" spans="1:11" ht="14.45" customHeight="1" x14ac:dyDescent="0.2">
      <c r="A379" s="831" t="s">
        <v>577</v>
      </c>
      <c r="B379" s="832" t="s">
        <v>578</v>
      </c>
      <c r="C379" s="835" t="s">
        <v>598</v>
      </c>
      <c r="D379" s="863" t="s">
        <v>599</v>
      </c>
      <c r="E379" s="835" t="s">
        <v>2744</v>
      </c>
      <c r="F379" s="863" t="s">
        <v>2745</v>
      </c>
      <c r="G379" s="835" t="s">
        <v>3079</v>
      </c>
      <c r="H379" s="835" t="s">
        <v>3080</v>
      </c>
      <c r="I379" s="849">
        <v>2.7000000476837158</v>
      </c>
      <c r="J379" s="849">
        <v>100</v>
      </c>
      <c r="K379" s="850">
        <v>270</v>
      </c>
    </row>
    <row r="380" spans="1:11" ht="14.45" customHeight="1" x14ac:dyDescent="0.2">
      <c r="A380" s="831" t="s">
        <v>577</v>
      </c>
      <c r="B380" s="832" t="s">
        <v>578</v>
      </c>
      <c r="C380" s="835" t="s">
        <v>598</v>
      </c>
      <c r="D380" s="863" t="s">
        <v>599</v>
      </c>
      <c r="E380" s="835" t="s">
        <v>2744</v>
      </c>
      <c r="F380" s="863" t="s">
        <v>2745</v>
      </c>
      <c r="G380" s="835" t="s">
        <v>2861</v>
      </c>
      <c r="H380" s="835" t="s">
        <v>2863</v>
      </c>
      <c r="I380" s="849">
        <v>3.0749999284744263</v>
      </c>
      <c r="J380" s="849">
        <v>400</v>
      </c>
      <c r="K380" s="850">
        <v>1229</v>
      </c>
    </row>
    <row r="381" spans="1:11" ht="14.45" customHeight="1" x14ac:dyDescent="0.2">
      <c r="A381" s="831" t="s">
        <v>577</v>
      </c>
      <c r="B381" s="832" t="s">
        <v>578</v>
      </c>
      <c r="C381" s="835" t="s">
        <v>598</v>
      </c>
      <c r="D381" s="863" t="s">
        <v>599</v>
      </c>
      <c r="E381" s="835" t="s">
        <v>2744</v>
      </c>
      <c r="F381" s="863" t="s">
        <v>2745</v>
      </c>
      <c r="G381" s="835" t="s">
        <v>2864</v>
      </c>
      <c r="H381" s="835" t="s">
        <v>2865</v>
      </c>
      <c r="I381" s="849">
        <v>3.0899999141693115</v>
      </c>
      <c r="J381" s="849">
        <v>200</v>
      </c>
      <c r="K381" s="850">
        <v>618</v>
      </c>
    </row>
    <row r="382" spans="1:11" ht="14.45" customHeight="1" x14ac:dyDescent="0.2">
      <c r="A382" s="831" t="s">
        <v>577</v>
      </c>
      <c r="B382" s="832" t="s">
        <v>578</v>
      </c>
      <c r="C382" s="835" t="s">
        <v>598</v>
      </c>
      <c r="D382" s="863" t="s">
        <v>599</v>
      </c>
      <c r="E382" s="835" t="s">
        <v>2744</v>
      </c>
      <c r="F382" s="863" t="s">
        <v>2745</v>
      </c>
      <c r="G382" s="835" t="s">
        <v>2866</v>
      </c>
      <c r="H382" s="835" t="s">
        <v>2867</v>
      </c>
      <c r="I382" s="849">
        <v>1.9199999570846558</v>
      </c>
      <c r="J382" s="849">
        <v>50</v>
      </c>
      <c r="K382" s="850">
        <v>96</v>
      </c>
    </row>
    <row r="383" spans="1:11" ht="14.45" customHeight="1" x14ac:dyDescent="0.2">
      <c r="A383" s="831" t="s">
        <v>577</v>
      </c>
      <c r="B383" s="832" t="s">
        <v>578</v>
      </c>
      <c r="C383" s="835" t="s">
        <v>598</v>
      </c>
      <c r="D383" s="863" t="s">
        <v>599</v>
      </c>
      <c r="E383" s="835" t="s">
        <v>2744</v>
      </c>
      <c r="F383" s="863" t="s">
        <v>2745</v>
      </c>
      <c r="G383" s="835" t="s">
        <v>2868</v>
      </c>
      <c r="H383" s="835" t="s">
        <v>2869</v>
      </c>
      <c r="I383" s="849">
        <v>2.168000078201294</v>
      </c>
      <c r="J383" s="849">
        <v>250</v>
      </c>
      <c r="K383" s="850">
        <v>542</v>
      </c>
    </row>
    <row r="384" spans="1:11" ht="14.45" customHeight="1" x14ac:dyDescent="0.2">
      <c r="A384" s="831" t="s">
        <v>577</v>
      </c>
      <c r="B384" s="832" t="s">
        <v>578</v>
      </c>
      <c r="C384" s="835" t="s">
        <v>598</v>
      </c>
      <c r="D384" s="863" t="s">
        <v>599</v>
      </c>
      <c r="E384" s="835" t="s">
        <v>2744</v>
      </c>
      <c r="F384" s="863" t="s">
        <v>2745</v>
      </c>
      <c r="G384" s="835" t="s">
        <v>2872</v>
      </c>
      <c r="H384" s="835" t="s">
        <v>2873</v>
      </c>
      <c r="I384" s="849">
        <v>5.380000114440918</v>
      </c>
      <c r="J384" s="849">
        <v>30</v>
      </c>
      <c r="K384" s="850">
        <v>161.39999389648438</v>
      </c>
    </row>
    <row r="385" spans="1:11" ht="14.45" customHeight="1" x14ac:dyDescent="0.2">
      <c r="A385" s="831" t="s">
        <v>577</v>
      </c>
      <c r="B385" s="832" t="s">
        <v>578</v>
      </c>
      <c r="C385" s="835" t="s">
        <v>598</v>
      </c>
      <c r="D385" s="863" t="s">
        <v>599</v>
      </c>
      <c r="E385" s="835" t="s">
        <v>2744</v>
      </c>
      <c r="F385" s="863" t="s">
        <v>2745</v>
      </c>
      <c r="G385" s="835" t="s">
        <v>2870</v>
      </c>
      <c r="H385" s="835" t="s">
        <v>2874</v>
      </c>
      <c r="I385" s="849">
        <v>21.239999771118164</v>
      </c>
      <c r="J385" s="849">
        <v>50</v>
      </c>
      <c r="K385" s="850">
        <v>1062</v>
      </c>
    </row>
    <row r="386" spans="1:11" ht="14.45" customHeight="1" x14ac:dyDescent="0.2">
      <c r="A386" s="831" t="s">
        <v>577</v>
      </c>
      <c r="B386" s="832" t="s">
        <v>578</v>
      </c>
      <c r="C386" s="835" t="s">
        <v>598</v>
      </c>
      <c r="D386" s="863" t="s">
        <v>599</v>
      </c>
      <c r="E386" s="835" t="s">
        <v>2744</v>
      </c>
      <c r="F386" s="863" t="s">
        <v>2745</v>
      </c>
      <c r="G386" s="835" t="s">
        <v>2872</v>
      </c>
      <c r="H386" s="835" t="s">
        <v>2875</v>
      </c>
      <c r="I386" s="849">
        <v>5.3600001335144043</v>
      </c>
      <c r="J386" s="849">
        <v>50</v>
      </c>
      <c r="K386" s="850">
        <v>268.19999694824219</v>
      </c>
    </row>
    <row r="387" spans="1:11" ht="14.45" customHeight="1" x14ac:dyDescent="0.2">
      <c r="A387" s="831" t="s">
        <v>577</v>
      </c>
      <c r="B387" s="832" t="s">
        <v>578</v>
      </c>
      <c r="C387" s="835" t="s">
        <v>598</v>
      </c>
      <c r="D387" s="863" t="s">
        <v>599</v>
      </c>
      <c r="E387" s="835" t="s">
        <v>2879</v>
      </c>
      <c r="F387" s="863" t="s">
        <v>2880</v>
      </c>
      <c r="G387" s="835" t="s">
        <v>2881</v>
      </c>
      <c r="H387" s="835" t="s">
        <v>2882</v>
      </c>
      <c r="I387" s="849">
        <v>10.170000076293945</v>
      </c>
      <c r="J387" s="849">
        <v>150</v>
      </c>
      <c r="K387" s="850">
        <v>1525.5</v>
      </c>
    </row>
    <row r="388" spans="1:11" ht="14.45" customHeight="1" x14ac:dyDescent="0.2">
      <c r="A388" s="831" t="s">
        <v>577</v>
      </c>
      <c r="B388" s="832" t="s">
        <v>578</v>
      </c>
      <c r="C388" s="835" t="s">
        <v>598</v>
      </c>
      <c r="D388" s="863" t="s">
        <v>599</v>
      </c>
      <c r="E388" s="835" t="s">
        <v>2879</v>
      </c>
      <c r="F388" s="863" t="s">
        <v>2880</v>
      </c>
      <c r="G388" s="835" t="s">
        <v>3081</v>
      </c>
      <c r="H388" s="835" t="s">
        <v>3082</v>
      </c>
      <c r="I388" s="849">
        <v>36.299999237060547</v>
      </c>
      <c r="J388" s="849">
        <v>70</v>
      </c>
      <c r="K388" s="850">
        <v>2541</v>
      </c>
    </row>
    <row r="389" spans="1:11" ht="14.45" customHeight="1" x14ac:dyDescent="0.2">
      <c r="A389" s="831" t="s">
        <v>577</v>
      </c>
      <c r="B389" s="832" t="s">
        <v>578</v>
      </c>
      <c r="C389" s="835" t="s">
        <v>598</v>
      </c>
      <c r="D389" s="863" t="s">
        <v>599</v>
      </c>
      <c r="E389" s="835" t="s">
        <v>2879</v>
      </c>
      <c r="F389" s="863" t="s">
        <v>2880</v>
      </c>
      <c r="G389" s="835" t="s">
        <v>2881</v>
      </c>
      <c r="H389" s="835" t="s">
        <v>2883</v>
      </c>
      <c r="I389" s="849">
        <v>10.163999938964844</v>
      </c>
      <c r="J389" s="849">
        <v>440</v>
      </c>
      <c r="K389" s="850">
        <v>4472.1000366210938</v>
      </c>
    </row>
    <row r="390" spans="1:11" ht="14.45" customHeight="1" x14ac:dyDescent="0.2">
      <c r="A390" s="831" t="s">
        <v>577</v>
      </c>
      <c r="B390" s="832" t="s">
        <v>578</v>
      </c>
      <c r="C390" s="835" t="s">
        <v>598</v>
      </c>
      <c r="D390" s="863" t="s">
        <v>599</v>
      </c>
      <c r="E390" s="835" t="s">
        <v>2879</v>
      </c>
      <c r="F390" s="863" t="s">
        <v>2880</v>
      </c>
      <c r="G390" s="835" t="s">
        <v>3081</v>
      </c>
      <c r="H390" s="835" t="s">
        <v>3083</v>
      </c>
      <c r="I390" s="849">
        <v>36.299999237060547</v>
      </c>
      <c r="J390" s="849">
        <v>280</v>
      </c>
      <c r="K390" s="850">
        <v>10164</v>
      </c>
    </row>
    <row r="391" spans="1:11" ht="14.45" customHeight="1" x14ac:dyDescent="0.2">
      <c r="A391" s="831" t="s">
        <v>577</v>
      </c>
      <c r="B391" s="832" t="s">
        <v>578</v>
      </c>
      <c r="C391" s="835" t="s">
        <v>598</v>
      </c>
      <c r="D391" s="863" t="s">
        <v>599</v>
      </c>
      <c r="E391" s="835" t="s">
        <v>2879</v>
      </c>
      <c r="F391" s="863" t="s">
        <v>2880</v>
      </c>
      <c r="G391" s="835" t="s">
        <v>2884</v>
      </c>
      <c r="H391" s="835" t="s">
        <v>3084</v>
      </c>
      <c r="I391" s="849">
        <v>7.0100002288818359</v>
      </c>
      <c r="J391" s="849">
        <v>100</v>
      </c>
      <c r="K391" s="850">
        <v>701</v>
      </c>
    </row>
    <row r="392" spans="1:11" ht="14.45" customHeight="1" x14ac:dyDescent="0.2">
      <c r="A392" s="831" t="s">
        <v>577</v>
      </c>
      <c r="B392" s="832" t="s">
        <v>578</v>
      </c>
      <c r="C392" s="835" t="s">
        <v>598</v>
      </c>
      <c r="D392" s="863" t="s">
        <v>599</v>
      </c>
      <c r="E392" s="835" t="s">
        <v>2879</v>
      </c>
      <c r="F392" s="863" t="s">
        <v>2880</v>
      </c>
      <c r="G392" s="835" t="s">
        <v>2884</v>
      </c>
      <c r="H392" s="835" t="s">
        <v>2885</v>
      </c>
      <c r="I392" s="849">
        <v>7.0060001373291012</v>
      </c>
      <c r="J392" s="849">
        <v>210</v>
      </c>
      <c r="K392" s="850">
        <v>1471.2400054931641</v>
      </c>
    </row>
    <row r="393" spans="1:11" ht="14.45" customHeight="1" x14ac:dyDescent="0.2">
      <c r="A393" s="831" t="s">
        <v>577</v>
      </c>
      <c r="B393" s="832" t="s">
        <v>578</v>
      </c>
      <c r="C393" s="835" t="s">
        <v>598</v>
      </c>
      <c r="D393" s="863" t="s">
        <v>599</v>
      </c>
      <c r="E393" s="835" t="s">
        <v>2886</v>
      </c>
      <c r="F393" s="863" t="s">
        <v>2887</v>
      </c>
      <c r="G393" s="835" t="s">
        <v>3085</v>
      </c>
      <c r="H393" s="835" t="s">
        <v>3086</v>
      </c>
      <c r="I393" s="849">
        <v>0.30000001192092896</v>
      </c>
      <c r="J393" s="849">
        <v>300</v>
      </c>
      <c r="K393" s="850">
        <v>90</v>
      </c>
    </row>
    <row r="394" spans="1:11" ht="14.45" customHeight="1" x14ac:dyDescent="0.2">
      <c r="A394" s="831" t="s">
        <v>577</v>
      </c>
      <c r="B394" s="832" t="s">
        <v>578</v>
      </c>
      <c r="C394" s="835" t="s">
        <v>598</v>
      </c>
      <c r="D394" s="863" t="s">
        <v>599</v>
      </c>
      <c r="E394" s="835" t="s">
        <v>2886</v>
      </c>
      <c r="F394" s="863" t="s">
        <v>2887</v>
      </c>
      <c r="G394" s="835" t="s">
        <v>2896</v>
      </c>
      <c r="H394" s="835" t="s">
        <v>3087</v>
      </c>
      <c r="I394" s="849">
        <v>0.30000001192092896</v>
      </c>
      <c r="J394" s="849">
        <v>300</v>
      </c>
      <c r="K394" s="850">
        <v>90</v>
      </c>
    </row>
    <row r="395" spans="1:11" ht="14.45" customHeight="1" x14ac:dyDescent="0.2">
      <c r="A395" s="831" t="s">
        <v>577</v>
      </c>
      <c r="B395" s="832" t="s">
        <v>578</v>
      </c>
      <c r="C395" s="835" t="s">
        <v>598</v>
      </c>
      <c r="D395" s="863" t="s">
        <v>599</v>
      </c>
      <c r="E395" s="835" t="s">
        <v>2886</v>
      </c>
      <c r="F395" s="863" t="s">
        <v>2887</v>
      </c>
      <c r="G395" s="835" t="s">
        <v>2892</v>
      </c>
      <c r="H395" s="835" t="s">
        <v>2893</v>
      </c>
      <c r="I395" s="849">
        <v>0.54000002145767212</v>
      </c>
      <c r="J395" s="849">
        <v>500</v>
      </c>
      <c r="K395" s="850">
        <v>270</v>
      </c>
    </row>
    <row r="396" spans="1:11" ht="14.45" customHeight="1" x14ac:dyDescent="0.2">
      <c r="A396" s="831" t="s">
        <v>577</v>
      </c>
      <c r="B396" s="832" t="s">
        <v>578</v>
      </c>
      <c r="C396" s="835" t="s">
        <v>598</v>
      </c>
      <c r="D396" s="863" t="s">
        <v>599</v>
      </c>
      <c r="E396" s="835" t="s">
        <v>2886</v>
      </c>
      <c r="F396" s="863" t="s">
        <v>2887</v>
      </c>
      <c r="G396" s="835" t="s">
        <v>2888</v>
      </c>
      <c r="H396" s="835" t="s">
        <v>2894</v>
      </c>
      <c r="I396" s="849">
        <v>0.47999998927116394</v>
      </c>
      <c r="J396" s="849">
        <v>1500</v>
      </c>
      <c r="K396" s="850">
        <v>720</v>
      </c>
    </row>
    <row r="397" spans="1:11" ht="14.45" customHeight="1" x14ac:dyDescent="0.2">
      <c r="A397" s="831" t="s">
        <v>577</v>
      </c>
      <c r="B397" s="832" t="s">
        <v>578</v>
      </c>
      <c r="C397" s="835" t="s">
        <v>598</v>
      </c>
      <c r="D397" s="863" t="s">
        <v>599</v>
      </c>
      <c r="E397" s="835" t="s">
        <v>2886</v>
      </c>
      <c r="F397" s="863" t="s">
        <v>2887</v>
      </c>
      <c r="G397" s="835" t="s">
        <v>3085</v>
      </c>
      <c r="H397" s="835" t="s">
        <v>3088</v>
      </c>
      <c r="I397" s="849">
        <v>0.30500000715255737</v>
      </c>
      <c r="J397" s="849">
        <v>700</v>
      </c>
      <c r="K397" s="850">
        <v>214</v>
      </c>
    </row>
    <row r="398" spans="1:11" ht="14.45" customHeight="1" x14ac:dyDescent="0.2">
      <c r="A398" s="831" t="s">
        <v>577</v>
      </c>
      <c r="B398" s="832" t="s">
        <v>578</v>
      </c>
      <c r="C398" s="835" t="s">
        <v>598</v>
      </c>
      <c r="D398" s="863" t="s">
        <v>599</v>
      </c>
      <c r="E398" s="835" t="s">
        <v>2886</v>
      </c>
      <c r="F398" s="863" t="s">
        <v>2887</v>
      </c>
      <c r="G398" s="835" t="s">
        <v>2896</v>
      </c>
      <c r="H398" s="835" t="s">
        <v>2897</v>
      </c>
      <c r="I398" s="849">
        <v>0.30500000715255737</v>
      </c>
      <c r="J398" s="849">
        <v>500</v>
      </c>
      <c r="K398" s="850">
        <v>153</v>
      </c>
    </row>
    <row r="399" spans="1:11" ht="14.45" customHeight="1" x14ac:dyDescent="0.2">
      <c r="A399" s="831" t="s">
        <v>577</v>
      </c>
      <c r="B399" s="832" t="s">
        <v>578</v>
      </c>
      <c r="C399" s="835" t="s">
        <v>598</v>
      </c>
      <c r="D399" s="863" t="s">
        <v>599</v>
      </c>
      <c r="E399" s="835" t="s">
        <v>2886</v>
      </c>
      <c r="F399" s="863" t="s">
        <v>2887</v>
      </c>
      <c r="G399" s="835" t="s">
        <v>2892</v>
      </c>
      <c r="H399" s="835" t="s">
        <v>2898</v>
      </c>
      <c r="I399" s="849">
        <v>0.54333335161209106</v>
      </c>
      <c r="J399" s="849">
        <v>2500</v>
      </c>
      <c r="K399" s="850">
        <v>1357</v>
      </c>
    </row>
    <row r="400" spans="1:11" ht="14.45" customHeight="1" x14ac:dyDescent="0.2">
      <c r="A400" s="831" t="s">
        <v>577</v>
      </c>
      <c r="B400" s="832" t="s">
        <v>578</v>
      </c>
      <c r="C400" s="835" t="s">
        <v>598</v>
      </c>
      <c r="D400" s="863" t="s">
        <v>599</v>
      </c>
      <c r="E400" s="835" t="s">
        <v>2886</v>
      </c>
      <c r="F400" s="863" t="s">
        <v>2887</v>
      </c>
      <c r="G400" s="835" t="s">
        <v>3089</v>
      </c>
      <c r="H400" s="835" t="s">
        <v>3090</v>
      </c>
      <c r="I400" s="849">
        <v>1.8049999475479126</v>
      </c>
      <c r="J400" s="849">
        <v>300</v>
      </c>
      <c r="K400" s="850">
        <v>542</v>
      </c>
    </row>
    <row r="401" spans="1:11" ht="14.45" customHeight="1" x14ac:dyDescent="0.2">
      <c r="A401" s="831" t="s">
        <v>577</v>
      </c>
      <c r="B401" s="832" t="s">
        <v>578</v>
      </c>
      <c r="C401" s="835" t="s">
        <v>598</v>
      </c>
      <c r="D401" s="863" t="s">
        <v>599</v>
      </c>
      <c r="E401" s="835" t="s">
        <v>2901</v>
      </c>
      <c r="F401" s="863" t="s">
        <v>2902</v>
      </c>
      <c r="G401" s="835" t="s">
        <v>2903</v>
      </c>
      <c r="H401" s="835" t="s">
        <v>2904</v>
      </c>
      <c r="I401" s="849">
        <v>0.62999999523162842</v>
      </c>
      <c r="J401" s="849">
        <v>800</v>
      </c>
      <c r="K401" s="850">
        <v>504</v>
      </c>
    </row>
    <row r="402" spans="1:11" ht="14.45" customHeight="1" x14ac:dyDescent="0.2">
      <c r="A402" s="831" t="s">
        <v>577</v>
      </c>
      <c r="B402" s="832" t="s">
        <v>578</v>
      </c>
      <c r="C402" s="835" t="s">
        <v>598</v>
      </c>
      <c r="D402" s="863" t="s">
        <v>599</v>
      </c>
      <c r="E402" s="835" t="s">
        <v>2901</v>
      </c>
      <c r="F402" s="863" t="s">
        <v>2902</v>
      </c>
      <c r="G402" s="835" t="s">
        <v>2905</v>
      </c>
      <c r="H402" s="835" t="s">
        <v>2906</v>
      </c>
      <c r="I402" s="849">
        <v>0.62999999523162842</v>
      </c>
      <c r="J402" s="849">
        <v>2000</v>
      </c>
      <c r="K402" s="850">
        <v>1260</v>
      </c>
    </row>
    <row r="403" spans="1:11" ht="14.45" customHeight="1" x14ac:dyDescent="0.2">
      <c r="A403" s="831" t="s">
        <v>577</v>
      </c>
      <c r="B403" s="832" t="s">
        <v>578</v>
      </c>
      <c r="C403" s="835" t="s">
        <v>598</v>
      </c>
      <c r="D403" s="863" t="s">
        <v>599</v>
      </c>
      <c r="E403" s="835" t="s">
        <v>2901</v>
      </c>
      <c r="F403" s="863" t="s">
        <v>2902</v>
      </c>
      <c r="G403" s="835" t="s">
        <v>3020</v>
      </c>
      <c r="H403" s="835" t="s">
        <v>3021</v>
      </c>
      <c r="I403" s="849">
        <v>0.62999999523162842</v>
      </c>
      <c r="J403" s="849">
        <v>1000</v>
      </c>
      <c r="K403" s="850">
        <v>630</v>
      </c>
    </row>
    <row r="404" spans="1:11" ht="14.45" customHeight="1" x14ac:dyDescent="0.2">
      <c r="A404" s="831" t="s">
        <v>577</v>
      </c>
      <c r="B404" s="832" t="s">
        <v>578</v>
      </c>
      <c r="C404" s="835" t="s">
        <v>598</v>
      </c>
      <c r="D404" s="863" t="s">
        <v>599</v>
      </c>
      <c r="E404" s="835" t="s">
        <v>2901</v>
      </c>
      <c r="F404" s="863" t="s">
        <v>2902</v>
      </c>
      <c r="G404" s="835" t="s">
        <v>2903</v>
      </c>
      <c r="H404" s="835" t="s">
        <v>2907</v>
      </c>
      <c r="I404" s="849">
        <v>0.62999999523162842</v>
      </c>
      <c r="J404" s="849">
        <v>4600</v>
      </c>
      <c r="K404" s="850">
        <v>2898</v>
      </c>
    </row>
    <row r="405" spans="1:11" ht="14.45" customHeight="1" x14ac:dyDescent="0.2">
      <c r="A405" s="831" t="s">
        <v>577</v>
      </c>
      <c r="B405" s="832" t="s">
        <v>578</v>
      </c>
      <c r="C405" s="835" t="s">
        <v>598</v>
      </c>
      <c r="D405" s="863" t="s">
        <v>599</v>
      </c>
      <c r="E405" s="835" t="s">
        <v>2901</v>
      </c>
      <c r="F405" s="863" t="s">
        <v>2902</v>
      </c>
      <c r="G405" s="835" t="s">
        <v>2905</v>
      </c>
      <c r="H405" s="835" t="s">
        <v>2908</v>
      </c>
      <c r="I405" s="849">
        <v>0.62999999523162842</v>
      </c>
      <c r="J405" s="849">
        <v>18000</v>
      </c>
      <c r="K405" s="850">
        <v>11340</v>
      </c>
    </row>
    <row r="406" spans="1:11" ht="14.45" customHeight="1" x14ac:dyDescent="0.2">
      <c r="A406" s="831" t="s">
        <v>577</v>
      </c>
      <c r="B406" s="832" t="s">
        <v>578</v>
      </c>
      <c r="C406" s="835" t="s">
        <v>598</v>
      </c>
      <c r="D406" s="863" t="s">
        <v>599</v>
      </c>
      <c r="E406" s="835" t="s">
        <v>2901</v>
      </c>
      <c r="F406" s="863" t="s">
        <v>2902</v>
      </c>
      <c r="G406" s="835" t="s">
        <v>3020</v>
      </c>
      <c r="H406" s="835" t="s">
        <v>3022</v>
      </c>
      <c r="I406" s="849">
        <v>0.62999999523162842</v>
      </c>
      <c r="J406" s="849">
        <v>4000</v>
      </c>
      <c r="K406" s="850">
        <v>2520</v>
      </c>
    </row>
    <row r="407" spans="1:11" ht="14.45" customHeight="1" x14ac:dyDescent="0.2">
      <c r="A407" s="831" t="s">
        <v>577</v>
      </c>
      <c r="B407" s="832" t="s">
        <v>578</v>
      </c>
      <c r="C407" s="835" t="s">
        <v>598</v>
      </c>
      <c r="D407" s="863" t="s">
        <v>599</v>
      </c>
      <c r="E407" s="835" t="s">
        <v>2909</v>
      </c>
      <c r="F407" s="863" t="s">
        <v>2910</v>
      </c>
      <c r="G407" s="835" t="s">
        <v>3091</v>
      </c>
      <c r="H407" s="835" t="s">
        <v>3092</v>
      </c>
      <c r="I407" s="849">
        <v>442.3900146484375</v>
      </c>
      <c r="J407" s="849">
        <v>20</v>
      </c>
      <c r="K407" s="850">
        <v>8847.759765625</v>
      </c>
    </row>
    <row r="408" spans="1:11" ht="14.45" customHeight="1" x14ac:dyDescent="0.2">
      <c r="A408" s="831" t="s">
        <v>577</v>
      </c>
      <c r="B408" s="832" t="s">
        <v>578</v>
      </c>
      <c r="C408" s="835" t="s">
        <v>598</v>
      </c>
      <c r="D408" s="863" t="s">
        <v>599</v>
      </c>
      <c r="E408" s="835" t="s">
        <v>2909</v>
      </c>
      <c r="F408" s="863" t="s">
        <v>2910</v>
      </c>
      <c r="G408" s="835" t="s">
        <v>3091</v>
      </c>
      <c r="H408" s="835" t="s">
        <v>3093</v>
      </c>
      <c r="I408" s="849">
        <v>442.3900146484375</v>
      </c>
      <c r="J408" s="849">
        <v>10</v>
      </c>
      <c r="K408" s="850">
        <v>4423.8798828125</v>
      </c>
    </row>
    <row r="409" spans="1:11" ht="14.45" customHeight="1" x14ac:dyDescent="0.2">
      <c r="A409" s="831" t="s">
        <v>577</v>
      </c>
      <c r="B409" s="832" t="s">
        <v>578</v>
      </c>
      <c r="C409" s="835" t="s">
        <v>598</v>
      </c>
      <c r="D409" s="863" t="s">
        <v>599</v>
      </c>
      <c r="E409" s="835" t="s">
        <v>2909</v>
      </c>
      <c r="F409" s="863" t="s">
        <v>2910</v>
      </c>
      <c r="G409" s="835" t="s">
        <v>3094</v>
      </c>
      <c r="H409" s="835" t="s">
        <v>3095</v>
      </c>
      <c r="I409" s="849">
        <v>560.84002685546875</v>
      </c>
      <c r="J409" s="849">
        <v>10</v>
      </c>
      <c r="K409" s="850">
        <v>5608.35009765625</v>
      </c>
    </row>
    <row r="410" spans="1:11" ht="14.45" customHeight="1" x14ac:dyDescent="0.2">
      <c r="A410" s="831" t="s">
        <v>577</v>
      </c>
      <c r="B410" s="832" t="s">
        <v>578</v>
      </c>
      <c r="C410" s="835" t="s">
        <v>598</v>
      </c>
      <c r="D410" s="863" t="s">
        <v>599</v>
      </c>
      <c r="E410" s="835" t="s">
        <v>2913</v>
      </c>
      <c r="F410" s="863" t="s">
        <v>2914</v>
      </c>
      <c r="G410" s="835" t="s">
        <v>2915</v>
      </c>
      <c r="H410" s="835" t="s">
        <v>3096</v>
      </c>
      <c r="I410" s="849">
        <v>13.189999580383301</v>
      </c>
      <c r="J410" s="849">
        <v>30</v>
      </c>
      <c r="K410" s="850">
        <v>395.70001220703125</v>
      </c>
    </row>
    <row r="411" spans="1:11" ht="14.45" customHeight="1" x14ac:dyDescent="0.2">
      <c r="A411" s="831" t="s">
        <v>577</v>
      </c>
      <c r="B411" s="832" t="s">
        <v>578</v>
      </c>
      <c r="C411" s="835" t="s">
        <v>2639</v>
      </c>
      <c r="D411" s="863" t="s">
        <v>2640</v>
      </c>
      <c r="E411" s="835" t="s">
        <v>3097</v>
      </c>
      <c r="F411" s="863" t="s">
        <v>3098</v>
      </c>
      <c r="G411" s="835" t="s">
        <v>3099</v>
      </c>
      <c r="H411" s="835" t="s">
        <v>3100</v>
      </c>
      <c r="I411" s="849">
        <v>16999.5</v>
      </c>
      <c r="J411" s="849">
        <v>1</v>
      </c>
      <c r="K411" s="850">
        <v>16999.5</v>
      </c>
    </row>
    <row r="412" spans="1:11" ht="14.45" customHeight="1" x14ac:dyDescent="0.2">
      <c r="A412" s="831" t="s">
        <v>577</v>
      </c>
      <c r="B412" s="832" t="s">
        <v>578</v>
      </c>
      <c r="C412" s="835" t="s">
        <v>2639</v>
      </c>
      <c r="D412" s="863" t="s">
        <v>2640</v>
      </c>
      <c r="E412" s="835" t="s">
        <v>3097</v>
      </c>
      <c r="F412" s="863" t="s">
        <v>3098</v>
      </c>
      <c r="G412" s="835" t="s">
        <v>3101</v>
      </c>
      <c r="H412" s="835" t="s">
        <v>3102</v>
      </c>
      <c r="I412" s="849">
        <v>16999.509765625</v>
      </c>
      <c r="J412" s="849">
        <v>1</v>
      </c>
      <c r="K412" s="850">
        <v>16999.509765625</v>
      </c>
    </row>
    <row r="413" spans="1:11" ht="14.45" customHeight="1" x14ac:dyDescent="0.2">
      <c r="A413" s="831" t="s">
        <v>577</v>
      </c>
      <c r="B413" s="832" t="s">
        <v>578</v>
      </c>
      <c r="C413" s="835" t="s">
        <v>2639</v>
      </c>
      <c r="D413" s="863" t="s">
        <v>2640</v>
      </c>
      <c r="E413" s="835" t="s">
        <v>3097</v>
      </c>
      <c r="F413" s="863" t="s">
        <v>3098</v>
      </c>
      <c r="G413" s="835" t="s">
        <v>3103</v>
      </c>
      <c r="H413" s="835" t="s">
        <v>3104</v>
      </c>
      <c r="I413" s="849">
        <v>16999.5</v>
      </c>
      <c r="J413" s="849">
        <v>1</v>
      </c>
      <c r="K413" s="850">
        <v>16999.5</v>
      </c>
    </row>
    <row r="414" spans="1:11" ht="14.45" customHeight="1" x14ac:dyDescent="0.2">
      <c r="A414" s="831" t="s">
        <v>577</v>
      </c>
      <c r="B414" s="832" t="s">
        <v>578</v>
      </c>
      <c r="C414" s="835" t="s">
        <v>2639</v>
      </c>
      <c r="D414" s="863" t="s">
        <v>2640</v>
      </c>
      <c r="E414" s="835" t="s">
        <v>3097</v>
      </c>
      <c r="F414" s="863" t="s">
        <v>3098</v>
      </c>
      <c r="G414" s="835" t="s">
        <v>3105</v>
      </c>
      <c r="H414" s="835" t="s">
        <v>3106</v>
      </c>
      <c r="I414" s="849">
        <v>16999.5</v>
      </c>
      <c r="J414" s="849">
        <v>1</v>
      </c>
      <c r="K414" s="850">
        <v>16999.5</v>
      </c>
    </row>
    <row r="415" spans="1:11" ht="14.45" customHeight="1" x14ac:dyDescent="0.2">
      <c r="A415" s="831" t="s">
        <v>577</v>
      </c>
      <c r="B415" s="832" t="s">
        <v>578</v>
      </c>
      <c r="C415" s="835" t="s">
        <v>2639</v>
      </c>
      <c r="D415" s="863" t="s">
        <v>2640</v>
      </c>
      <c r="E415" s="835" t="s">
        <v>3097</v>
      </c>
      <c r="F415" s="863" t="s">
        <v>3098</v>
      </c>
      <c r="G415" s="835" t="s">
        <v>3107</v>
      </c>
      <c r="H415" s="835" t="s">
        <v>3108</v>
      </c>
      <c r="I415" s="849">
        <v>16999.509765625</v>
      </c>
      <c r="J415" s="849">
        <v>1</v>
      </c>
      <c r="K415" s="850">
        <v>16999.509765625</v>
      </c>
    </row>
    <row r="416" spans="1:11" ht="14.45" customHeight="1" x14ac:dyDescent="0.2">
      <c r="A416" s="831" t="s">
        <v>577</v>
      </c>
      <c r="B416" s="832" t="s">
        <v>578</v>
      </c>
      <c r="C416" s="835" t="s">
        <v>2639</v>
      </c>
      <c r="D416" s="863" t="s">
        <v>2640</v>
      </c>
      <c r="E416" s="835" t="s">
        <v>3097</v>
      </c>
      <c r="F416" s="863" t="s">
        <v>3098</v>
      </c>
      <c r="G416" s="835" t="s">
        <v>3109</v>
      </c>
      <c r="H416" s="835" t="s">
        <v>3110</v>
      </c>
      <c r="I416" s="849">
        <v>16999.509765625</v>
      </c>
      <c r="J416" s="849">
        <v>1</v>
      </c>
      <c r="K416" s="850">
        <v>16999.509765625</v>
      </c>
    </row>
    <row r="417" spans="1:11" ht="14.45" customHeight="1" x14ac:dyDescent="0.2">
      <c r="A417" s="831" t="s">
        <v>577</v>
      </c>
      <c r="B417" s="832" t="s">
        <v>578</v>
      </c>
      <c r="C417" s="835" t="s">
        <v>2639</v>
      </c>
      <c r="D417" s="863" t="s">
        <v>2640</v>
      </c>
      <c r="E417" s="835" t="s">
        <v>3097</v>
      </c>
      <c r="F417" s="863" t="s">
        <v>3098</v>
      </c>
      <c r="G417" s="835" t="s">
        <v>3111</v>
      </c>
      <c r="H417" s="835" t="s">
        <v>3112</v>
      </c>
      <c r="I417" s="849">
        <v>16999.5</v>
      </c>
      <c r="J417" s="849">
        <v>1</v>
      </c>
      <c r="K417" s="850">
        <v>16999.5</v>
      </c>
    </row>
    <row r="418" spans="1:11" ht="14.45" customHeight="1" x14ac:dyDescent="0.2">
      <c r="A418" s="831" t="s">
        <v>577</v>
      </c>
      <c r="B418" s="832" t="s">
        <v>578</v>
      </c>
      <c r="C418" s="835" t="s">
        <v>2639</v>
      </c>
      <c r="D418" s="863" t="s">
        <v>2640</v>
      </c>
      <c r="E418" s="835" t="s">
        <v>3097</v>
      </c>
      <c r="F418" s="863" t="s">
        <v>3098</v>
      </c>
      <c r="G418" s="835" t="s">
        <v>3113</v>
      </c>
      <c r="H418" s="835" t="s">
        <v>3114</v>
      </c>
      <c r="I418" s="849">
        <v>16999.509765625</v>
      </c>
      <c r="J418" s="849">
        <v>1</v>
      </c>
      <c r="K418" s="850">
        <v>16999.509765625</v>
      </c>
    </row>
    <row r="419" spans="1:11" ht="14.45" customHeight="1" x14ac:dyDescent="0.2">
      <c r="A419" s="831" t="s">
        <v>577</v>
      </c>
      <c r="B419" s="832" t="s">
        <v>578</v>
      </c>
      <c r="C419" s="835" t="s">
        <v>2639</v>
      </c>
      <c r="D419" s="863" t="s">
        <v>2640</v>
      </c>
      <c r="E419" s="835" t="s">
        <v>3097</v>
      </c>
      <c r="F419" s="863" t="s">
        <v>3098</v>
      </c>
      <c r="G419" s="835" t="s">
        <v>3115</v>
      </c>
      <c r="H419" s="835" t="s">
        <v>3116</v>
      </c>
      <c r="I419" s="849">
        <v>45665.2890625</v>
      </c>
      <c r="J419" s="849">
        <v>1</v>
      </c>
      <c r="K419" s="850">
        <v>45665.2890625</v>
      </c>
    </row>
    <row r="420" spans="1:11" ht="14.45" customHeight="1" x14ac:dyDescent="0.2">
      <c r="A420" s="831" t="s">
        <v>577</v>
      </c>
      <c r="B420" s="832" t="s">
        <v>578</v>
      </c>
      <c r="C420" s="835" t="s">
        <v>2639</v>
      </c>
      <c r="D420" s="863" t="s">
        <v>2640</v>
      </c>
      <c r="E420" s="835" t="s">
        <v>3097</v>
      </c>
      <c r="F420" s="863" t="s">
        <v>3098</v>
      </c>
      <c r="G420" s="835" t="s">
        <v>3117</v>
      </c>
      <c r="H420" s="835" t="s">
        <v>3118</v>
      </c>
      <c r="I420" s="849">
        <v>35675.7890625</v>
      </c>
      <c r="J420" s="849">
        <v>1</v>
      </c>
      <c r="K420" s="850">
        <v>35675.7890625</v>
      </c>
    </row>
    <row r="421" spans="1:11" ht="14.45" customHeight="1" x14ac:dyDescent="0.2">
      <c r="A421" s="831" t="s">
        <v>577</v>
      </c>
      <c r="B421" s="832" t="s">
        <v>578</v>
      </c>
      <c r="C421" s="835" t="s">
        <v>2639</v>
      </c>
      <c r="D421" s="863" t="s">
        <v>2640</v>
      </c>
      <c r="E421" s="835" t="s">
        <v>3097</v>
      </c>
      <c r="F421" s="863" t="s">
        <v>3098</v>
      </c>
      <c r="G421" s="835" t="s">
        <v>3119</v>
      </c>
      <c r="H421" s="835" t="s">
        <v>3120</v>
      </c>
      <c r="I421" s="849">
        <v>8865.349609375</v>
      </c>
      <c r="J421" s="849">
        <v>1</v>
      </c>
      <c r="K421" s="850">
        <v>8865.349609375</v>
      </c>
    </row>
    <row r="422" spans="1:11" ht="14.45" customHeight="1" x14ac:dyDescent="0.2">
      <c r="A422" s="831" t="s">
        <v>577</v>
      </c>
      <c r="B422" s="832" t="s">
        <v>578</v>
      </c>
      <c r="C422" s="835" t="s">
        <v>2639</v>
      </c>
      <c r="D422" s="863" t="s">
        <v>2640</v>
      </c>
      <c r="E422" s="835" t="s">
        <v>3097</v>
      </c>
      <c r="F422" s="863" t="s">
        <v>3098</v>
      </c>
      <c r="G422" s="835" t="s">
        <v>3121</v>
      </c>
      <c r="H422" s="835" t="s">
        <v>3122</v>
      </c>
      <c r="I422" s="849">
        <v>8865.349609375</v>
      </c>
      <c r="J422" s="849">
        <v>1</v>
      </c>
      <c r="K422" s="850">
        <v>8865.349609375</v>
      </c>
    </row>
    <row r="423" spans="1:11" ht="14.45" customHeight="1" x14ac:dyDescent="0.2">
      <c r="A423" s="831" t="s">
        <v>577</v>
      </c>
      <c r="B423" s="832" t="s">
        <v>578</v>
      </c>
      <c r="C423" s="835" t="s">
        <v>2639</v>
      </c>
      <c r="D423" s="863" t="s">
        <v>2640</v>
      </c>
      <c r="E423" s="835" t="s">
        <v>3097</v>
      </c>
      <c r="F423" s="863" t="s">
        <v>3098</v>
      </c>
      <c r="G423" s="835" t="s">
        <v>3123</v>
      </c>
      <c r="H423" s="835" t="s">
        <v>3124</v>
      </c>
      <c r="I423" s="849">
        <v>2082.64990234375</v>
      </c>
      <c r="J423" s="849">
        <v>3</v>
      </c>
      <c r="K423" s="850">
        <v>6247.94970703125</v>
      </c>
    </row>
    <row r="424" spans="1:11" ht="14.45" customHeight="1" x14ac:dyDescent="0.2">
      <c r="A424" s="831" t="s">
        <v>577</v>
      </c>
      <c r="B424" s="832" t="s">
        <v>578</v>
      </c>
      <c r="C424" s="835" t="s">
        <v>2639</v>
      </c>
      <c r="D424" s="863" t="s">
        <v>2640</v>
      </c>
      <c r="E424" s="835" t="s">
        <v>3097</v>
      </c>
      <c r="F424" s="863" t="s">
        <v>3098</v>
      </c>
      <c r="G424" s="835" t="s">
        <v>3125</v>
      </c>
      <c r="H424" s="835" t="s">
        <v>3126</v>
      </c>
      <c r="I424" s="849">
        <v>8865.349609375</v>
      </c>
      <c r="J424" s="849">
        <v>1</v>
      </c>
      <c r="K424" s="850">
        <v>8865.349609375</v>
      </c>
    </row>
    <row r="425" spans="1:11" ht="14.45" customHeight="1" x14ac:dyDescent="0.2">
      <c r="A425" s="831" t="s">
        <v>577</v>
      </c>
      <c r="B425" s="832" t="s">
        <v>578</v>
      </c>
      <c r="C425" s="835" t="s">
        <v>2639</v>
      </c>
      <c r="D425" s="863" t="s">
        <v>2640</v>
      </c>
      <c r="E425" s="835" t="s">
        <v>3097</v>
      </c>
      <c r="F425" s="863" t="s">
        <v>3098</v>
      </c>
      <c r="G425" s="835" t="s">
        <v>3127</v>
      </c>
      <c r="H425" s="835" t="s">
        <v>3128</v>
      </c>
      <c r="I425" s="849">
        <v>11274.599609375</v>
      </c>
      <c r="J425" s="849">
        <v>1</v>
      </c>
      <c r="K425" s="850">
        <v>11274.599609375</v>
      </c>
    </row>
    <row r="426" spans="1:11" ht="14.45" customHeight="1" x14ac:dyDescent="0.2">
      <c r="A426" s="831" t="s">
        <v>577</v>
      </c>
      <c r="B426" s="832" t="s">
        <v>578</v>
      </c>
      <c r="C426" s="835" t="s">
        <v>2639</v>
      </c>
      <c r="D426" s="863" t="s">
        <v>2640</v>
      </c>
      <c r="E426" s="835" t="s">
        <v>3097</v>
      </c>
      <c r="F426" s="863" t="s">
        <v>3098</v>
      </c>
      <c r="G426" s="835" t="s">
        <v>3129</v>
      </c>
      <c r="H426" s="835" t="s">
        <v>3130</v>
      </c>
      <c r="I426" s="849">
        <v>11274.599609375</v>
      </c>
      <c r="J426" s="849">
        <v>1</v>
      </c>
      <c r="K426" s="850">
        <v>11274.599609375</v>
      </c>
    </row>
    <row r="427" spans="1:11" ht="14.45" customHeight="1" x14ac:dyDescent="0.2">
      <c r="A427" s="831" t="s">
        <v>577</v>
      </c>
      <c r="B427" s="832" t="s">
        <v>578</v>
      </c>
      <c r="C427" s="835" t="s">
        <v>2639</v>
      </c>
      <c r="D427" s="863" t="s">
        <v>2640</v>
      </c>
      <c r="E427" s="835" t="s">
        <v>3097</v>
      </c>
      <c r="F427" s="863" t="s">
        <v>3098</v>
      </c>
      <c r="G427" s="835" t="s">
        <v>3131</v>
      </c>
      <c r="H427" s="835" t="s">
        <v>3132</v>
      </c>
      <c r="I427" s="849">
        <v>11274.599609375</v>
      </c>
      <c r="J427" s="849">
        <v>1</v>
      </c>
      <c r="K427" s="850">
        <v>11274.599609375</v>
      </c>
    </row>
    <row r="428" spans="1:11" ht="14.45" customHeight="1" x14ac:dyDescent="0.2">
      <c r="A428" s="831" t="s">
        <v>577</v>
      </c>
      <c r="B428" s="832" t="s">
        <v>578</v>
      </c>
      <c r="C428" s="835" t="s">
        <v>2639</v>
      </c>
      <c r="D428" s="863" t="s">
        <v>2640</v>
      </c>
      <c r="E428" s="835" t="s">
        <v>3097</v>
      </c>
      <c r="F428" s="863" t="s">
        <v>3098</v>
      </c>
      <c r="G428" s="835" t="s">
        <v>3133</v>
      </c>
      <c r="H428" s="835" t="s">
        <v>3134</v>
      </c>
      <c r="I428" s="849">
        <v>26406.30078125</v>
      </c>
      <c r="J428" s="849">
        <v>2</v>
      </c>
      <c r="K428" s="850">
        <v>52812.6015625</v>
      </c>
    </row>
    <row r="429" spans="1:11" ht="14.45" customHeight="1" x14ac:dyDescent="0.2">
      <c r="A429" s="831" t="s">
        <v>577</v>
      </c>
      <c r="B429" s="832" t="s">
        <v>578</v>
      </c>
      <c r="C429" s="835" t="s">
        <v>2639</v>
      </c>
      <c r="D429" s="863" t="s">
        <v>2640</v>
      </c>
      <c r="E429" s="835" t="s">
        <v>3097</v>
      </c>
      <c r="F429" s="863" t="s">
        <v>3098</v>
      </c>
      <c r="G429" s="835" t="s">
        <v>3135</v>
      </c>
      <c r="H429" s="835" t="s">
        <v>3136</v>
      </c>
      <c r="I429" s="849">
        <v>26406.30078125</v>
      </c>
      <c r="J429" s="849">
        <v>1</v>
      </c>
      <c r="K429" s="850">
        <v>26406.30078125</v>
      </c>
    </row>
    <row r="430" spans="1:11" ht="14.45" customHeight="1" x14ac:dyDescent="0.2">
      <c r="A430" s="831" t="s">
        <v>577</v>
      </c>
      <c r="B430" s="832" t="s">
        <v>578</v>
      </c>
      <c r="C430" s="835" t="s">
        <v>2639</v>
      </c>
      <c r="D430" s="863" t="s">
        <v>2640</v>
      </c>
      <c r="E430" s="835" t="s">
        <v>3097</v>
      </c>
      <c r="F430" s="863" t="s">
        <v>3098</v>
      </c>
      <c r="G430" s="835" t="s">
        <v>3137</v>
      </c>
      <c r="H430" s="835" t="s">
        <v>3138</v>
      </c>
      <c r="I430" s="849">
        <v>217.80000305175781</v>
      </c>
      <c r="J430" s="849">
        <v>1</v>
      </c>
      <c r="K430" s="850">
        <v>217.80000305175781</v>
      </c>
    </row>
    <row r="431" spans="1:11" ht="14.45" customHeight="1" x14ac:dyDescent="0.2">
      <c r="A431" s="831" t="s">
        <v>577</v>
      </c>
      <c r="B431" s="832" t="s">
        <v>578</v>
      </c>
      <c r="C431" s="835" t="s">
        <v>2639</v>
      </c>
      <c r="D431" s="863" t="s">
        <v>2640</v>
      </c>
      <c r="E431" s="835" t="s">
        <v>3097</v>
      </c>
      <c r="F431" s="863" t="s">
        <v>3098</v>
      </c>
      <c r="G431" s="835" t="s">
        <v>3139</v>
      </c>
      <c r="H431" s="835" t="s">
        <v>3140</v>
      </c>
      <c r="I431" s="849">
        <v>1185.800048828125</v>
      </c>
      <c r="J431" s="849">
        <v>1</v>
      </c>
      <c r="K431" s="850">
        <v>1185.800048828125</v>
      </c>
    </row>
    <row r="432" spans="1:11" ht="14.45" customHeight="1" x14ac:dyDescent="0.2">
      <c r="A432" s="831" t="s">
        <v>577</v>
      </c>
      <c r="B432" s="832" t="s">
        <v>578</v>
      </c>
      <c r="C432" s="835" t="s">
        <v>2639</v>
      </c>
      <c r="D432" s="863" t="s">
        <v>2640</v>
      </c>
      <c r="E432" s="835" t="s">
        <v>3141</v>
      </c>
      <c r="F432" s="863" t="s">
        <v>3142</v>
      </c>
      <c r="G432" s="835" t="s">
        <v>3143</v>
      </c>
      <c r="H432" s="835" t="s">
        <v>3144</v>
      </c>
      <c r="I432" s="849">
        <v>426.91000366210938</v>
      </c>
      <c r="J432" s="849">
        <v>1</v>
      </c>
      <c r="K432" s="850">
        <v>426.91000366210938</v>
      </c>
    </row>
    <row r="433" spans="1:11" ht="14.45" customHeight="1" x14ac:dyDescent="0.2">
      <c r="A433" s="831" t="s">
        <v>577</v>
      </c>
      <c r="B433" s="832" t="s">
        <v>578</v>
      </c>
      <c r="C433" s="835" t="s">
        <v>2639</v>
      </c>
      <c r="D433" s="863" t="s">
        <v>2640</v>
      </c>
      <c r="E433" s="835" t="s">
        <v>3141</v>
      </c>
      <c r="F433" s="863" t="s">
        <v>3142</v>
      </c>
      <c r="G433" s="835" t="s">
        <v>3145</v>
      </c>
      <c r="H433" s="835" t="s">
        <v>3146</v>
      </c>
      <c r="I433" s="849">
        <v>4823.7900390625</v>
      </c>
      <c r="J433" s="849">
        <v>2</v>
      </c>
      <c r="K433" s="850">
        <v>9647.580078125</v>
      </c>
    </row>
    <row r="434" spans="1:11" ht="14.45" customHeight="1" x14ac:dyDescent="0.2">
      <c r="A434" s="831" t="s">
        <v>577</v>
      </c>
      <c r="B434" s="832" t="s">
        <v>578</v>
      </c>
      <c r="C434" s="835" t="s">
        <v>2639</v>
      </c>
      <c r="D434" s="863" t="s">
        <v>2640</v>
      </c>
      <c r="E434" s="835" t="s">
        <v>3141</v>
      </c>
      <c r="F434" s="863" t="s">
        <v>3142</v>
      </c>
      <c r="G434" s="835" t="s">
        <v>3147</v>
      </c>
      <c r="H434" s="835" t="s">
        <v>3148</v>
      </c>
      <c r="I434" s="849">
        <v>4318.85986328125</v>
      </c>
      <c r="J434" s="849">
        <v>1</v>
      </c>
      <c r="K434" s="850">
        <v>4318.85986328125</v>
      </c>
    </row>
    <row r="435" spans="1:11" ht="14.45" customHeight="1" x14ac:dyDescent="0.2">
      <c r="A435" s="831" t="s">
        <v>577</v>
      </c>
      <c r="B435" s="832" t="s">
        <v>578</v>
      </c>
      <c r="C435" s="835" t="s">
        <v>2639</v>
      </c>
      <c r="D435" s="863" t="s">
        <v>2640</v>
      </c>
      <c r="E435" s="835" t="s">
        <v>3141</v>
      </c>
      <c r="F435" s="863" t="s">
        <v>3142</v>
      </c>
      <c r="G435" s="835" t="s">
        <v>3147</v>
      </c>
      <c r="H435" s="835" t="s">
        <v>3149</v>
      </c>
      <c r="I435" s="849">
        <v>4318.89013671875</v>
      </c>
      <c r="J435" s="849">
        <v>1</v>
      </c>
      <c r="K435" s="850">
        <v>4318.89013671875</v>
      </c>
    </row>
    <row r="436" spans="1:11" ht="14.45" customHeight="1" x14ac:dyDescent="0.2">
      <c r="A436" s="831" t="s">
        <v>577</v>
      </c>
      <c r="B436" s="832" t="s">
        <v>578</v>
      </c>
      <c r="C436" s="835" t="s">
        <v>2639</v>
      </c>
      <c r="D436" s="863" t="s">
        <v>2640</v>
      </c>
      <c r="E436" s="835" t="s">
        <v>3141</v>
      </c>
      <c r="F436" s="863" t="s">
        <v>3142</v>
      </c>
      <c r="G436" s="835" t="s">
        <v>3150</v>
      </c>
      <c r="H436" s="835" t="s">
        <v>3151</v>
      </c>
      <c r="I436" s="849">
        <v>5175</v>
      </c>
      <c r="J436" s="849">
        <v>2</v>
      </c>
      <c r="K436" s="850">
        <v>10350</v>
      </c>
    </row>
    <row r="437" spans="1:11" ht="14.45" customHeight="1" x14ac:dyDescent="0.2">
      <c r="A437" s="831" t="s">
        <v>577</v>
      </c>
      <c r="B437" s="832" t="s">
        <v>578</v>
      </c>
      <c r="C437" s="835" t="s">
        <v>2639</v>
      </c>
      <c r="D437" s="863" t="s">
        <v>2640</v>
      </c>
      <c r="E437" s="835" t="s">
        <v>3141</v>
      </c>
      <c r="F437" s="863" t="s">
        <v>3142</v>
      </c>
      <c r="G437" s="835" t="s">
        <v>3152</v>
      </c>
      <c r="H437" s="835" t="s">
        <v>3153</v>
      </c>
      <c r="I437" s="849">
        <v>5175</v>
      </c>
      <c r="J437" s="849">
        <v>1</v>
      </c>
      <c r="K437" s="850">
        <v>5175</v>
      </c>
    </row>
    <row r="438" spans="1:11" ht="14.45" customHeight="1" x14ac:dyDescent="0.2">
      <c r="A438" s="831" t="s">
        <v>577</v>
      </c>
      <c r="B438" s="832" t="s">
        <v>578</v>
      </c>
      <c r="C438" s="835" t="s">
        <v>2639</v>
      </c>
      <c r="D438" s="863" t="s">
        <v>2640</v>
      </c>
      <c r="E438" s="835" t="s">
        <v>3141</v>
      </c>
      <c r="F438" s="863" t="s">
        <v>3142</v>
      </c>
      <c r="G438" s="835" t="s">
        <v>3154</v>
      </c>
      <c r="H438" s="835" t="s">
        <v>3155</v>
      </c>
      <c r="I438" s="849">
        <v>3795</v>
      </c>
      <c r="J438" s="849">
        <v>2</v>
      </c>
      <c r="K438" s="850">
        <v>7590</v>
      </c>
    </row>
    <row r="439" spans="1:11" ht="14.45" customHeight="1" x14ac:dyDescent="0.2">
      <c r="A439" s="831" t="s">
        <v>577</v>
      </c>
      <c r="B439" s="832" t="s">
        <v>578</v>
      </c>
      <c r="C439" s="835" t="s">
        <v>2639</v>
      </c>
      <c r="D439" s="863" t="s">
        <v>2640</v>
      </c>
      <c r="E439" s="835" t="s">
        <v>3141</v>
      </c>
      <c r="F439" s="863" t="s">
        <v>3142</v>
      </c>
      <c r="G439" s="835" t="s">
        <v>3156</v>
      </c>
      <c r="H439" s="835" t="s">
        <v>3157</v>
      </c>
      <c r="I439" s="849">
        <v>3795</v>
      </c>
      <c r="J439" s="849">
        <v>4</v>
      </c>
      <c r="K439" s="850">
        <v>15180</v>
      </c>
    </row>
    <row r="440" spans="1:11" ht="14.45" customHeight="1" x14ac:dyDescent="0.2">
      <c r="A440" s="831" t="s">
        <v>577</v>
      </c>
      <c r="B440" s="832" t="s">
        <v>578</v>
      </c>
      <c r="C440" s="835" t="s">
        <v>2639</v>
      </c>
      <c r="D440" s="863" t="s">
        <v>2640</v>
      </c>
      <c r="E440" s="835" t="s">
        <v>3141</v>
      </c>
      <c r="F440" s="863" t="s">
        <v>3142</v>
      </c>
      <c r="G440" s="835" t="s">
        <v>3158</v>
      </c>
      <c r="H440" s="835" t="s">
        <v>3159</v>
      </c>
      <c r="I440" s="849">
        <v>3795</v>
      </c>
      <c r="J440" s="849">
        <v>12</v>
      </c>
      <c r="K440" s="850">
        <v>45540</v>
      </c>
    </row>
    <row r="441" spans="1:11" ht="14.45" customHeight="1" x14ac:dyDescent="0.2">
      <c r="A441" s="831" t="s">
        <v>577</v>
      </c>
      <c r="B441" s="832" t="s">
        <v>578</v>
      </c>
      <c r="C441" s="835" t="s">
        <v>2639</v>
      </c>
      <c r="D441" s="863" t="s">
        <v>2640</v>
      </c>
      <c r="E441" s="835" t="s">
        <v>3141</v>
      </c>
      <c r="F441" s="863" t="s">
        <v>3142</v>
      </c>
      <c r="G441" s="835" t="s">
        <v>3160</v>
      </c>
      <c r="H441" s="835" t="s">
        <v>3161</v>
      </c>
      <c r="I441" s="849">
        <v>3795</v>
      </c>
      <c r="J441" s="849">
        <v>7</v>
      </c>
      <c r="K441" s="850">
        <v>26565</v>
      </c>
    </row>
    <row r="442" spans="1:11" ht="14.45" customHeight="1" x14ac:dyDescent="0.2">
      <c r="A442" s="831" t="s">
        <v>577</v>
      </c>
      <c r="B442" s="832" t="s">
        <v>578</v>
      </c>
      <c r="C442" s="835" t="s">
        <v>2639</v>
      </c>
      <c r="D442" s="863" t="s">
        <v>2640</v>
      </c>
      <c r="E442" s="835" t="s">
        <v>3141</v>
      </c>
      <c r="F442" s="863" t="s">
        <v>3142</v>
      </c>
      <c r="G442" s="835" t="s">
        <v>3162</v>
      </c>
      <c r="H442" s="835" t="s">
        <v>3163</v>
      </c>
      <c r="I442" s="849">
        <v>3795</v>
      </c>
      <c r="J442" s="849">
        <v>2</v>
      </c>
      <c r="K442" s="850">
        <v>7590</v>
      </c>
    </row>
    <row r="443" spans="1:11" ht="14.45" customHeight="1" x14ac:dyDescent="0.2">
      <c r="A443" s="831" t="s">
        <v>577</v>
      </c>
      <c r="B443" s="832" t="s">
        <v>578</v>
      </c>
      <c r="C443" s="835" t="s">
        <v>2639</v>
      </c>
      <c r="D443" s="863" t="s">
        <v>2640</v>
      </c>
      <c r="E443" s="835" t="s">
        <v>3141</v>
      </c>
      <c r="F443" s="863" t="s">
        <v>3142</v>
      </c>
      <c r="G443" s="835" t="s">
        <v>3164</v>
      </c>
      <c r="H443" s="835" t="s">
        <v>3165</v>
      </c>
      <c r="I443" s="849">
        <v>5175</v>
      </c>
      <c r="J443" s="849">
        <v>4</v>
      </c>
      <c r="K443" s="850">
        <v>20700</v>
      </c>
    </row>
    <row r="444" spans="1:11" ht="14.45" customHeight="1" x14ac:dyDescent="0.2">
      <c r="A444" s="831" t="s">
        <v>577</v>
      </c>
      <c r="B444" s="832" t="s">
        <v>578</v>
      </c>
      <c r="C444" s="835" t="s">
        <v>2639</v>
      </c>
      <c r="D444" s="863" t="s">
        <v>2640</v>
      </c>
      <c r="E444" s="835" t="s">
        <v>3141</v>
      </c>
      <c r="F444" s="863" t="s">
        <v>3142</v>
      </c>
      <c r="G444" s="835" t="s">
        <v>3166</v>
      </c>
      <c r="H444" s="835" t="s">
        <v>3167</v>
      </c>
      <c r="I444" s="849">
        <v>5175</v>
      </c>
      <c r="J444" s="849">
        <v>4</v>
      </c>
      <c r="K444" s="850">
        <v>20700</v>
      </c>
    </row>
    <row r="445" spans="1:11" ht="14.45" customHeight="1" x14ac:dyDescent="0.2">
      <c r="A445" s="831" t="s">
        <v>577</v>
      </c>
      <c r="B445" s="832" t="s">
        <v>578</v>
      </c>
      <c r="C445" s="835" t="s">
        <v>2639</v>
      </c>
      <c r="D445" s="863" t="s">
        <v>2640</v>
      </c>
      <c r="E445" s="835" t="s">
        <v>3141</v>
      </c>
      <c r="F445" s="863" t="s">
        <v>3142</v>
      </c>
      <c r="G445" s="835" t="s">
        <v>3150</v>
      </c>
      <c r="H445" s="835" t="s">
        <v>3168</v>
      </c>
      <c r="I445" s="849">
        <v>5175</v>
      </c>
      <c r="J445" s="849">
        <v>1</v>
      </c>
      <c r="K445" s="850">
        <v>5175</v>
      </c>
    </row>
    <row r="446" spans="1:11" ht="14.45" customHeight="1" x14ac:dyDescent="0.2">
      <c r="A446" s="831" t="s">
        <v>577</v>
      </c>
      <c r="B446" s="832" t="s">
        <v>578</v>
      </c>
      <c r="C446" s="835" t="s">
        <v>2639</v>
      </c>
      <c r="D446" s="863" t="s">
        <v>2640</v>
      </c>
      <c r="E446" s="835" t="s">
        <v>3141</v>
      </c>
      <c r="F446" s="863" t="s">
        <v>3142</v>
      </c>
      <c r="G446" s="835" t="s">
        <v>3154</v>
      </c>
      <c r="H446" s="835" t="s">
        <v>3169</v>
      </c>
      <c r="I446" s="849">
        <v>3795</v>
      </c>
      <c r="J446" s="849">
        <v>1</v>
      </c>
      <c r="K446" s="850">
        <v>3795</v>
      </c>
    </row>
    <row r="447" spans="1:11" ht="14.45" customHeight="1" x14ac:dyDescent="0.2">
      <c r="A447" s="831" t="s">
        <v>577</v>
      </c>
      <c r="B447" s="832" t="s">
        <v>578</v>
      </c>
      <c r="C447" s="835" t="s">
        <v>2639</v>
      </c>
      <c r="D447" s="863" t="s">
        <v>2640</v>
      </c>
      <c r="E447" s="835" t="s">
        <v>3141</v>
      </c>
      <c r="F447" s="863" t="s">
        <v>3142</v>
      </c>
      <c r="G447" s="835" t="s">
        <v>3158</v>
      </c>
      <c r="H447" s="835" t="s">
        <v>3170</v>
      </c>
      <c r="I447" s="849">
        <v>3795</v>
      </c>
      <c r="J447" s="849">
        <v>1</v>
      </c>
      <c r="K447" s="850">
        <v>3795</v>
      </c>
    </row>
    <row r="448" spans="1:11" ht="14.45" customHeight="1" x14ac:dyDescent="0.2">
      <c r="A448" s="831" t="s">
        <v>577</v>
      </c>
      <c r="B448" s="832" t="s">
        <v>578</v>
      </c>
      <c r="C448" s="835" t="s">
        <v>2639</v>
      </c>
      <c r="D448" s="863" t="s">
        <v>2640</v>
      </c>
      <c r="E448" s="835" t="s">
        <v>3141</v>
      </c>
      <c r="F448" s="863" t="s">
        <v>3142</v>
      </c>
      <c r="G448" s="835" t="s">
        <v>3160</v>
      </c>
      <c r="H448" s="835" t="s">
        <v>3171</v>
      </c>
      <c r="I448" s="849">
        <v>3795</v>
      </c>
      <c r="J448" s="849">
        <v>4</v>
      </c>
      <c r="K448" s="850">
        <v>15180</v>
      </c>
    </row>
    <row r="449" spans="1:11" ht="14.45" customHeight="1" x14ac:dyDescent="0.2">
      <c r="A449" s="831" t="s">
        <v>577</v>
      </c>
      <c r="B449" s="832" t="s">
        <v>578</v>
      </c>
      <c r="C449" s="835" t="s">
        <v>2639</v>
      </c>
      <c r="D449" s="863" t="s">
        <v>2640</v>
      </c>
      <c r="E449" s="835" t="s">
        <v>3141</v>
      </c>
      <c r="F449" s="863" t="s">
        <v>3142</v>
      </c>
      <c r="G449" s="835" t="s">
        <v>3172</v>
      </c>
      <c r="H449" s="835" t="s">
        <v>3173</v>
      </c>
      <c r="I449" s="849">
        <v>3795</v>
      </c>
      <c r="J449" s="849">
        <v>2</v>
      </c>
      <c r="K449" s="850">
        <v>7590</v>
      </c>
    </row>
    <row r="450" spans="1:11" ht="14.45" customHeight="1" x14ac:dyDescent="0.2">
      <c r="A450" s="831" t="s">
        <v>577</v>
      </c>
      <c r="B450" s="832" t="s">
        <v>578</v>
      </c>
      <c r="C450" s="835" t="s">
        <v>2639</v>
      </c>
      <c r="D450" s="863" t="s">
        <v>2640</v>
      </c>
      <c r="E450" s="835" t="s">
        <v>3141</v>
      </c>
      <c r="F450" s="863" t="s">
        <v>3142</v>
      </c>
      <c r="G450" s="835" t="s">
        <v>3164</v>
      </c>
      <c r="H450" s="835" t="s">
        <v>3174</v>
      </c>
      <c r="I450" s="849">
        <v>5175</v>
      </c>
      <c r="J450" s="849">
        <v>1</v>
      </c>
      <c r="K450" s="850">
        <v>5175</v>
      </c>
    </row>
    <row r="451" spans="1:11" ht="14.45" customHeight="1" x14ac:dyDescent="0.2">
      <c r="A451" s="831" t="s">
        <v>577</v>
      </c>
      <c r="B451" s="832" t="s">
        <v>578</v>
      </c>
      <c r="C451" s="835" t="s">
        <v>2639</v>
      </c>
      <c r="D451" s="863" t="s">
        <v>2640</v>
      </c>
      <c r="E451" s="835" t="s">
        <v>3141</v>
      </c>
      <c r="F451" s="863" t="s">
        <v>3142</v>
      </c>
      <c r="G451" s="835" t="s">
        <v>3166</v>
      </c>
      <c r="H451" s="835" t="s">
        <v>3175</v>
      </c>
      <c r="I451" s="849">
        <v>5175</v>
      </c>
      <c r="J451" s="849">
        <v>2</v>
      </c>
      <c r="K451" s="850">
        <v>10350</v>
      </c>
    </row>
    <row r="452" spans="1:11" ht="14.45" customHeight="1" x14ac:dyDescent="0.2">
      <c r="A452" s="831" t="s">
        <v>577</v>
      </c>
      <c r="B452" s="832" t="s">
        <v>578</v>
      </c>
      <c r="C452" s="835" t="s">
        <v>2639</v>
      </c>
      <c r="D452" s="863" t="s">
        <v>2640</v>
      </c>
      <c r="E452" s="835" t="s">
        <v>3141</v>
      </c>
      <c r="F452" s="863" t="s">
        <v>3142</v>
      </c>
      <c r="G452" s="835" t="s">
        <v>3176</v>
      </c>
      <c r="H452" s="835" t="s">
        <v>3177</v>
      </c>
      <c r="I452" s="849">
        <v>10807.4697265625</v>
      </c>
      <c r="J452" s="849">
        <v>2</v>
      </c>
      <c r="K452" s="850">
        <v>21614.939453125</v>
      </c>
    </row>
    <row r="453" spans="1:11" ht="14.45" customHeight="1" x14ac:dyDescent="0.2">
      <c r="A453" s="831" t="s">
        <v>577</v>
      </c>
      <c r="B453" s="832" t="s">
        <v>578</v>
      </c>
      <c r="C453" s="835" t="s">
        <v>2639</v>
      </c>
      <c r="D453" s="863" t="s">
        <v>2640</v>
      </c>
      <c r="E453" s="835" t="s">
        <v>3141</v>
      </c>
      <c r="F453" s="863" t="s">
        <v>3142</v>
      </c>
      <c r="G453" s="835" t="s">
        <v>3178</v>
      </c>
      <c r="H453" s="835" t="s">
        <v>3179</v>
      </c>
      <c r="I453" s="849">
        <v>10807.4697265625</v>
      </c>
      <c r="J453" s="849">
        <v>1</v>
      </c>
      <c r="K453" s="850">
        <v>10807.4697265625</v>
      </c>
    </row>
    <row r="454" spans="1:11" ht="14.45" customHeight="1" x14ac:dyDescent="0.2">
      <c r="A454" s="831" t="s">
        <v>577</v>
      </c>
      <c r="B454" s="832" t="s">
        <v>578</v>
      </c>
      <c r="C454" s="835" t="s">
        <v>2639</v>
      </c>
      <c r="D454" s="863" t="s">
        <v>2640</v>
      </c>
      <c r="E454" s="835" t="s">
        <v>3141</v>
      </c>
      <c r="F454" s="863" t="s">
        <v>3142</v>
      </c>
      <c r="G454" s="835" t="s">
        <v>3180</v>
      </c>
      <c r="H454" s="835" t="s">
        <v>3181</v>
      </c>
      <c r="I454" s="849">
        <v>10807.4697265625</v>
      </c>
      <c r="J454" s="849">
        <v>2</v>
      </c>
      <c r="K454" s="850">
        <v>21614.939453125</v>
      </c>
    </row>
    <row r="455" spans="1:11" ht="14.45" customHeight="1" x14ac:dyDescent="0.2">
      <c r="A455" s="831" t="s">
        <v>577</v>
      </c>
      <c r="B455" s="832" t="s">
        <v>578</v>
      </c>
      <c r="C455" s="835" t="s">
        <v>2639</v>
      </c>
      <c r="D455" s="863" t="s">
        <v>2640</v>
      </c>
      <c r="E455" s="835" t="s">
        <v>3141</v>
      </c>
      <c r="F455" s="863" t="s">
        <v>3142</v>
      </c>
      <c r="G455" s="835" t="s">
        <v>3182</v>
      </c>
      <c r="H455" s="835" t="s">
        <v>3183</v>
      </c>
      <c r="I455" s="849">
        <v>10807.4697265625</v>
      </c>
      <c r="J455" s="849">
        <v>1</v>
      </c>
      <c r="K455" s="850">
        <v>10807.4697265625</v>
      </c>
    </row>
    <row r="456" spans="1:11" ht="14.45" customHeight="1" x14ac:dyDescent="0.2">
      <c r="A456" s="831" t="s">
        <v>577</v>
      </c>
      <c r="B456" s="832" t="s">
        <v>578</v>
      </c>
      <c r="C456" s="835" t="s">
        <v>2639</v>
      </c>
      <c r="D456" s="863" t="s">
        <v>2640</v>
      </c>
      <c r="E456" s="835" t="s">
        <v>3141</v>
      </c>
      <c r="F456" s="863" t="s">
        <v>3142</v>
      </c>
      <c r="G456" s="835" t="s">
        <v>3180</v>
      </c>
      <c r="H456" s="835" t="s">
        <v>3184</v>
      </c>
      <c r="I456" s="849">
        <v>10807.4697265625</v>
      </c>
      <c r="J456" s="849">
        <v>1</v>
      </c>
      <c r="K456" s="850">
        <v>10807.4697265625</v>
      </c>
    </row>
    <row r="457" spans="1:11" ht="14.45" customHeight="1" x14ac:dyDescent="0.2">
      <c r="A457" s="831" t="s">
        <v>577</v>
      </c>
      <c r="B457" s="832" t="s">
        <v>578</v>
      </c>
      <c r="C457" s="835" t="s">
        <v>2639</v>
      </c>
      <c r="D457" s="863" t="s">
        <v>2640</v>
      </c>
      <c r="E457" s="835" t="s">
        <v>3141</v>
      </c>
      <c r="F457" s="863" t="s">
        <v>3142</v>
      </c>
      <c r="G457" s="835" t="s">
        <v>3185</v>
      </c>
      <c r="H457" s="835" t="s">
        <v>3186</v>
      </c>
      <c r="I457" s="849">
        <v>10807.4697265625</v>
      </c>
      <c r="J457" s="849">
        <v>1</v>
      </c>
      <c r="K457" s="850">
        <v>10807.4697265625</v>
      </c>
    </row>
    <row r="458" spans="1:11" ht="14.45" customHeight="1" x14ac:dyDescent="0.2">
      <c r="A458" s="831" t="s">
        <v>577</v>
      </c>
      <c r="B458" s="832" t="s">
        <v>578</v>
      </c>
      <c r="C458" s="835" t="s">
        <v>2639</v>
      </c>
      <c r="D458" s="863" t="s">
        <v>2640</v>
      </c>
      <c r="E458" s="835" t="s">
        <v>3141</v>
      </c>
      <c r="F458" s="863" t="s">
        <v>3142</v>
      </c>
      <c r="G458" s="835" t="s">
        <v>3187</v>
      </c>
      <c r="H458" s="835" t="s">
        <v>3188</v>
      </c>
      <c r="I458" s="849">
        <v>10807.4697265625</v>
      </c>
      <c r="J458" s="849">
        <v>1</v>
      </c>
      <c r="K458" s="850">
        <v>10807.4697265625</v>
      </c>
    </row>
    <row r="459" spans="1:11" ht="14.45" customHeight="1" x14ac:dyDescent="0.2">
      <c r="A459" s="831" t="s">
        <v>577</v>
      </c>
      <c r="B459" s="832" t="s">
        <v>578</v>
      </c>
      <c r="C459" s="835" t="s">
        <v>2639</v>
      </c>
      <c r="D459" s="863" t="s">
        <v>2640</v>
      </c>
      <c r="E459" s="835" t="s">
        <v>3141</v>
      </c>
      <c r="F459" s="863" t="s">
        <v>3142</v>
      </c>
      <c r="G459" s="835" t="s">
        <v>3189</v>
      </c>
      <c r="H459" s="835" t="s">
        <v>3190</v>
      </c>
      <c r="I459" s="849">
        <v>10807.4697265625</v>
      </c>
      <c r="J459" s="849">
        <v>1</v>
      </c>
      <c r="K459" s="850">
        <v>10807.4697265625</v>
      </c>
    </row>
    <row r="460" spans="1:11" ht="14.45" customHeight="1" x14ac:dyDescent="0.2">
      <c r="A460" s="831" t="s">
        <v>577</v>
      </c>
      <c r="B460" s="832" t="s">
        <v>578</v>
      </c>
      <c r="C460" s="835" t="s">
        <v>2639</v>
      </c>
      <c r="D460" s="863" t="s">
        <v>2640</v>
      </c>
      <c r="E460" s="835" t="s">
        <v>3141</v>
      </c>
      <c r="F460" s="863" t="s">
        <v>3142</v>
      </c>
      <c r="G460" s="835" t="s">
        <v>3191</v>
      </c>
      <c r="H460" s="835" t="s">
        <v>3192</v>
      </c>
      <c r="I460" s="849">
        <v>9893.2099609375</v>
      </c>
      <c r="J460" s="849">
        <v>1</v>
      </c>
      <c r="K460" s="850">
        <v>9893.2099609375</v>
      </c>
    </row>
    <row r="461" spans="1:11" ht="14.45" customHeight="1" x14ac:dyDescent="0.2">
      <c r="A461" s="831" t="s">
        <v>577</v>
      </c>
      <c r="B461" s="832" t="s">
        <v>578</v>
      </c>
      <c r="C461" s="835" t="s">
        <v>2639</v>
      </c>
      <c r="D461" s="863" t="s">
        <v>2640</v>
      </c>
      <c r="E461" s="835" t="s">
        <v>3141</v>
      </c>
      <c r="F461" s="863" t="s">
        <v>3142</v>
      </c>
      <c r="G461" s="835" t="s">
        <v>3193</v>
      </c>
      <c r="H461" s="835" t="s">
        <v>3194</v>
      </c>
      <c r="I461" s="849">
        <v>9893.2099609375</v>
      </c>
      <c r="J461" s="849">
        <v>4</v>
      </c>
      <c r="K461" s="850">
        <v>39572.83984375</v>
      </c>
    </row>
    <row r="462" spans="1:11" ht="14.45" customHeight="1" x14ac:dyDescent="0.2">
      <c r="A462" s="831" t="s">
        <v>577</v>
      </c>
      <c r="B462" s="832" t="s">
        <v>578</v>
      </c>
      <c r="C462" s="835" t="s">
        <v>2639</v>
      </c>
      <c r="D462" s="863" t="s">
        <v>2640</v>
      </c>
      <c r="E462" s="835" t="s">
        <v>3141</v>
      </c>
      <c r="F462" s="863" t="s">
        <v>3142</v>
      </c>
      <c r="G462" s="835" t="s">
        <v>3195</v>
      </c>
      <c r="H462" s="835" t="s">
        <v>3196</v>
      </c>
      <c r="I462" s="849">
        <v>9893.2099609375</v>
      </c>
      <c r="J462" s="849">
        <v>3</v>
      </c>
      <c r="K462" s="850">
        <v>29679.6298828125</v>
      </c>
    </row>
    <row r="463" spans="1:11" ht="14.45" customHeight="1" x14ac:dyDescent="0.2">
      <c r="A463" s="831" t="s">
        <v>577</v>
      </c>
      <c r="B463" s="832" t="s">
        <v>578</v>
      </c>
      <c r="C463" s="835" t="s">
        <v>2639</v>
      </c>
      <c r="D463" s="863" t="s">
        <v>2640</v>
      </c>
      <c r="E463" s="835" t="s">
        <v>3141</v>
      </c>
      <c r="F463" s="863" t="s">
        <v>3142</v>
      </c>
      <c r="G463" s="835" t="s">
        <v>3197</v>
      </c>
      <c r="H463" s="835" t="s">
        <v>3198</v>
      </c>
      <c r="I463" s="849">
        <v>2875</v>
      </c>
      <c r="J463" s="849">
        <v>1</v>
      </c>
      <c r="K463" s="850">
        <v>2875</v>
      </c>
    </row>
    <row r="464" spans="1:11" ht="14.45" customHeight="1" x14ac:dyDescent="0.2">
      <c r="A464" s="831" t="s">
        <v>577</v>
      </c>
      <c r="B464" s="832" t="s">
        <v>578</v>
      </c>
      <c r="C464" s="835" t="s">
        <v>2639</v>
      </c>
      <c r="D464" s="863" t="s">
        <v>2640</v>
      </c>
      <c r="E464" s="835" t="s">
        <v>3141</v>
      </c>
      <c r="F464" s="863" t="s">
        <v>3142</v>
      </c>
      <c r="G464" s="835" t="s">
        <v>3199</v>
      </c>
      <c r="H464" s="835" t="s">
        <v>3200</v>
      </c>
      <c r="I464" s="849">
        <v>6693.3798828125</v>
      </c>
      <c r="J464" s="849">
        <v>1</v>
      </c>
      <c r="K464" s="850">
        <v>6693.3798828125</v>
      </c>
    </row>
    <row r="465" spans="1:11" ht="14.45" customHeight="1" x14ac:dyDescent="0.2">
      <c r="A465" s="831" t="s">
        <v>577</v>
      </c>
      <c r="B465" s="832" t="s">
        <v>578</v>
      </c>
      <c r="C465" s="835" t="s">
        <v>2639</v>
      </c>
      <c r="D465" s="863" t="s">
        <v>2640</v>
      </c>
      <c r="E465" s="835" t="s">
        <v>3141</v>
      </c>
      <c r="F465" s="863" t="s">
        <v>3142</v>
      </c>
      <c r="G465" s="835" t="s">
        <v>3201</v>
      </c>
      <c r="H465" s="835" t="s">
        <v>3202</v>
      </c>
      <c r="I465" s="849">
        <v>6693.3798828125</v>
      </c>
      <c r="J465" s="849">
        <v>1</v>
      </c>
      <c r="K465" s="850">
        <v>6693.3798828125</v>
      </c>
    </row>
    <row r="466" spans="1:11" ht="14.45" customHeight="1" x14ac:dyDescent="0.2">
      <c r="A466" s="831" t="s">
        <v>577</v>
      </c>
      <c r="B466" s="832" t="s">
        <v>578</v>
      </c>
      <c r="C466" s="835" t="s">
        <v>2639</v>
      </c>
      <c r="D466" s="863" t="s">
        <v>2640</v>
      </c>
      <c r="E466" s="835" t="s">
        <v>3141</v>
      </c>
      <c r="F466" s="863" t="s">
        <v>3142</v>
      </c>
      <c r="G466" s="835" t="s">
        <v>3203</v>
      </c>
      <c r="H466" s="835" t="s">
        <v>3204</v>
      </c>
      <c r="I466" s="849">
        <v>5195.7001953125</v>
      </c>
      <c r="J466" s="849">
        <v>1</v>
      </c>
      <c r="K466" s="850">
        <v>5195.7001953125</v>
      </c>
    </row>
    <row r="467" spans="1:11" ht="14.45" customHeight="1" x14ac:dyDescent="0.2">
      <c r="A467" s="831" t="s">
        <v>577</v>
      </c>
      <c r="B467" s="832" t="s">
        <v>578</v>
      </c>
      <c r="C467" s="835" t="s">
        <v>2639</v>
      </c>
      <c r="D467" s="863" t="s">
        <v>2640</v>
      </c>
      <c r="E467" s="835" t="s">
        <v>3141</v>
      </c>
      <c r="F467" s="863" t="s">
        <v>3142</v>
      </c>
      <c r="G467" s="835" t="s">
        <v>3205</v>
      </c>
      <c r="H467" s="835" t="s">
        <v>3206</v>
      </c>
      <c r="I467" s="849">
        <v>7242.009765625</v>
      </c>
      <c r="J467" s="849">
        <v>1</v>
      </c>
      <c r="K467" s="850">
        <v>7242.009765625</v>
      </c>
    </row>
    <row r="468" spans="1:11" ht="14.45" customHeight="1" x14ac:dyDescent="0.2">
      <c r="A468" s="831" t="s">
        <v>577</v>
      </c>
      <c r="B468" s="832" t="s">
        <v>578</v>
      </c>
      <c r="C468" s="835" t="s">
        <v>2639</v>
      </c>
      <c r="D468" s="863" t="s">
        <v>2640</v>
      </c>
      <c r="E468" s="835" t="s">
        <v>3141</v>
      </c>
      <c r="F468" s="863" t="s">
        <v>3142</v>
      </c>
      <c r="G468" s="835" t="s">
        <v>3207</v>
      </c>
      <c r="H468" s="835" t="s">
        <v>3208</v>
      </c>
      <c r="I468" s="849">
        <v>7242.02001953125</v>
      </c>
      <c r="J468" s="849">
        <v>1</v>
      </c>
      <c r="K468" s="850">
        <v>7242.02001953125</v>
      </c>
    </row>
    <row r="469" spans="1:11" ht="14.45" customHeight="1" x14ac:dyDescent="0.2">
      <c r="A469" s="831" t="s">
        <v>577</v>
      </c>
      <c r="B469" s="832" t="s">
        <v>578</v>
      </c>
      <c r="C469" s="835" t="s">
        <v>2639</v>
      </c>
      <c r="D469" s="863" t="s">
        <v>2640</v>
      </c>
      <c r="E469" s="835" t="s">
        <v>3141</v>
      </c>
      <c r="F469" s="863" t="s">
        <v>3142</v>
      </c>
      <c r="G469" s="835" t="s">
        <v>3209</v>
      </c>
      <c r="H469" s="835" t="s">
        <v>3210</v>
      </c>
      <c r="I469" s="849">
        <v>9154.384765625</v>
      </c>
      <c r="J469" s="849">
        <v>2</v>
      </c>
      <c r="K469" s="850">
        <v>18308.76953125</v>
      </c>
    </row>
    <row r="470" spans="1:11" ht="14.45" customHeight="1" x14ac:dyDescent="0.2">
      <c r="A470" s="831" t="s">
        <v>577</v>
      </c>
      <c r="B470" s="832" t="s">
        <v>578</v>
      </c>
      <c r="C470" s="835" t="s">
        <v>2639</v>
      </c>
      <c r="D470" s="863" t="s">
        <v>2640</v>
      </c>
      <c r="E470" s="835" t="s">
        <v>3141</v>
      </c>
      <c r="F470" s="863" t="s">
        <v>3142</v>
      </c>
      <c r="G470" s="835" t="s">
        <v>3211</v>
      </c>
      <c r="H470" s="835" t="s">
        <v>3212</v>
      </c>
      <c r="I470" s="849">
        <v>9154.3798828125</v>
      </c>
      <c r="J470" s="849">
        <v>2</v>
      </c>
      <c r="K470" s="850">
        <v>18308.759765625</v>
      </c>
    </row>
    <row r="471" spans="1:11" ht="14.45" customHeight="1" x14ac:dyDescent="0.2">
      <c r="A471" s="831" t="s">
        <v>577</v>
      </c>
      <c r="B471" s="832" t="s">
        <v>578</v>
      </c>
      <c r="C471" s="835" t="s">
        <v>2639</v>
      </c>
      <c r="D471" s="863" t="s">
        <v>2640</v>
      </c>
      <c r="E471" s="835" t="s">
        <v>3141</v>
      </c>
      <c r="F471" s="863" t="s">
        <v>3142</v>
      </c>
      <c r="G471" s="835" t="s">
        <v>3213</v>
      </c>
      <c r="H471" s="835" t="s">
        <v>3214</v>
      </c>
      <c r="I471" s="849">
        <v>3948.5</v>
      </c>
      <c r="J471" s="849">
        <v>1</v>
      </c>
      <c r="K471" s="850">
        <v>3948.5</v>
      </c>
    </row>
    <row r="472" spans="1:11" ht="14.45" customHeight="1" x14ac:dyDescent="0.2">
      <c r="A472" s="831" t="s">
        <v>577</v>
      </c>
      <c r="B472" s="832" t="s">
        <v>578</v>
      </c>
      <c r="C472" s="835" t="s">
        <v>2639</v>
      </c>
      <c r="D472" s="863" t="s">
        <v>2640</v>
      </c>
      <c r="E472" s="835" t="s">
        <v>3141</v>
      </c>
      <c r="F472" s="863" t="s">
        <v>3142</v>
      </c>
      <c r="G472" s="835" t="s">
        <v>3215</v>
      </c>
      <c r="H472" s="835" t="s">
        <v>3216</v>
      </c>
      <c r="I472" s="849">
        <v>3948.56005859375</v>
      </c>
      <c r="J472" s="849">
        <v>1</v>
      </c>
      <c r="K472" s="850">
        <v>3948.56005859375</v>
      </c>
    </row>
    <row r="473" spans="1:11" ht="14.45" customHeight="1" x14ac:dyDescent="0.2">
      <c r="A473" s="831" t="s">
        <v>577</v>
      </c>
      <c r="B473" s="832" t="s">
        <v>578</v>
      </c>
      <c r="C473" s="835" t="s">
        <v>2639</v>
      </c>
      <c r="D473" s="863" t="s">
        <v>2640</v>
      </c>
      <c r="E473" s="835" t="s">
        <v>3141</v>
      </c>
      <c r="F473" s="863" t="s">
        <v>3142</v>
      </c>
      <c r="G473" s="835" t="s">
        <v>3217</v>
      </c>
      <c r="H473" s="835" t="s">
        <v>3218</v>
      </c>
      <c r="I473" s="849">
        <v>5691.27978515625</v>
      </c>
      <c r="J473" s="849">
        <v>1</v>
      </c>
      <c r="K473" s="850">
        <v>5691.27978515625</v>
      </c>
    </row>
    <row r="474" spans="1:11" ht="14.45" customHeight="1" x14ac:dyDescent="0.2">
      <c r="A474" s="831" t="s">
        <v>577</v>
      </c>
      <c r="B474" s="832" t="s">
        <v>578</v>
      </c>
      <c r="C474" s="835" t="s">
        <v>2639</v>
      </c>
      <c r="D474" s="863" t="s">
        <v>2640</v>
      </c>
      <c r="E474" s="835" t="s">
        <v>3141</v>
      </c>
      <c r="F474" s="863" t="s">
        <v>3142</v>
      </c>
      <c r="G474" s="835" t="s">
        <v>3219</v>
      </c>
      <c r="H474" s="835" t="s">
        <v>3220</v>
      </c>
      <c r="I474" s="849">
        <v>7424.2998046875</v>
      </c>
      <c r="J474" s="849">
        <v>1</v>
      </c>
      <c r="K474" s="850">
        <v>7424.2998046875</v>
      </c>
    </row>
    <row r="475" spans="1:11" ht="14.45" customHeight="1" x14ac:dyDescent="0.2">
      <c r="A475" s="831" t="s">
        <v>577</v>
      </c>
      <c r="B475" s="832" t="s">
        <v>578</v>
      </c>
      <c r="C475" s="835" t="s">
        <v>2639</v>
      </c>
      <c r="D475" s="863" t="s">
        <v>2640</v>
      </c>
      <c r="E475" s="835" t="s">
        <v>3141</v>
      </c>
      <c r="F475" s="863" t="s">
        <v>3142</v>
      </c>
      <c r="G475" s="835" t="s">
        <v>3221</v>
      </c>
      <c r="H475" s="835" t="s">
        <v>3222</v>
      </c>
      <c r="I475" s="849">
        <v>7424.2998046875</v>
      </c>
      <c r="J475" s="849">
        <v>1</v>
      </c>
      <c r="K475" s="850">
        <v>7424.2998046875</v>
      </c>
    </row>
    <row r="476" spans="1:11" ht="14.45" customHeight="1" x14ac:dyDescent="0.2">
      <c r="A476" s="831" t="s">
        <v>577</v>
      </c>
      <c r="B476" s="832" t="s">
        <v>578</v>
      </c>
      <c r="C476" s="835" t="s">
        <v>2639</v>
      </c>
      <c r="D476" s="863" t="s">
        <v>2640</v>
      </c>
      <c r="E476" s="835" t="s">
        <v>3141</v>
      </c>
      <c r="F476" s="863" t="s">
        <v>3142</v>
      </c>
      <c r="G476" s="835" t="s">
        <v>3223</v>
      </c>
      <c r="H476" s="835" t="s">
        <v>3224</v>
      </c>
      <c r="I476" s="849">
        <v>7424.2998046875</v>
      </c>
      <c r="J476" s="849">
        <v>1</v>
      </c>
      <c r="K476" s="850">
        <v>7424.2998046875</v>
      </c>
    </row>
    <row r="477" spans="1:11" ht="14.45" customHeight="1" x14ac:dyDescent="0.2">
      <c r="A477" s="831" t="s">
        <v>577</v>
      </c>
      <c r="B477" s="832" t="s">
        <v>578</v>
      </c>
      <c r="C477" s="835" t="s">
        <v>2639</v>
      </c>
      <c r="D477" s="863" t="s">
        <v>2640</v>
      </c>
      <c r="E477" s="835" t="s">
        <v>3141</v>
      </c>
      <c r="F477" s="863" t="s">
        <v>3142</v>
      </c>
      <c r="G477" s="835" t="s">
        <v>3225</v>
      </c>
      <c r="H477" s="835" t="s">
        <v>3226</v>
      </c>
      <c r="I477" s="849">
        <v>7329.7900390625</v>
      </c>
      <c r="J477" s="849">
        <v>1</v>
      </c>
      <c r="K477" s="850">
        <v>7329.7900390625</v>
      </c>
    </row>
    <row r="478" spans="1:11" ht="14.45" customHeight="1" x14ac:dyDescent="0.2">
      <c r="A478" s="831" t="s">
        <v>577</v>
      </c>
      <c r="B478" s="832" t="s">
        <v>578</v>
      </c>
      <c r="C478" s="835" t="s">
        <v>2639</v>
      </c>
      <c r="D478" s="863" t="s">
        <v>2640</v>
      </c>
      <c r="E478" s="835" t="s">
        <v>3141</v>
      </c>
      <c r="F478" s="863" t="s">
        <v>3142</v>
      </c>
      <c r="G478" s="835" t="s">
        <v>3227</v>
      </c>
      <c r="H478" s="835" t="s">
        <v>3228</v>
      </c>
      <c r="I478" s="849">
        <v>8323.9404296875</v>
      </c>
      <c r="J478" s="849">
        <v>1</v>
      </c>
      <c r="K478" s="850">
        <v>8323.9404296875</v>
      </c>
    </row>
    <row r="479" spans="1:11" ht="14.45" customHeight="1" x14ac:dyDescent="0.2">
      <c r="A479" s="831" t="s">
        <v>577</v>
      </c>
      <c r="B479" s="832" t="s">
        <v>578</v>
      </c>
      <c r="C479" s="835" t="s">
        <v>2639</v>
      </c>
      <c r="D479" s="863" t="s">
        <v>2640</v>
      </c>
      <c r="E479" s="835" t="s">
        <v>3141</v>
      </c>
      <c r="F479" s="863" t="s">
        <v>3142</v>
      </c>
      <c r="G479" s="835" t="s">
        <v>3227</v>
      </c>
      <c r="H479" s="835" t="s">
        <v>3229</v>
      </c>
      <c r="I479" s="849">
        <v>8323.9296875</v>
      </c>
      <c r="J479" s="849">
        <v>1</v>
      </c>
      <c r="K479" s="850">
        <v>8323.9296875</v>
      </c>
    </row>
    <row r="480" spans="1:11" ht="14.45" customHeight="1" x14ac:dyDescent="0.2">
      <c r="A480" s="831" t="s">
        <v>577</v>
      </c>
      <c r="B480" s="832" t="s">
        <v>578</v>
      </c>
      <c r="C480" s="835" t="s">
        <v>2639</v>
      </c>
      <c r="D480" s="863" t="s">
        <v>2640</v>
      </c>
      <c r="E480" s="835" t="s">
        <v>3141</v>
      </c>
      <c r="F480" s="863" t="s">
        <v>3142</v>
      </c>
      <c r="G480" s="835" t="s">
        <v>3230</v>
      </c>
      <c r="H480" s="835" t="s">
        <v>3231</v>
      </c>
      <c r="I480" s="849">
        <v>8770.349609375</v>
      </c>
      <c r="J480" s="849">
        <v>1</v>
      </c>
      <c r="K480" s="850">
        <v>8770.349609375</v>
      </c>
    </row>
    <row r="481" spans="1:11" ht="14.45" customHeight="1" x14ac:dyDescent="0.2">
      <c r="A481" s="831" t="s">
        <v>577</v>
      </c>
      <c r="B481" s="832" t="s">
        <v>578</v>
      </c>
      <c r="C481" s="835" t="s">
        <v>2639</v>
      </c>
      <c r="D481" s="863" t="s">
        <v>2640</v>
      </c>
      <c r="E481" s="835" t="s">
        <v>3141</v>
      </c>
      <c r="F481" s="863" t="s">
        <v>3142</v>
      </c>
      <c r="G481" s="835" t="s">
        <v>3232</v>
      </c>
      <c r="H481" s="835" t="s">
        <v>3233</v>
      </c>
      <c r="I481" s="849">
        <v>8323.9404296875</v>
      </c>
      <c r="J481" s="849">
        <v>1</v>
      </c>
      <c r="K481" s="850">
        <v>8323.9404296875</v>
      </c>
    </row>
    <row r="482" spans="1:11" ht="14.45" customHeight="1" x14ac:dyDescent="0.2">
      <c r="A482" s="831" t="s">
        <v>577</v>
      </c>
      <c r="B482" s="832" t="s">
        <v>578</v>
      </c>
      <c r="C482" s="835" t="s">
        <v>2639</v>
      </c>
      <c r="D482" s="863" t="s">
        <v>2640</v>
      </c>
      <c r="E482" s="835" t="s">
        <v>3141</v>
      </c>
      <c r="F482" s="863" t="s">
        <v>3142</v>
      </c>
      <c r="G482" s="835" t="s">
        <v>3230</v>
      </c>
      <c r="H482" s="835" t="s">
        <v>3234</v>
      </c>
      <c r="I482" s="849">
        <v>8770.349609375</v>
      </c>
      <c r="J482" s="849">
        <v>1</v>
      </c>
      <c r="K482" s="850">
        <v>8770.349609375</v>
      </c>
    </row>
    <row r="483" spans="1:11" ht="14.45" customHeight="1" x14ac:dyDescent="0.2">
      <c r="A483" s="831" t="s">
        <v>577</v>
      </c>
      <c r="B483" s="832" t="s">
        <v>578</v>
      </c>
      <c r="C483" s="835" t="s">
        <v>2639</v>
      </c>
      <c r="D483" s="863" t="s">
        <v>2640</v>
      </c>
      <c r="E483" s="835" t="s">
        <v>3141</v>
      </c>
      <c r="F483" s="863" t="s">
        <v>3142</v>
      </c>
      <c r="G483" s="835" t="s">
        <v>3235</v>
      </c>
      <c r="H483" s="835" t="s">
        <v>3236</v>
      </c>
      <c r="I483" s="849">
        <v>2493.27001953125</v>
      </c>
      <c r="J483" s="849">
        <v>1</v>
      </c>
      <c r="K483" s="850">
        <v>2493.27001953125</v>
      </c>
    </row>
    <row r="484" spans="1:11" ht="14.45" customHeight="1" x14ac:dyDescent="0.2">
      <c r="A484" s="831" t="s">
        <v>577</v>
      </c>
      <c r="B484" s="832" t="s">
        <v>578</v>
      </c>
      <c r="C484" s="835" t="s">
        <v>2639</v>
      </c>
      <c r="D484" s="863" t="s">
        <v>2640</v>
      </c>
      <c r="E484" s="835" t="s">
        <v>3141</v>
      </c>
      <c r="F484" s="863" t="s">
        <v>3142</v>
      </c>
      <c r="G484" s="835" t="s">
        <v>3237</v>
      </c>
      <c r="H484" s="835" t="s">
        <v>3238</v>
      </c>
      <c r="I484" s="849">
        <v>2493.27001953125</v>
      </c>
      <c r="J484" s="849">
        <v>1</v>
      </c>
      <c r="K484" s="850">
        <v>2493.27001953125</v>
      </c>
    </row>
    <row r="485" spans="1:11" ht="14.45" customHeight="1" x14ac:dyDescent="0.2">
      <c r="A485" s="831" t="s">
        <v>577</v>
      </c>
      <c r="B485" s="832" t="s">
        <v>578</v>
      </c>
      <c r="C485" s="835" t="s">
        <v>2639</v>
      </c>
      <c r="D485" s="863" t="s">
        <v>2640</v>
      </c>
      <c r="E485" s="835" t="s">
        <v>3141</v>
      </c>
      <c r="F485" s="863" t="s">
        <v>3142</v>
      </c>
      <c r="G485" s="835" t="s">
        <v>3239</v>
      </c>
      <c r="H485" s="835" t="s">
        <v>3240</v>
      </c>
      <c r="I485" s="849">
        <v>8822.98046875</v>
      </c>
      <c r="J485" s="849">
        <v>1</v>
      </c>
      <c r="K485" s="850">
        <v>8822.98046875</v>
      </c>
    </row>
    <row r="486" spans="1:11" ht="14.45" customHeight="1" x14ac:dyDescent="0.2">
      <c r="A486" s="831" t="s">
        <v>577</v>
      </c>
      <c r="B486" s="832" t="s">
        <v>578</v>
      </c>
      <c r="C486" s="835" t="s">
        <v>2639</v>
      </c>
      <c r="D486" s="863" t="s">
        <v>2640</v>
      </c>
      <c r="E486" s="835" t="s">
        <v>3141</v>
      </c>
      <c r="F486" s="863" t="s">
        <v>3142</v>
      </c>
      <c r="G486" s="835" t="s">
        <v>3241</v>
      </c>
      <c r="H486" s="835" t="s">
        <v>3242</v>
      </c>
      <c r="I486" s="849">
        <v>8622.1904296875</v>
      </c>
      <c r="J486" s="849">
        <v>1</v>
      </c>
      <c r="K486" s="850">
        <v>8622.1904296875</v>
      </c>
    </row>
    <row r="487" spans="1:11" ht="14.45" customHeight="1" x14ac:dyDescent="0.2">
      <c r="A487" s="831" t="s">
        <v>577</v>
      </c>
      <c r="B487" s="832" t="s">
        <v>578</v>
      </c>
      <c r="C487" s="835" t="s">
        <v>2639</v>
      </c>
      <c r="D487" s="863" t="s">
        <v>2640</v>
      </c>
      <c r="E487" s="835" t="s">
        <v>3141</v>
      </c>
      <c r="F487" s="863" t="s">
        <v>3142</v>
      </c>
      <c r="G487" s="835" t="s">
        <v>3243</v>
      </c>
      <c r="H487" s="835" t="s">
        <v>3244</v>
      </c>
      <c r="I487" s="849">
        <v>7886.2900390625</v>
      </c>
      <c r="J487" s="849">
        <v>1</v>
      </c>
      <c r="K487" s="850">
        <v>7886.2900390625</v>
      </c>
    </row>
    <row r="488" spans="1:11" ht="14.45" customHeight="1" x14ac:dyDescent="0.2">
      <c r="A488" s="831" t="s">
        <v>577</v>
      </c>
      <c r="B488" s="832" t="s">
        <v>578</v>
      </c>
      <c r="C488" s="835" t="s">
        <v>2639</v>
      </c>
      <c r="D488" s="863" t="s">
        <v>2640</v>
      </c>
      <c r="E488" s="835" t="s">
        <v>3141</v>
      </c>
      <c r="F488" s="863" t="s">
        <v>3142</v>
      </c>
      <c r="G488" s="835" t="s">
        <v>3245</v>
      </c>
      <c r="H488" s="835" t="s">
        <v>3246</v>
      </c>
      <c r="I488" s="849">
        <v>7886.35009765625</v>
      </c>
      <c r="J488" s="849">
        <v>1</v>
      </c>
      <c r="K488" s="850">
        <v>7886.35009765625</v>
      </c>
    </row>
    <row r="489" spans="1:11" ht="14.45" customHeight="1" x14ac:dyDescent="0.2">
      <c r="A489" s="831" t="s">
        <v>577</v>
      </c>
      <c r="B489" s="832" t="s">
        <v>578</v>
      </c>
      <c r="C489" s="835" t="s">
        <v>2639</v>
      </c>
      <c r="D489" s="863" t="s">
        <v>2640</v>
      </c>
      <c r="E489" s="835" t="s">
        <v>3141</v>
      </c>
      <c r="F489" s="863" t="s">
        <v>3142</v>
      </c>
      <c r="G489" s="835" t="s">
        <v>3247</v>
      </c>
      <c r="H489" s="835" t="s">
        <v>3248</v>
      </c>
      <c r="I489" s="849">
        <v>8822.98046875</v>
      </c>
      <c r="J489" s="849">
        <v>2</v>
      </c>
      <c r="K489" s="850">
        <v>17645.9609375</v>
      </c>
    </row>
    <row r="490" spans="1:11" ht="14.45" customHeight="1" x14ac:dyDescent="0.2">
      <c r="A490" s="831" t="s">
        <v>577</v>
      </c>
      <c r="B490" s="832" t="s">
        <v>578</v>
      </c>
      <c r="C490" s="835" t="s">
        <v>2639</v>
      </c>
      <c r="D490" s="863" t="s">
        <v>2640</v>
      </c>
      <c r="E490" s="835" t="s">
        <v>3141</v>
      </c>
      <c r="F490" s="863" t="s">
        <v>3142</v>
      </c>
      <c r="G490" s="835" t="s">
        <v>3249</v>
      </c>
      <c r="H490" s="835" t="s">
        <v>3250</v>
      </c>
      <c r="I490" s="849">
        <v>9733.3603515625</v>
      </c>
      <c r="J490" s="849">
        <v>1</v>
      </c>
      <c r="K490" s="850">
        <v>9733.3603515625</v>
      </c>
    </row>
    <row r="491" spans="1:11" ht="14.45" customHeight="1" x14ac:dyDescent="0.2">
      <c r="A491" s="831" t="s">
        <v>577</v>
      </c>
      <c r="B491" s="832" t="s">
        <v>578</v>
      </c>
      <c r="C491" s="835" t="s">
        <v>2639</v>
      </c>
      <c r="D491" s="863" t="s">
        <v>2640</v>
      </c>
      <c r="E491" s="835" t="s">
        <v>3141</v>
      </c>
      <c r="F491" s="863" t="s">
        <v>3142</v>
      </c>
      <c r="G491" s="835" t="s">
        <v>3251</v>
      </c>
      <c r="H491" s="835" t="s">
        <v>3252</v>
      </c>
      <c r="I491" s="849">
        <v>9517.9501953125</v>
      </c>
      <c r="J491" s="849">
        <v>1</v>
      </c>
      <c r="K491" s="850">
        <v>9517.9501953125</v>
      </c>
    </row>
    <row r="492" spans="1:11" ht="14.45" customHeight="1" x14ac:dyDescent="0.2">
      <c r="A492" s="831" t="s">
        <v>577</v>
      </c>
      <c r="B492" s="832" t="s">
        <v>578</v>
      </c>
      <c r="C492" s="835" t="s">
        <v>2639</v>
      </c>
      <c r="D492" s="863" t="s">
        <v>2640</v>
      </c>
      <c r="E492" s="835" t="s">
        <v>3141</v>
      </c>
      <c r="F492" s="863" t="s">
        <v>3142</v>
      </c>
      <c r="G492" s="835" t="s">
        <v>3253</v>
      </c>
      <c r="H492" s="835" t="s">
        <v>3254</v>
      </c>
      <c r="I492" s="849">
        <v>5846.240234375</v>
      </c>
      <c r="J492" s="849">
        <v>2</v>
      </c>
      <c r="K492" s="850">
        <v>11692.48046875</v>
      </c>
    </row>
    <row r="493" spans="1:11" ht="14.45" customHeight="1" x14ac:dyDescent="0.2">
      <c r="A493" s="831" t="s">
        <v>577</v>
      </c>
      <c r="B493" s="832" t="s">
        <v>578</v>
      </c>
      <c r="C493" s="835" t="s">
        <v>2639</v>
      </c>
      <c r="D493" s="863" t="s">
        <v>2640</v>
      </c>
      <c r="E493" s="835" t="s">
        <v>3141</v>
      </c>
      <c r="F493" s="863" t="s">
        <v>3142</v>
      </c>
      <c r="G493" s="835" t="s">
        <v>3255</v>
      </c>
      <c r="H493" s="835" t="s">
        <v>3256</v>
      </c>
      <c r="I493" s="849">
        <v>5846.240234375</v>
      </c>
      <c r="J493" s="849">
        <v>1</v>
      </c>
      <c r="K493" s="850">
        <v>5846.240234375</v>
      </c>
    </row>
    <row r="494" spans="1:11" ht="14.45" customHeight="1" x14ac:dyDescent="0.2">
      <c r="A494" s="831" t="s">
        <v>577</v>
      </c>
      <c r="B494" s="832" t="s">
        <v>578</v>
      </c>
      <c r="C494" s="835" t="s">
        <v>2639</v>
      </c>
      <c r="D494" s="863" t="s">
        <v>2640</v>
      </c>
      <c r="E494" s="835" t="s">
        <v>3141</v>
      </c>
      <c r="F494" s="863" t="s">
        <v>3142</v>
      </c>
      <c r="G494" s="835" t="s">
        <v>3257</v>
      </c>
      <c r="H494" s="835" t="s">
        <v>3258</v>
      </c>
      <c r="I494" s="849">
        <v>8294.7001953125</v>
      </c>
      <c r="J494" s="849">
        <v>2</v>
      </c>
      <c r="K494" s="850">
        <v>16589.400390625</v>
      </c>
    </row>
    <row r="495" spans="1:11" ht="14.45" customHeight="1" x14ac:dyDescent="0.2">
      <c r="A495" s="831" t="s">
        <v>577</v>
      </c>
      <c r="B495" s="832" t="s">
        <v>578</v>
      </c>
      <c r="C495" s="835" t="s">
        <v>2639</v>
      </c>
      <c r="D495" s="863" t="s">
        <v>2640</v>
      </c>
      <c r="E495" s="835" t="s">
        <v>3141</v>
      </c>
      <c r="F495" s="863" t="s">
        <v>3142</v>
      </c>
      <c r="G495" s="835" t="s">
        <v>3259</v>
      </c>
      <c r="H495" s="835" t="s">
        <v>3260</v>
      </c>
      <c r="I495" s="849">
        <v>8294.7001953125</v>
      </c>
      <c r="J495" s="849">
        <v>1</v>
      </c>
      <c r="K495" s="850">
        <v>8294.7001953125</v>
      </c>
    </row>
    <row r="496" spans="1:11" ht="14.45" customHeight="1" x14ac:dyDescent="0.2">
      <c r="A496" s="831" t="s">
        <v>577</v>
      </c>
      <c r="B496" s="832" t="s">
        <v>578</v>
      </c>
      <c r="C496" s="835" t="s">
        <v>2639</v>
      </c>
      <c r="D496" s="863" t="s">
        <v>2640</v>
      </c>
      <c r="E496" s="835" t="s">
        <v>3141</v>
      </c>
      <c r="F496" s="863" t="s">
        <v>3142</v>
      </c>
      <c r="G496" s="835" t="s">
        <v>3261</v>
      </c>
      <c r="H496" s="835" t="s">
        <v>3262</v>
      </c>
      <c r="I496" s="849">
        <v>8294.7001953125</v>
      </c>
      <c r="J496" s="849">
        <v>1</v>
      </c>
      <c r="K496" s="850">
        <v>8294.7001953125</v>
      </c>
    </row>
    <row r="497" spans="1:11" ht="14.45" customHeight="1" x14ac:dyDescent="0.2">
      <c r="A497" s="831" t="s">
        <v>577</v>
      </c>
      <c r="B497" s="832" t="s">
        <v>578</v>
      </c>
      <c r="C497" s="835" t="s">
        <v>2639</v>
      </c>
      <c r="D497" s="863" t="s">
        <v>2640</v>
      </c>
      <c r="E497" s="835" t="s">
        <v>3141</v>
      </c>
      <c r="F497" s="863" t="s">
        <v>3142</v>
      </c>
      <c r="G497" s="835" t="s">
        <v>3263</v>
      </c>
      <c r="H497" s="835" t="s">
        <v>3264</v>
      </c>
      <c r="I497" s="849">
        <v>9517.9501953125</v>
      </c>
      <c r="J497" s="849">
        <v>2</v>
      </c>
      <c r="K497" s="850">
        <v>19035.900390625</v>
      </c>
    </row>
    <row r="498" spans="1:11" ht="14.45" customHeight="1" x14ac:dyDescent="0.2">
      <c r="A498" s="831" t="s">
        <v>577</v>
      </c>
      <c r="B498" s="832" t="s">
        <v>578</v>
      </c>
      <c r="C498" s="835" t="s">
        <v>2639</v>
      </c>
      <c r="D498" s="863" t="s">
        <v>2640</v>
      </c>
      <c r="E498" s="835" t="s">
        <v>3141</v>
      </c>
      <c r="F498" s="863" t="s">
        <v>3142</v>
      </c>
      <c r="G498" s="835" t="s">
        <v>3265</v>
      </c>
      <c r="H498" s="835" t="s">
        <v>3266</v>
      </c>
      <c r="I498" s="849">
        <v>9517.9501953125</v>
      </c>
      <c r="J498" s="849">
        <v>2</v>
      </c>
      <c r="K498" s="850">
        <v>19035.900390625</v>
      </c>
    </row>
    <row r="499" spans="1:11" ht="14.45" customHeight="1" x14ac:dyDescent="0.2">
      <c r="A499" s="831" t="s">
        <v>577</v>
      </c>
      <c r="B499" s="832" t="s">
        <v>578</v>
      </c>
      <c r="C499" s="835" t="s">
        <v>2639</v>
      </c>
      <c r="D499" s="863" t="s">
        <v>2640</v>
      </c>
      <c r="E499" s="835" t="s">
        <v>3141</v>
      </c>
      <c r="F499" s="863" t="s">
        <v>3142</v>
      </c>
      <c r="G499" s="835" t="s">
        <v>3267</v>
      </c>
      <c r="H499" s="835" t="s">
        <v>3268</v>
      </c>
      <c r="I499" s="849">
        <v>7424.2998046875</v>
      </c>
      <c r="J499" s="849">
        <v>1</v>
      </c>
      <c r="K499" s="850">
        <v>7424.2998046875</v>
      </c>
    </row>
    <row r="500" spans="1:11" ht="14.45" customHeight="1" x14ac:dyDescent="0.2">
      <c r="A500" s="831" t="s">
        <v>577</v>
      </c>
      <c r="B500" s="832" t="s">
        <v>578</v>
      </c>
      <c r="C500" s="835" t="s">
        <v>2639</v>
      </c>
      <c r="D500" s="863" t="s">
        <v>2640</v>
      </c>
      <c r="E500" s="835" t="s">
        <v>3141</v>
      </c>
      <c r="F500" s="863" t="s">
        <v>3142</v>
      </c>
      <c r="G500" s="835" t="s">
        <v>3269</v>
      </c>
      <c r="H500" s="835" t="s">
        <v>3270</v>
      </c>
      <c r="I500" s="849">
        <v>7424.2998046875</v>
      </c>
      <c r="J500" s="849">
        <v>1</v>
      </c>
      <c r="K500" s="850">
        <v>7424.2998046875</v>
      </c>
    </row>
    <row r="501" spans="1:11" ht="14.45" customHeight="1" x14ac:dyDescent="0.2">
      <c r="A501" s="831" t="s">
        <v>577</v>
      </c>
      <c r="B501" s="832" t="s">
        <v>578</v>
      </c>
      <c r="C501" s="835" t="s">
        <v>2639</v>
      </c>
      <c r="D501" s="863" t="s">
        <v>2640</v>
      </c>
      <c r="E501" s="835" t="s">
        <v>3141</v>
      </c>
      <c r="F501" s="863" t="s">
        <v>3142</v>
      </c>
      <c r="G501" s="835" t="s">
        <v>3267</v>
      </c>
      <c r="H501" s="835" t="s">
        <v>3271</v>
      </c>
      <c r="I501" s="849">
        <v>7424.31005859375</v>
      </c>
      <c r="J501" s="849">
        <v>1</v>
      </c>
      <c r="K501" s="850">
        <v>7424.31005859375</v>
      </c>
    </row>
    <row r="502" spans="1:11" ht="14.45" customHeight="1" x14ac:dyDescent="0.2">
      <c r="A502" s="831" t="s">
        <v>577</v>
      </c>
      <c r="B502" s="832" t="s">
        <v>578</v>
      </c>
      <c r="C502" s="835" t="s">
        <v>2639</v>
      </c>
      <c r="D502" s="863" t="s">
        <v>2640</v>
      </c>
      <c r="E502" s="835" t="s">
        <v>3141</v>
      </c>
      <c r="F502" s="863" t="s">
        <v>3142</v>
      </c>
      <c r="G502" s="835" t="s">
        <v>3272</v>
      </c>
      <c r="H502" s="835" t="s">
        <v>3273</v>
      </c>
      <c r="I502" s="849">
        <v>11172.990234375</v>
      </c>
      <c r="J502" s="849">
        <v>2</v>
      </c>
      <c r="K502" s="850">
        <v>22345.98046875</v>
      </c>
    </row>
    <row r="503" spans="1:11" ht="14.45" customHeight="1" x14ac:dyDescent="0.2">
      <c r="A503" s="831" t="s">
        <v>577</v>
      </c>
      <c r="B503" s="832" t="s">
        <v>578</v>
      </c>
      <c r="C503" s="835" t="s">
        <v>2639</v>
      </c>
      <c r="D503" s="863" t="s">
        <v>2640</v>
      </c>
      <c r="E503" s="835" t="s">
        <v>3141</v>
      </c>
      <c r="F503" s="863" t="s">
        <v>3142</v>
      </c>
      <c r="G503" s="835" t="s">
        <v>3274</v>
      </c>
      <c r="H503" s="835" t="s">
        <v>3275</v>
      </c>
      <c r="I503" s="849">
        <v>11172.990234375</v>
      </c>
      <c r="J503" s="849">
        <v>1</v>
      </c>
      <c r="K503" s="850">
        <v>11172.990234375</v>
      </c>
    </row>
    <row r="504" spans="1:11" ht="14.45" customHeight="1" x14ac:dyDescent="0.2">
      <c r="A504" s="831" t="s">
        <v>577</v>
      </c>
      <c r="B504" s="832" t="s">
        <v>578</v>
      </c>
      <c r="C504" s="835" t="s">
        <v>2639</v>
      </c>
      <c r="D504" s="863" t="s">
        <v>2640</v>
      </c>
      <c r="E504" s="835" t="s">
        <v>3141</v>
      </c>
      <c r="F504" s="863" t="s">
        <v>3142</v>
      </c>
      <c r="G504" s="835" t="s">
        <v>3276</v>
      </c>
      <c r="H504" s="835" t="s">
        <v>3277</v>
      </c>
      <c r="I504" s="849">
        <v>9848.3701171875</v>
      </c>
      <c r="J504" s="849">
        <v>1</v>
      </c>
      <c r="K504" s="850">
        <v>9848.3701171875</v>
      </c>
    </row>
    <row r="505" spans="1:11" ht="14.45" customHeight="1" x14ac:dyDescent="0.2">
      <c r="A505" s="831" t="s">
        <v>577</v>
      </c>
      <c r="B505" s="832" t="s">
        <v>578</v>
      </c>
      <c r="C505" s="835" t="s">
        <v>2639</v>
      </c>
      <c r="D505" s="863" t="s">
        <v>2640</v>
      </c>
      <c r="E505" s="835" t="s">
        <v>3141</v>
      </c>
      <c r="F505" s="863" t="s">
        <v>3142</v>
      </c>
      <c r="G505" s="835" t="s">
        <v>3278</v>
      </c>
      <c r="H505" s="835" t="s">
        <v>3279</v>
      </c>
      <c r="I505" s="849">
        <v>8830.7802734375</v>
      </c>
      <c r="J505" s="849">
        <v>1</v>
      </c>
      <c r="K505" s="850">
        <v>8830.7802734375</v>
      </c>
    </row>
    <row r="506" spans="1:11" ht="14.45" customHeight="1" x14ac:dyDescent="0.2">
      <c r="A506" s="831" t="s">
        <v>577</v>
      </c>
      <c r="B506" s="832" t="s">
        <v>578</v>
      </c>
      <c r="C506" s="835" t="s">
        <v>2639</v>
      </c>
      <c r="D506" s="863" t="s">
        <v>2640</v>
      </c>
      <c r="E506" s="835" t="s">
        <v>3141</v>
      </c>
      <c r="F506" s="863" t="s">
        <v>3142</v>
      </c>
      <c r="G506" s="835" t="s">
        <v>3280</v>
      </c>
      <c r="H506" s="835" t="s">
        <v>3281</v>
      </c>
      <c r="I506" s="849">
        <v>8830.759765625</v>
      </c>
      <c r="J506" s="849">
        <v>1</v>
      </c>
      <c r="K506" s="850">
        <v>8830.759765625</v>
      </c>
    </row>
    <row r="507" spans="1:11" ht="14.45" customHeight="1" x14ac:dyDescent="0.2">
      <c r="A507" s="831" t="s">
        <v>577</v>
      </c>
      <c r="B507" s="832" t="s">
        <v>578</v>
      </c>
      <c r="C507" s="835" t="s">
        <v>2639</v>
      </c>
      <c r="D507" s="863" t="s">
        <v>2640</v>
      </c>
      <c r="E507" s="835" t="s">
        <v>3141</v>
      </c>
      <c r="F507" s="863" t="s">
        <v>3142</v>
      </c>
      <c r="G507" s="835" t="s">
        <v>3278</v>
      </c>
      <c r="H507" s="835" t="s">
        <v>3282</v>
      </c>
      <c r="I507" s="849">
        <v>8830.740234375</v>
      </c>
      <c r="J507" s="849">
        <v>1</v>
      </c>
      <c r="K507" s="850">
        <v>8830.740234375</v>
      </c>
    </row>
    <row r="508" spans="1:11" ht="14.45" customHeight="1" x14ac:dyDescent="0.2">
      <c r="A508" s="831" t="s">
        <v>577</v>
      </c>
      <c r="B508" s="832" t="s">
        <v>578</v>
      </c>
      <c r="C508" s="835" t="s">
        <v>2639</v>
      </c>
      <c r="D508" s="863" t="s">
        <v>2640</v>
      </c>
      <c r="E508" s="835" t="s">
        <v>3141</v>
      </c>
      <c r="F508" s="863" t="s">
        <v>3142</v>
      </c>
      <c r="G508" s="835" t="s">
        <v>3283</v>
      </c>
      <c r="H508" s="835" t="s">
        <v>3284</v>
      </c>
      <c r="I508" s="849">
        <v>12135.0302734375</v>
      </c>
      <c r="J508" s="849">
        <v>1</v>
      </c>
      <c r="K508" s="850">
        <v>12135.0302734375</v>
      </c>
    </row>
    <row r="509" spans="1:11" ht="14.45" customHeight="1" x14ac:dyDescent="0.2">
      <c r="A509" s="831" t="s">
        <v>577</v>
      </c>
      <c r="B509" s="832" t="s">
        <v>578</v>
      </c>
      <c r="C509" s="835" t="s">
        <v>2639</v>
      </c>
      <c r="D509" s="863" t="s">
        <v>2640</v>
      </c>
      <c r="E509" s="835" t="s">
        <v>3141</v>
      </c>
      <c r="F509" s="863" t="s">
        <v>3142</v>
      </c>
      <c r="G509" s="835" t="s">
        <v>3285</v>
      </c>
      <c r="H509" s="835" t="s">
        <v>3286</v>
      </c>
      <c r="I509" s="849">
        <v>8695.2998046875</v>
      </c>
      <c r="J509" s="849">
        <v>1</v>
      </c>
      <c r="K509" s="850">
        <v>8695.2998046875</v>
      </c>
    </row>
    <row r="510" spans="1:11" ht="14.45" customHeight="1" x14ac:dyDescent="0.2">
      <c r="A510" s="831" t="s">
        <v>577</v>
      </c>
      <c r="B510" s="832" t="s">
        <v>578</v>
      </c>
      <c r="C510" s="835" t="s">
        <v>2639</v>
      </c>
      <c r="D510" s="863" t="s">
        <v>2640</v>
      </c>
      <c r="E510" s="835" t="s">
        <v>3141</v>
      </c>
      <c r="F510" s="863" t="s">
        <v>3142</v>
      </c>
      <c r="G510" s="835" t="s">
        <v>3287</v>
      </c>
      <c r="H510" s="835" t="s">
        <v>3288</v>
      </c>
      <c r="I510" s="849">
        <v>8695.31494140625</v>
      </c>
      <c r="J510" s="849">
        <v>2</v>
      </c>
      <c r="K510" s="850">
        <v>17390.6298828125</v>
      </c>
    </row>
    <row r="511" spans="1:11" ht="14.45" customHeight="1" x14ac:dyDescent="0.2">
      <c r="A511" s="831" t="s">
        <v>577</v>
      </c>
      <c r="B511" s="832" t="s">
        <v>578</v>
      </c>
      <c r="C511" s="835" t="s">
        <v>2639</v>
      </c>
      <c r="D511" s="863" t="s">
        <v>2640</v>
      </c>
      <c r="E511" s="835" t="s">
        <v>3141</v>
      </c>
      <c r="F511" s="863" t="s">
        <v>3142</v>
      </c>
      <c r="G511" s="835" t="s">
        <v>3289</v>
      </c>
      <c r="H511" s="835" t="s">
        <v>3290</v>
      </c>
      <c r="I511" s="849">
        <v>8695.2998046875</v>
      </c>
      <c r="J511" s="849">
        <v>1</v>
      </c>
      <c r="K511" s="850">
        <v>8695.2998046875</v>
      </c>
    </row>
    <row r="512" spans="1:11" ht="14.45" customHeight="1" x14ac:dyDescent="0.2">
      <c r="A512" s="831" t="s">
        <v>577</v>
      </c>
      <c r="B512" s="832" t="s">
        <v>578</v>
      </c>
      <c r="C512" s="835" t="s">
        <v>2639</v>
      </c>
      <c r="D512" s="863" t="s">
        <v>2640</v>
      </c>
      <c r="E512" s="835" t="s">
        <v>3141</v>
      </c>
      <c r="F512" s="863" t="s">
        <v>3142</v>
      </c>
      <c r="G512" s="835" t="s">
        <v>3291</v>
      </c>
      <c r="H512" s="835" t="s">
        <v>3292</v>
      </c>
      <c r="I512" s="849">
        <v>597.49199218750005</v>
      </c>
      <c r="J512" s="849">
        <v>6</v>
      </c>
      <c r="K512" s="850">
        <v>3584.949951171875</v>
      </c>
    </row>
    <row r="513" spans="1:11" ht="14.45" customHeight="1" x14ac:dyDescent="0.2">
      <c r="A513" s="831" t="s">
        <v>577</v>
      </c>
      <c r="B513" s="832" t="s">
        <v>578</v>
      </c>
      <c r="C513" s="835" t="s">
        <v>2639</v>
      </c>
      <c r="D513" s="863" t="s">
        <v>2640</v>
      </c>
      <c r="E513" s="835" t="s">
        <v>3141</v>
      </c>
      <c r="F513" s="863" t="s">
        <v>3142</v>
      </c>
      <c r="G513" s="835" t="s">
        <v>3293</v>
      </c>
      <c r="H513" s="835" t="s">
        <v>3294</v>
      </c>
      <c r="I513" s="849">
        <v>597.49399414062498</v>
      </c>
      <c r="J513" s="849">
        <v>7</v>
      </c>
      <c r="K513" s="850">
        <v>4182.449951171875</v>
      </c>
    </row>
    <row r="514" spans="1:11" ht="14.45" customHeight="1" x14ac:dyDescent="0.2">
      <c r="A514" s="831" t="s">
        <v>577</v>
      </c>
      <c r="B514" s="832" t="s">
        <v>578</v>
      </c>
      <c r="C514" s="835" t="s">
        <v>2639</v>
      </c>
      <c r="D514" s="863" t="s">
        <v>2640</v>
      </c>
      <c r="E514" s="835" t="s">
        <v>3141</v>
      </c>
      <c r="F514" s="863" t="s">
        <v>3142</v>
      </c>
      <c r="G514" s="835" t="s">
        <v>3291</v>
      </c>
      <c r="H514" s="835" t="s">
        <v>3295</v>
      </c>
      <c r="I514" s="849">
        <v>597.49285016741067</v>
      </c>
      <c r="J514" s="849">
        <v>27</v>
      </c>
      <c r="K514" s="850">
        <v>16132.2998046875</v>
      </c>
    </row>
    <row r="515" spans="1:11" ht="14.45" customHeight="1" x14ac:dyDescent="0.2">
      <c r="A515" s="831" t="s">
        <v>577</v>
      </c>
      <c r="B515" s="832" t="s">
        <v>578</v>
      </c>
      <c r="C515" s="835" t="s">
        <v>2639</v>
      </c>
      <c r="D515" s="863" t="s">
        <v>2640</v>
      </c>
      <c r="E515" s="835" t="s">
        <v>3141</v>
      </c>
      <c r="F515" s="863" t="s">
        <v>3142</v>
      </c>
      <c r="G515" s="835" t="s">
        <v>3296</v>
      </c>
      <c r="H515" s="835" t="s">
        <v>3297</v>
      </c>
      <c r="I515" s="849">
        <v>597.49249267578125</v>
      </c>
      <c r="J515" s="849">
        <v>13</v>
      </c>
      <c r="K515" s="850">
        <v>7767.39990234375</v>
      </c>
    </row>
    <row r="516" spans="1:11" ht="14.45" customHeight="1" x14ac:dyDescent="0.2">
      <c r="A516" s="831" t="s">
        <v>577</v>
      </c>
      <c r="B516" s="832" t="s">
        <v>578</v>
      </c>
      <c r="C516" s="835" t="s">
        <v>2639</v>
      </c>
      <c r="D516" s="863" t="s">
        <v>2640</v>
      </c>
      <c r="E516" s="835" t="s">
        <v>3141</v>
      </c>
      <c r="F516" s="863" t="s">
        <v>3142</v>
      </c>
      <c r="G516" s="835" t="s">
        <v>3298</v>
      </c>
      <c r="H516" s="835" t="s">
        <v>3299</v>
      </c>
      <c r="I516" s="849">
        <v>597.489990234375</v>
      </c>
      <c r="J516" s="849">
        <v>1</v>
      </c>
      <c r="K516" s="850">
        <v>597.489990234375</v>
      </c>
    </row>
    <row r="517" spans="1:11" ht="14.45" customHeight="1" x14ac:dyDescent="0.2">
      <c r="A517" s="831" t="s">
        <v>577</v>
      </c>
      <c r="B517" s="832" t="s">
        <v>578</v>
      </c>
      <c r="C517" s="835" t="s">
        <v>2639</v>
      </c>
      <c r="D517" s="863" t="s">
        <v>2640</v>
      </c>
      <c r="E517" s="835" t="s">
        <v>3141</v>
      </c>
      <c r="F517" s="863" t="s">
        <v>3142</v>
      </c>
      <c r="G517" s="835" t="s">
        <v>3300</v>
      </c>
      <c r="H517" s="835" t="s">
        <v>3301</v>
      </c>
      <c r="I517" s="849">
        <v>9087.1298828125</v>
      </c>
      <c r="J517" s="849">
        <v>1</v>
      </c>
      <c r="K517" s="850">
        <v>9087.1298828125</v>
      </c>
    </row>
    <row r="518" spans="1:11" ht="14.45" customHeight="1" x14ac:dyDescent="0.2">
      <c r="A518" s="831" t="s">
        <v>577</v>
      </c>
      <c r="B518" s="832" t="s">
        <v>578</v>
      </c>
      <c r="C518" s="835" t="s">
        <v>2639</v>
      </c>
      <c r="D518" s="863" t="s">
        <v>2640</v>
      </c>
      <c r="E518" s="835" t="s">
        <v>3141</v>
      </c>
      <c r="F518" s="863" t="s">
        <v>3142</v>
      </c>
      <c r="G518" s="835" t="s">
        <v>3302</v>
      </c>
      <c r="H518" s="835" t="s">
        <v>3303</v>
      </c>
      <c r="I518" s="849">
        <v>9087.1298828125</v>
      </c>
      <c r="J518" s="849">
        <v>2</v>
      </c>
      <c r="K518" s="850">
        <v>18174.259765625</v>
      </c>
    </row>
    <row r="519" spans="1:11" ht="14.45" customHeight="1" x14ac:dyDescent="0.2">
      <c r="A519" s="831" t="s">
        <v>577</v>
      </c>
      <c r="B519" s="832" t="s">
        <v>578</v>
      </c>
      <c r="C519" s="835" t="s">
        <v>2639</v>
      </c>
      <c r="D519" s="863" t="s">
        <v>2640</v>
      </c>
      <c r="E519" s="835" t="s">
        <v>3141</v>
      </c>
      <c r="F519" s="863" t="s">
        <v>3142</v>
      </c>
      <c r="G519" s="835" t="s">
        <v>3304</v>
      </c>
      <c r="H519" s="835" t="s">
        <v>3305</v>
      </c>
      <c r="I519" s="849">
        <v>9087.1298828125</v>
      </c>
      <c r="J519" s="849">
        <v>1</v>
      </c>
      <c r="K519" s="850">
        <v>9087.1298828125</v>
      </c>
    </row>
    <row r="520" spans="1:11" ht="14.45" customHeight="1" x14ac:dyDescent="0.2">
      <c r="A520" s="831" t="s">
        <v>577</v>
      </c>
      <c r="B520" s="832" t="s">
        <v>578</v>
      </c>
      <c r="C520" s="835" t="s">
        <v>2639</v>
      </c>
      <c r="D520" s="863" t="s">
        <v>2640</v>
      </c>
      <c r="E520" s="835" t="s">
        <v>3141</v>
      </c>
      <c r="F520" s="863" t="s">
        <v>3142</v>
      </c>
      <c r="G520" s="835" t="s">
        <v>3306</v>
      </c>
      <c r="H520" s="835" t="s">
        <v>3307</v>
      </c>
      <c r="I520" s="849">
        <v>9885.41015625</v>
      </c>
      <c r="J520" s="849">
        <v>4</v>
      </c>
      <c r="K520" s="850">
        <v>39541.640625</v>
      </c>
    </row>
    <row r="521" spans="1:11" ht="14.45" customHeight="1" x14ac:dyDescent="0.2">
      <c r="A521" s="831" t="s">
        <v>577</v>
      </c>
      <c r="B521" s="832" t="s">
        <v>578</v>
      </c>
      <c r="C521" s="835" t="s">
        <v>2639</v>
      </c>
      <c r="D521" s="863" t="s">
        <v>2640</v>
      </c>
      <c r="E521" s="835" t="s">
        <v>3141</v>
      </c>
      <c r="F521" s="863" t="s">
        <v>3142</v>
      </c>
      <c r="G521" s="835" t="s">
        <v>3308</v>
      </c>
      <c r="H521" s="835" t="s">
        <v>3309</v>
      </c>
      <c r="I521" s="849">
        <v>9885.41015625</v>
      </c>
      <c r="J521" s="849">
        <v>2</v>
      </c>
      <c r="K521" s="850">
        <v>19770.8203125</v>
      </c>
    </row>
    <row r="522" spans="1:11" ht="14.45" customHeight="1" x14ac:dyDescent="0.2">
      <c r="A522" s="831" t="s">
        <v>577</v>
      </c>
      <c r="B522" s="832" t="s">
        <v>578</v>
      </c>
      <c r="C522" s="835" t="s">
        <v>2639</v>
      </c>
      <c r="D522" s="863" t="s">
        <v>2640</v>
      </c>
      <c r="E522" s="835" t="s">
        <v>3141</v>
      </c>
      <c r="F522" s="863" t="s">
        <v>3142</v>
      </c>
      <c r="G522" s="835" t="s">
        <v>3310</v>
      </c>
      <c r="H522" s="835" t="s">
        <v>3311</v>
      </c>
      <c r="I522" s="849">
        <v>8710.8896484375</v>
      </c>
      <c r="J522" s="849">
        <v>1</v>
      </c>
      <c r="K522" s="850">
        <v>8710.8896484375</v>
      </c>
    </row>
    <row r="523" spans="1:11" ht="14.45" customHeight="1" x14ac:dyDescent="0.2">
      <c r="A523" s="831" t="s">
        <v>577</v>
      </c>
      <c r="B523" s="832" t="s">
        <v>578</v>
      </c>
      <c r="C523" s="835" t="s">
        <v>2639</v>
      </c>
      <c r="D523" s="863" t="s">
        <v>2640</v>
      </c>
      <c r="E523" s="835" t="s">
        <v>3141</v>
      </c>
      <c r="F523" s="863" t="s">
        <v>3142</v>
      </c>
      <c r="G523" s="835" t="s">
        <v>3312</v>
      </c>
      <c r="H523" s="835" t="s">
        <v>3313</v>
      </c>
      <c r="I523" s="849">
        <v>8710.8896484375</v>
      </c>
      <c r="J523" s="849">
        <v>1</v>
      </c>
      <c r="K523" s="850">
        <v>8710.8896484375</v>
      </c>
    </row>
    <row r="524" spans="1:11" ht="14.45" customHeight="1" x14ac:dyDescent="0.2">
      <c r="A524" s="831" t="s">
        <v>577</v>
      </c>
      <c r="B524" s="832" t="s">
        <v>578</v>
      </c>
      <c r="C524" s="835" t="s">
        <v>2639</v>
      </c>
      <c r="D524" s="863" t="s">
        <v>2640</v>
      </c>
      <c r="E524" s="835" t="s">
        <v>3141</v>
      </c>
      <c r="F524" s="863" t="s">
        <v>3142</v>
      </c>
      <c r="G524" s="835" t="s">
        <v>3314</v>
      </c>
      <c r="H524" s="835" t="s">
        <v>3315</v>
      </c>
      <c r="I524" s="849">
        <v>5704.47021484375</v>
      </c>
      <c r="J524" s="849">
        <v>1</v>
      </c>
      <c r="K524" s="850">
        <v>5704.47021484375</v>
      </c>
    </row>
    <row r="525" spans="1:11" ht="14.45" customHeight="1" x14ac:dyDescent="0.2">
      <c r="A525" s="831" t="s">
        <v>577</v>
      </c>
      <c r="B525" s="832" t="s">
        <v>578</v>
      </c>
      <c r="C525" s="835" t="s">
        <v>2639</v>
      </c>
      <c r="D525" s="863" t="s">
        <v>2640</v>
      </c>
      <c r="E525" s="835" t="s">
        <v>3141</v>
      </c>
      <c r="F525" s="863" t="s">
        <v>3142</v>
      </c>
      <c r="G525" s="835" t="s">
        <v>3316</v>
      </c>
      <c r="H525" s="835" t="s">
        <v>3317</v>
      </c>
      <c r="I525" s="849">
        <v>6882.18017578125</v>
      </c>
      <c r="J525" s="849">
        <v>1</v>
      </c>
      <c r="K525" s="850">
        <v>6882.18017578125</v>
      </c>
    </row>
    <row r="526" spans="1:11" ht="14.45" customHeight="1" x14ac:dyDescent="0.2">
      <c r="A526" s="831" t="s">
        <v>577</v>
      </c>
      <c r="B526" s="832" t="s">
        <v>578</v>
      </c>
      <c r="C526" s="835" t="s">
        <v>2639</v>
      </c>
      <c r="D526" s="863" t="s">
        <v>2640</v>
      </c>
      <c r="E526" s="835" t="s">
        <v>3141</v>
      </c>
      <c r="F526" s="863" t="s">
        <v>3142</v>
      </c>
      <c r="G526" s="835" t="s">
        <v>3318</v>
      </c>
      <c r="H526" s="835" t="s">
        <v>3319</v>
      </c>
      <c r="I526" s="849">
        <v>2852.239990234375</v>
      </c>
      <c r="J526" s="849">
        <v>2</v>
      </c>
      <c r="K526" s="850">
        <v>11408.9599609375</v>
      </c>
    </row>
    <row r="527" spans="1:11" ht="14.45" customHeight="1" x14ac:dyDescent="0.2">
      <c r="A527" s="831" t="s">
        <v>577</v>
      </c>
      <c r="B527" s="832" t="s">
        <v>578</v>
      </c>
      <c r="C527" s="835" t="s">
        <v>2639</v>
      </c>
      <c r="D527" s="863" t="s">
        <v>2640</v>
      </c>
      <c r="E527" s="835" t="s">
        <v>3141</v>
      </c>
      <c r="F527" s="863" t="s">
        <v>3142</v>
      </c>
      <c r="G527" s="835" t="s">
        <v>3314</v>
      </c>
      <c r="H527" s="835" t="s">
        <v>3320</v>
      </c>
      <c r="I527" s="849">
        <v>5704.445068359375</v>
      </c>
      <c r="J527" s="849">
        <v>2</v>
      </c>
      <c r="K527" s="850">
        <v>11408.89013671875</v>
      </c>
    </row>
    <row r="528" spans="1:11" ht="14.45" customHeight="1" x14ac:dyDescent="0.2">
      <c r="A528" s="831" t="s">
        <v>577</v>
      </c>
      <c r="B528" s="832" t="s">
        <v>578</v>
      </c>
      <c r="C528" s="835" t="s">
        <v>2639</v>
      </c>
      <c r="D528" s="863" t="s">
        <v>2640</v>
      </c>
      <c r="E528" s="835" t="s">
        <v>3141</v>
      </c>
      <c r="F528" s="863" t="s">
        <v>3142</v>
      </c>
      <c r="G528" s="835" t="s">
        <v>3321</v>
      </c>
      <c r="H528" s="835" t="s">
        <v>3322</v>
      </c>
      <c r="I528" s="849">
        <v>5704.490234375</v>
      </c>
      <c r="J528" s="849">
        <v>1</v>
      </c>
      <c r="K528" s="850">
        <v>5704.490234375</v>
      </c>
    </row>
    <row r="529" spans="1:11" ht="14.45" customHeight="1" x14ac:dyDescent="0.2">
      <c r="A529" s="831" t="s">
        <v>577</v>
      </c>
      <c r="B529" s="832" t="s">
        <v>578</v>
      </c>
      <c r="C529" s="835" t="s">
        <v>2639</v>
      </c>
      <c r="D529" s="863" t="s">
        <v>2640</v>
      </c>
      <c r="E529" s="835" t="s">
        <v>3141</v>
      </c>
      <c r="F529" s="863" t="s">
        <v>3142</v>
      </c>
      <c r="G529" s="835" t="s">
        <v>3323</v>
      </c>
      <c r="H529" s="835" t="s">
        <v>3324</v>
      </c>
      <c r="I529" s="849">
        <v>3138.239990234375</v>
      </c>
      <c r="J529" s="849">
        <v>1</v>
      </c>
      <c r="K529" s="850">
        <v>3138.239990234375</v>
      </c>
    </row>
    <row r="530" spans="1:11" ht="14.45" customHeight="1" x14ac:dyDescent="0.2">
      <c r="A530" s="831" t="s">
        <v>577</v>
      </c>
      <c r="B530" s="832" t="s">
        <v>578</v>
      </c>
      <c r="C530" s="835" t="s">
        <v>2639</v>
      </c>
      <c r="D530" s="863" t="s">
        <v>2640</v>
      </c>
      <c r="E530" s="835" t="s">
        <v>3141</v>
      </c>
      <c r="F530" s="863" t="s">
        <v>3142</v>
      </c>
      <c r="G530" s="835" t="s">
        <v>3325</v>
      </c>
      <c r="H530" s="835" t="s">
        <v>3326</v>
      </c>
      <c r="I530" s="849">
        <v>7266.85009765625</v>
      </c>
      <c r="J530" s="849">
        <v>2</v>
      </c>
      <c r="K530" s="850">
        <v>14533.7001953125</v>
      </c>
    </row>
    <row r="531" spans="1:11" ht="14.45" customHeight="1" x14ac:dyDescent="0.2">
      <c r="A531" s="831" t="s">
        <v>577</v>
      </c>
      <c r="B531" s="832" t="s">
        <v>578</v>
      </c>
      <c r="C531" s="835" t="s">
        <v>2639</v>
      </c>
      <c r="D531" s="863" t="s">
        <v>2640</v>
      </c>
      <c r="E531" s="835" t="s">
        <v>3141</v>
      </c>
      <c r="F531" s="863" t="s">
        <v>3142</v>
      </c>
      <c r="G531" s="835" t="s">
        <v>3327</v>
      </c>
      <c r="H531" s="835" t="s">
        <v>3328</v>
      </c>
      <c r="I531" s="849">
        <v>8489.2998046875</v>
      </c>
      <c r="J531" s="849">
        <v>3</v>
      </c>
      <c r="K531" s="850">
        <v>25467.8994140625</v>
      </c>
    </row>
    <row r="532" spans="1:11" ht="14.45" customHeight="1" x14ac:dyDescent="0.2">
      <c r="A532" s="831" t="s">
        <v>577</v>
      </c>
      <c r="B532" s="832" t="s">
        <v>578</v>
      </c>
      <c r="C532" s="835" t="s">
        <v>2639</v>
      </c>
      <c r="D532" s="863" t="s">
        <v>2640</v>
      </c>
      <c r="E532" s="835" t="s">
        <v>3141</v>
      </c>
      <c r="F532" s="863" t="s">
        <v>3142</v>
      </c>
      <c r="G532" s="835" t="s">
        <v>3329</v>
      </c>
      <c r="H532" s="835" t="s">
        <v>3330</v>
      </c>
      <c r="I532" s="849">
        <v>14511.849609375</v>
      </c>
      <c r="J532" s="849">
        <v>1</v>
      </c>
      <c r="K532" s="850">
        <v>14511.849609375</v>
      </c>
    </row>
    <row r="533" spans="1:11" ht="14.45" customHeight="1" x14ac:dyDescent="0.2">
      <c r="A533" s="831" t="s">
        <v>577</v>
      </c>
      <c r="B533" s="832" t="s">
        <v>578</v>
      </c>
      <c r="C533" s="835" t="s">
        <v>2639</v>
      </c>
      <c r="D533" s="863" t="s">
        <v>2640</v>
      </c>
      <c r="E533" s="835" t="s">
        <v>3141</v>
      </c>
      <c r="F533" s="863" t="s">
        <v>3142</v>
      </c>
      <c r="G533" s="835" t="s">
        <v>3331</v>
      </c>
      <c r="H533" s="835" t="s">
        <v>3332</v>
      </c>
      <c r="I533" s="849">
        <v>6977.169921875</v>
      </c>
      <c r="J533" s="849">
        <v>2</v>
      </c>
      <c r="K533" s="850">
        <v>13954.33984375</v>
      </c>
    </row>
    <row r="534" spans="1:11" ht="14.45" customHeight="1" x14ac:dyDescent="0.2">
      <c r="A534" s="831" t="s">
        <v>577</v>
      </c>
      <c r="B534" s="832" t="s">
        <v>578</v>
      </c>
      <c r="C534" s="835" t="s">
        <v>2639</v>
      </c>
      <c r="D534" s="863" t="s">
        <v>2640</v>
      </c>
      <c r="E534" s="835" t="s">
        <v>3141</v>
      </c>
      <c r="F534" s="863" t="s">
        <v>3142</v>
      </c>
      <c r="G534" s="835" t="s">
        <v>3333</v>
      </c>
      <c r="H534" s="835" t="s">
        <v>3334</v>
      </c>
      <c r="I534" s="849">
        <v>6779.8798828125</v>
      </c>
      <c r="J534" s="849">
        <v>1</v>
      </c>
      <c r="K534" s="850">
        <v>6779.8798828125</v>
      </c>
    </row>
    <row r="535" spans="1:11" ht="14.45" customHeight="1" x14ac:dyDescent="0.2">
      <c r="A535" s="831" t="s">
        <v>577</v>
      </c>
      <c r="B535" s="832" t="s">
        <v>578</v>
      </c>
      <c r="C535" s="835" t="s">
        <v>2639</v>
      </c>
      <c r="D535" s="863" t="s">
        <v>2640</v>
      </c>
      <c r="E535" s="835" t="s">
        <v>3141</v>
      </c>
      <c r="F535" s="863" t="s">
        <v>3142</v>
      </c>
      <c r="G535" s="835" t="s">
        <v>3335</v>
      </c>
      <c r="H535" s="835" t="s">
        <v>3336</v>
      </c>
      <c r="I535" s="849">
        <v>5990.6298828125</v>
      </c>
      <c r="J535" s="849">
        <v>1</v>
      </c>
      <c r="K535" s="850">
        <v>5990.6298828125</v>
      </c>
    </row>
    <row r="536" spans="1:11" ht="14.45" customHeight="1" x14ac:dyDescent="0.2">
      <c r="A536" s="831" t="s">
        <v>577</v>
      </c>
      <c r="B536" s="832" t="s">
        <v>578</v>
      </c>
      <c r="C536" s="835" t="s">
        <v>2639</v>
      </c>
      <c r="D536" s="863" t="s">
        <v>2640</v>
      </c>
      <c r="E536" s="835" t="s">
        <v>3141</v>
      </c>
      <c r="F536" s="863" t="s">
        <v>3142</v>
      </c>
      <c r="G536" s="835" t="s">
        <v>3337</v>
      </c>
      <c r="H536" s="835" t="s">
        <v>3338</v>
      </c>
      <c r="I536" s="849">
        <v>2802.260009765625</v>
      </c>
      <c r="J536" s="849">
        <v>1</v>
      </c>
      <c r="K536" s="850">
        <v>2802.260009765625</v>
      </c>
    </row>
    <row r="537" spans="1:11" ht="14.45" customHeight="1" x14ac:dyDescent="0.2">
      <c r="A537" s="831" t="s">
        <v>577</v>
      </c>
      <c r="B537" s="832" t="s">
        <v>578</v>
      </c>
      <c r="C537" s="835" t="s">
        <v>2639</v>
      </c>
      <c r="D537" s="863" t="s">
        <v>2640</v>
      </c>
      <c r="E537" s="835" t="s">
        <v>3141</v>
      </c>
      <c r="F537" s="863" t="s">
        <v>3142</v>
      </c>
      <c r="G537" s="835" t="s">
        <v>3339</v>
      </c>
      <c r="H537" s="835" t="s">
        <v>3340</v>
      </c>
      <c r="I537" s="849">
        <v>2802.260009765625</v>
      </c>
      <c r="J537" s="849">
        <v>1</v>
      </c>
      <c r="K537" s="850">
        <v>2802.260009765625</v>
      </c>
    </row>
    <row r="538" spans="1:11" ht="14.45" customHeight="1" x14ac:dyDescent="0.2">
      <c r="A538" s="831" t="s">
        <v>577</v>
      </c>
      <c r="B538" s="832" t="s">
        <v>578</v>
      </c>
      <c r="C538" s="835" t="s">
        <v>2639</v>
      </c>
      <c r="D538" s="863" t="s">
        <v>2640</v>
      </c>
      <c r="E538" s="835" t="s">
        <v>3141</v>
      </c>
      <c r="F538" s="863" t="s">
        <v>3142</v>
      </c>
      <c r="G538" s="835" t="s">
        <v>3341</v>
      </c>
      <c r="H538" s="835" t="s">
        <v>3342</v>
      </c>
      <c r="I538" s="849">
        <v>4717.5400390625</v>
      </c>
      <c r="J538" s="849">
        <v>1</v>
      </c>
      <c r="K538" s="850">
        <v>4717.5400390625</v>
      </c>
    </row>
    <row r="539" spans="1:11" ht="14.45" customHeight="1" x14ac:dyDescent="0.2">
      <c r="A539" s="831" t="s">
        <v>577</v>
      </c>
      <c r="B539" s="832" t="s">
        <v>578</v>
      </c>
      <c r="C539" s="835" t="s">
        <v>2639</v>
      </c>
      <c r="D539" s="863" t="s">
        <v>2640</v>
      </c>
      <c r="E539" s="835" t="s">
        <v>3141</v>
      </c>
      <c r="F539" s="863" t="s">
        <v>3142</v>
      </c>
      <c r="G539" s="835" t="s">
        <v>3343</v>
      </c>
      <c r="H539" s="835" t="s">
        <v>3344</v>
      </c>
      <c r="I539" s="849">
        <v>1646.27001953125</v>
      </c>
      <c r="J539" s="849">
        <v>1</v>
      </c>
      <c r="K539" s="850">
        <v>1646.27001953125</v>
      </c>
    </row>
    <row r="540" spans="1:11" ht="14.45" customHeight="1" x14ac:dyDescent="0.2">
      <c r="A540" s="831" t="s">
        <v>577</v>
      </c>
      <c r="B540" s="832" t="s">
        <v>578</v>
      </c>
      <c r="C540" s="835" t="s">
        <v>2639</v>
      </c>
      <c r="D540" s="863" t="s">
        <v>2640</v>
      </c>
      <c r="E540" s="835" t="s">
        <v>3141</v>
      </c>
      <c r="F540" s="863" t="s">
        <v>3142</v>
      </c>
      <c r="G540" s="835" t="s">
        <v>3345</v>
      </c>
      <c r="H540" s="835" t="s">
        <v>3346</v>
      </c>
      <c r="I540" s="849">
        <v>1646.27001953125</v>
      </c>
      <c r="J540" s="849">
        <v>2</v>
      </c>
      <c r="K540" s="850">
        <v>3292.5400390625</v>
      </c>
    </row>
    <row r="541" spans="1:11" ht="14.45" customHeight="1" x14ac:dyDescent="0.2">
      <c r="A541" s="831" t="s">
        <v>577</v>
      </c>
      <c r="B541" s="832" t="s">
        <v>578</v>
      </c>
      <c r="C541" s="835" t="s">
        <v>2639</v>
      </c>
      <c r="D541" s="863" t="s">
        <v>2640</v>
      </c>
      <c r="E541" s="835" t="s">
        <v>3141</v>
      </c>
      <c r="F541" s="863" t="s">
        <v>3142</v>
      </c>
      <c r="G541" s="835" t="s">
        <v>3347</v>
      </c>
      <c r="H541" s="835" t="s">
        <v>3348</v>
      </c>
      <c r="I541" s="849">
        <v>9084.2099609375</v>
      </c>
      <c r="J541" s="849">
        <v>1</v>
      </c>
      <c r="K541" s="850">
        <v>9084.2099609375</v>
      </c>
    </row>
    <row r="542" spans="1:11" ht="14.45" customHeight="1" x14ac:dyDescent="0.2">
      <c r="A542" s="831" t="s">
        <v>577</v>
      </c>
      <c r="B542" s="832" t="s">
        <v>578</v>
      </c>
      <c r="C542" s="835" t="s">
        <v>2639</v>
      </c>
      <c r="D542" s="863" t="s">
        <v>2640</v>
      </c>
      <c r="E542" s="835" t="s">
        <v>3141</v>
      </c>
      <c r="F542" s="863" t="s">
        <v>3142</v>
      </c>
      <c r="G542" s="835" t="s">
        <v>3347</v>
      </c>
      <c r="H542" s="835" t="s">
        <v>3349</v>
      </c>
      <c r="I542" s="849">
        <v>9084.2099609375</v>
      </c>
      <c r="J542" s="849">
        <v>2</v>
      </c>
      <c r="K542" s="850">
        <v>18168.419921875</v>
      </c>
    </row>
    <row r="543" spans="1:11" ht="14.45" customHeight="1" x14ac:dyDescent="0.2">
      <c r="A543" s="831" t="s">
        <v>577</v>
      </c>
      <c r="B543" s="832" t="s">
        <v>578</v>
      </c>
      <c r="C543" s="835" t="s">
        <v>2639</v>
      </c>
      <c r="D543" s="863" t="s">
        <v>2640</v>
      </c>
      <c r="E543" s="835" t="s">
        <v>3141</v>
      </c>
      <c r="F543" s="863" t="s">
        <v>3142</v>
      </c>
      <c r="G543" s="835" t="s">
        <v>3350</v>
      </c>
      <c r="H543" s="835" t="s">
        <v>3351</v>
      </c>
      <c r="I543" s="849">
        <v>1270.0400390625</v>
      </c>
      <c r="J543" s="849">
        <v>1</v>
      </c>
      <c r="K543" s="850">
        <v>1270.0400390625</v>
      </c>
    </row>
    <row r="544" spans="1:11" ht="14.45" customHeight="1" x14ac:dyDescent="0.2">
      <c r="A544" s="831" t="s">
        <v>577</v>
      </c>
      <c r="B544" s="832" t="s">
        <v>578</v>
      </c>
      <c r="C544" s="835" t="s">
        <v>2639</v>
      </c>
      <c r="D544" s="863" t="s">
        <v>2640</v>
      </c>
      <c r="E544" s="835" t="s">
        <v>3141</v>
      </c>
      <c r="F544" s="863" t="s">
        <v>3142</v>
      </c>
      <c r="G544" s="835" t="s">
        <v>3352</v>
      </c>
      <c r="H544" s="835" t="s">
        <v>3353</v>
      </c>
      <c r="I544" s="849">
        <v>1270.038037109375</v>
      </c>
      <c r="J544" s="849">
        <v>9</v>
      </c>
      <c r="K544" s="850">
        <v>11430.3203125</v>
      </c>
    </row>
    <row r="545" spans="1:11" ht="14.45" customHeight="1" x14ac:dyDescent="0.2">
      <c r="A545" s="831" t="s">
        <v>577</v>
      </c>
      <c r="B545" s="832" t="s">
        <v>578</v>
      </c>
      <c r="C545" s="835" t="s">
        <v>2639</v>
      </c>
      <c r="D545" s="863" t="s">
        <v>2640</v>
      </c>
      <c r="E545" s="835" t="s">
        <v>3141</v>
      </c>
      <c r="F545" s="863" t="s">
        <v>3142</v>
      </c>
      <c r="G545" s="835" t="s">
        <v>3354</v>
      </c>
      <c r="H545" s="835" t="s">
        <v>3355</v>
      </c>
      <c r="I545" s="849">
        <v>1270.0400390625</v>
      </c>
      <c r="J545" s="849">
        <v>13</v>
      </c>
      <c r="K545" s="850">
        <v>16510.490478515625</v>
      </c>
    </row>
    <row r="546" spans="1:11" ht="14.45" customHeight="1" x14ac:dyDescent="0.2">
      <c r="A546" s="831" t="s">
        <v>577</v>
      </c>
      <c r="B546" s="832" t="s">
        <v>578</v>
      </c>
      <c r="C546" s="835" t="s">
        <v>2639</v>
      </c>
      <c r="D546" s="863" t="s">
        <v>2640</v>
      </c>
      <c r="E546" s="835" t="s">
        <v>3141</v>
      </c>
      <c r="F546" s="863" t="s">
        <v>3142</v>
      </c>
      <c r="G546" s="835" t="s">
        <v>3356</v>
      </c>
      <c r="H546" s="835" t="s">
        <v>3357</v>
      </c>
      <c r="I546" s="849">
        <v>6223.7001953125</v>
      </c>
      <c r="J546" s="849">
        <v>1</v>
      </c>
      <c r="K546" s="850">
        <v>6223.7001953125</v>
      </c>
    </row>
    <row r="547" spans="1:11" ht="14.45" customHeight="1" x14ac:dyDescent="0.2">
      <c r="A547" s="831" t="s">
        <v>577</v>
      </c>
      <c r="B547" s="832" t="s">
        <v>578</v>
      </c>
      <c r="C547" s="835" t="s">
        <v>2639</v>
      </c>
      <c r="D547" s="863" t="s">
        <v>2640</v>
      </c>
      <c r="E547" s="835" t="s">
        <v>3141</v>
      </c>
      <c r="F547" s="863" t="s">
        <v>3142</v>
      </c>
      <c r="G547" s="835" t="s">
        <v>3356</v>
      </c>
      <c r="H547" s="835" t="s">
        <v>3358</v>
      </c>
      <c r="I547" s="849">
        <v>6263.97998046875</v>
      </c>
      <c r="J547" s="849">
        <v>1</v>
      </c>
      <c r="K547" s="850">
        <v>6263.97998046875</v>
      </c>
    </row>
    <row r="548" spans="1:11" ht="14.45" customHeight="1" x14ac:dyDescent="0.2">
      <c r="A548" s="831" t="s">
        <v>577</v>
      </c>
      <c r="B548" s="832" t="s">
        <v>578</v>
      </c>
      <c r="C548" s="835" t="s">
        <v>2639</v>
      </c>
      <c r="D548" s="863" t="s">
        <v>2640</v>
      </c>
      <c r="E548" s="835" t="s">
        <v>3141</v>
      </c>
      <c r="F548" s="863" t="s">
        <v>3142</v>
      </c>
      <c r="G548" s="835" t="s">
        <v>3350</v>
      </c>
      <c r="H548" s="835" t="s">
        <v>3359</v>
      </c>
      <c r="I548" s="849">
        <v>1270.0400390625</v>
      </c>
      <c r="J548" s="849">
        <v>8</v>
      </c>
      <c r="K548" s="850">
        <v>10160.3203125</v>
      </c>
    </row>
    <row r="549" spans="1:11" ht="14.45" customHeight="1" x14ac:dyDescent="0.2">
      <c r="A549" s="831" t="s">
        <v>577</v>
      </c>
      <c r="B549" s="832" t="s">
        <v>578</v>
      </c>
      <c r="C549" s="835" t="s">
        <v>2639</v>
      </c>
      <c r="D549" s="863" t="s">
        <v>2640</v>
      </c>
      <c r="E549" s="835" t="s">
        <v>3141</v>
      </c>
      <c r="F549" s="863" t="s">
        <v>3142</v>
      </c>
      <c r="G549" s="835" t="s">
        <v>3360</v>
      </c>
      <c r="H549" s="835" t="s">
        <v>3361</v>
      </c>
      <c r="I549" s="849">
        <v>1270.0400390625</v>
      </c>
      <c r="J549" s="849">
        <v>2</v>
      </c>
      <c r="K549" s="850">
        <v>2540.080078125</v>
      </c>
    </row>
    <row r="550" spans="1:11" ht="14.45" customHeight="1" x14ac:dyDescent="0.2">
      <c r="A550" s="831" t="s">
        <v>577</v>
      </c>
      <c r="B550" s="832" t="s">
        <v>578</v>
      </c>
      <c r="C550" s="835" t="s">
        <v>2639</v>
      </c>
      <c r="D550" s="863" t="s">
        <v>2640</v>
      </c>
      <c r="E550" s="835" t="s">
        <v>3141</v>
      </c>
      <c r="F550" s="863" t="s">
        <v>3142</v>
      </c>
      <c r="G550" s="835" t="s">
        <v>3362</v>
      </c>
      <c r="H550" s="835" t="s">
        <v>3363</v>
      </c>
      <c r="I550" s="849">
        <v>1270.0400390625</v>
      </c>
      <c r="J550" s="849">
        <v>14</v>
      </c>
      <c r="K550" s="850">
        <v>17780.530029296875</v>
      </c>
    </row>
    <row r="551" spans="1:11" ht="14.45" customHeight="1" x14ac:dyDescent="0.2">
      <c r="A551" s="831" t="s">
        <v>577</v>
      </c>
      <c r="B551" s="832" t="s">
        <v>578</v>
      </c>
      <c r="C551" s="835" t="s">
        <v>2639</v>
      </c>
      <c r="D551" s="863" t="s">
        <v>2640</v>
      </c>
      <c r="E551" s="835" t="s">
        <v>3141</v>
      </c>
      <c r="F551" s="863" t="s">
        <v>3142</v>
      </c>
      <c r="G551" s="835" t="s">
        <v>3352</v>
      </c>
      <c r="H551" s="835" t="s">
        <v>3364</v>
      </c>
      <c r="I551" s="849">
        <v>1270.0406278722426</v>
      </c>
      <c r="J551" s="849">
        <v>18</v>
      </c>
      <c r="K551" s="850">
        <v>22860.720703125</v>
      </c>
    </row>
    <row r="552" spans="1:11" ht="14.45" customHeight="1" x14ac:dyDescent="0.2">
      <c r="A552" s="831" t="s">
        <v>577</v>
      </c>
      <c r="B552" s="832" t="s">
        <v>578</v>
      </c>
      <c r="C552" s="835" t="s">
        <v>2639</v>
      </c>
      <c r="D552" s="863" t="s">
        <v>2640</v>
      </c>
      <c r="E552" s="835" t="s">
        <v>3141</v>
      </c>
      <c r="F552" s="863" t="s">
        <v>3142</v>
      </c>
      <c r="G552" s="835" t="s">
        <v>3354</v>
      </c>
      <c r="H552" s="835" t="s">
        <v>3365</v>
      </c>
      <c r="I552" s="849">
        <v>1270.0400390625</v>
      </c>
      <c r="J552" s="849">
        <v>15</v>
      </c>
      <c r="K552" s="850">
        <v>19050.58056640625</v>
      </c>
    </row>
    <row r="553" spans="1:11" ht="14.45" customHeight="1" x14ac:dyDescent="0.2">
      <c r="A553" s="831" t="s">
        <v>577</v>
      </c>
      <c r="B553" s="832" t="s">
        <v>578</v>
      </c>
      <c r="C553" s="835" t="s">
        <v>2639</v>
      </c>
      <c r="D553" s="863" t="s">
        <v>2640</v>
      </c>
      <c r="E553" s="835" t="s">
        <v>3141</v>
      </c>
      <c r="F553" s="863" t="s">
        <v>3142</v>
      </c>
      <c r="G553" s="835" t="s">
        <v>3366</v>
      </c>
      <c r="H553" s="835" t="s">
        <v>3367</v>
      </c>
      <c r="I553" s="849">
        <v>1270.0387878417969</v>
      </c>
      <c r="J553" s="849">
        <v>8</v>
      </c>
      <c r="K553" s="850">
        <v>10160.310302734375</v>
      </c>
    </row>
    <row r="554" spans="1:11" ht="14.45" customHeight="1" x14ac:dyDescent="0.2">
      <c r="A554" s="831" t="s">
        <v>577</v>
      </c>
      <c r="B554" s="832" t="s">
        <v>578</v>
      </c>
      <c r="C554" s="835" t="s">
        <v>2639</v>
      </c>
      <c r="D554" s="863" t="s">
        <v>2640</v>
      </c>
      <c r="E554" s="835" t="s">
        <v>3141</v>
      </c>
      <c r="F554" s="863" t="s">
        <v>3142</v>
      </c>
      <c r="G554" s="835" t="s">
        <v>3368</v>
      </c>
      <c r="H554" s="835" t="s">
        <v>3369</v>
      </c>
      <c r="I554" s="849">
        <v>3682.1800537109375</v>
      </c>
      <c r="J554" s="849">
        <v>2</v>
      </c>
      <c r="K554" s="850">
        <v>7364.360107421875</v>
      </c>
    </row>
    <row r="555" spans="1:11" ht="14.45" customHeight="1" x14ac:dyDescent="0.2">
      <c r="A555" s="831" t="s">
        <v>577</v>
      </c>
      <c r="B555" s="832" t="s">
        <v>578</v>
      </c>
      <c r="C555" s="835" t="s">
        <v>2639</v>
      </c>
      <c r="D555" s="863" t="s">
        <v>2640</v>
      </c>
      <c r="E555" s="835" t="s">
        <v>3141</v>
      </c>
      <c r="F555" s="863" t="s">
        <v>3142</v>
      </c>
      <c r="G555" s="835" t="s">
        <v>3370</v>
      </c>
      <c r="H555" s="835" t="s">
        <v>3371</v>
      </c>
      <c r="I555" s="849">
        <v>4781.7001953125</v>
      </c>
      <c r="J555" s="849">
        <v>1</v>
      </c>
      <c r="K555" s="850">
        <v>4781.7001953125</v>
      </c>
    </row>
    <row r="556" spans="1:11" ht="14.45" customHeight="1" x14ac:dyDescent="0.2">
      <c r="A556" s="831" t="s">
        <v>577</v>
      </c>
      <c r="B556" s="832" t="s">
        <v>578</v>
      </c>
      <c r="C556" s="835" t="s">
        <v>2639</v>
      </c>
      <c r="D556" s="863" t="s">
        <v>2640</v>
      </c>
      <c r="E556" s="835" t="s">
        <v>3141</v>
      </c>
      <c r="F556" s="863" t="s">
        <v>3142</v>
      </c>
      <c r="G556" s="835" t="s">
        <v>3372</v>
      </c>
      <c r="H556" s="835" t="s">
        <v>3373</v>
      </c>
      <c r="I556" s="849">
        <v>5192.25</v>
      </c>
      <c r="J556" s="849">
        <v>1</v>
      </c>
      <c r="K556" s="850">
        <v>5192.25</v>
      </c>
    </row>
    <row r="557" spans="1:11" ht="14.45" customHeight="1" x14ac:dyDescent="0.2">
      <c r="A557" s="831" t="s">
        <v>577</v>
      </c>
      <c r="B557" s="832" t="s">
        <v>578</v>
      </c>
      <c r="C557" s="835" t="s">
        <v>2639</v>
      </c>
      <c r="D557" s="863" t="s">
        <v>2640</v>
      </c>
      <c r="E557" s="835" t="s">
        <v>3141</v>
      </c>
      <c r="F557" s="863" t="s">
        <v>3142</v>
      </c>
      <c r="G557" s="835" t="s">
        <v>3374</v>
      </c>
      <c r="H557" s="835" t="s">
        <v>3375</v>
      </c>
      <c r="I557" s="849">
        <v>5192.25</v>
      </c>
      <c r="J557" s="849">
        <v>1</v>
      </c>
      <c r="K557" s="850">
        <v>5192.25</v>
      </c>
    </row>
    <row r="558" spans="1:11" ht="14.45" customHeight="1" x14ac:dyDescent="0.2">
      <c r="A558" s="831" t="s">
        <v>577</v>
      </c>
      <c r="B558" s="832" t="s">
        <v>578</v>
      </c>
      <c r="C558" s="835" t="s">
        <v>2639</v>
      </c>
      <c r="D558" s="863" t="s">
        <v>2640</v>
      </c>
      <c r="E558" s="835" t="s">
        <v>3141</v>
      </c>
      <c r="F558" s="863" t="s">
        <v>3142</v>
      </c>
      <c r="G558" s="835" t="s">
        <v>3376</v>
      </c>
      <c r="H558" s="835" t="s">
        <v>3377</v>
      </c>
      <c r="I558" s="849">
        <v>8283.6796875</v>
      </c>
      <c r="J558" s="849">
        <v>1</v>
      </c>
      <c r="K558" s="850">
        <v>8283.6796875</v>
      </c>
    </row>
    <row r="559" spans="1:11" ht="14.45" customHeight="1" x14ac:dyDescent="0.2">
      <c r="A559" s="831" t="s">
        <v>577</v>
      </c>
      <c r="B559" s="832" t="s">
        <v>578</v>
      </c>
      <c r="C559" s="835" t="s">
        <v>2639</v>
      </c>
      <c r="D559" s="863" t="s">
        <v>2640</v>
      </c>
      <c r="E559" s="835" t="s">
        <v>3141</v>
      </c>
      <c r="F559" s="863" t="s">
        <v>3142</v>
      </c>
      <c r="G559" s="835" t="s">
        <v>3378</v>
      </c>
      <c r="H559" s="835" t="s">
        <v>3379</v>
      </c>
      <c r="I559" s="849">
        <v>8283.66015625</v>
      </c>
      <c r="J559" s="849">
        <v>1</v>
      </c>
      <c r="K559" s="850">
        <v>8283.66015625</v>
      </c>
    </row>
    <row r="560" spans="1:11" ht="14.45" customHeight="1" x14ac:dyDescent="0.2">
      <c r="A560" s="831" t="s">
        <v>577</v>
      </c>
      <c r="B560" s="832" t="s">
        <v>578</v>
      </c>
      <c r="C560" s="835" t="s">
        <v>2639</v>
      </c>
      <c r="D560" s="863" t="s">
        <v>2640</v>
      </c>
      <c r="E560" s="835" t="s">
        <v>3141</v>
      </c>
      <c r="F560" s="863" t="s">
        <v>3142</v>
      </c>
      <c r="G560" s="835" t="s">
        <v>3380</v>
      </c>
      <c r="H560" s="835" t="s">
        <v>3381</v>
      </c>
      <c r="I560" s="849">
        <v>8283.6796875</v>
      </c>
      <c r="J560" s="849">
        <v>1</v>
      </c>
      <c r="K560" s="850">
        <v>8283.6796875</v>
      </c>
    </row>
    <row r="561" spans="1:11" ht="14.45" customHeight="1" x14ac:dyDescent="0.2">
      <c r="A561" s="831" t="s">
        <v>577</v>
      </c>
      <c r="B561" s="832" t="s">
        <v>578</v>
      </c>
      <c r="C561" s="835" t="s">
        <v>2639</v>
      </c>
      <c r="D561" s="863" t="s">
        <v>2640</v>
      </c>
      <c r="E561" s="835" t="s">
        <v>3141</v>
      </c>
      <c r="F561" s="863" t="s">
        <v>3142</v>
      </c>
      <c r="G561" s="835" t="s">
        <v>3382</v>
      </c>
      <c r="H561" s="835" t="s">
        <v>3383</v>
      </c>
      <c r="I561" s="849">
        <v>6977.1650390625</v>
      </c>
      <c r="J561" s="849">
        <v>2</v>
      </c>
      <c r="K561" s="850">
        <v>13954.330078125</v>
      </c>
    </row>
    <row r="562" spans="1:11" ht="14.45" customHeight="1" x14ac:dyDescent="0.2">
      <c r="A562" s="831" t="s">
        <v>577</v>
      </c>
      <c r="B562" s="832" t="s">
        <v>578</v>
      </c>
      <c r="C562" s="835" t="s">
        <v>2639</v>
      </c>
      <c r="D562" s="863" t="s">
        <v>2640</v>
      </c>
      <c r="E562" s="835" t="s">
        <v>3141</v>
      </c>
      <c r="F562" s="863" t="s">
        <v>3142</v>
      </c>
      <c r="G562" s="835" t="s">
        <v>3384</v>
      </c>
      <c r="H562" s="835" t="s">
        <v>3385</v>
      </c>
      <c r="I562" s="849">
        <v>6977.1201171875</v>
      </c>
      <c r="J562" s="849">
        <v>1</v>
      </c>
      <c r="K562" s="850">
        <v>6977.1201171875</v>
      </c>
    </row>
    <row r="563" spans="1:11" ht="14.45" customHeight="1" x14ac:dyDescent="0.2">
      <c r="A563" s="831" t="s">
        <v>577</v>
      </c>
      <c r="B563" s="832" t="s">
        <v>578</v>
      </c>
      <c r="C563" s="835" t="s">
        <v>2639</v>
      </c>
      <c r="D563" s="863" t="s">
        <v>2640</v>
      </c>
      <c r="E563" s="835" t="s">
        <v>3141</v>
      </c>
      <c r="F563" s="863" t="s">
        <v>3142</v>
      </c>
      <c r="G563" s="835" t="s">
        <v>3386</v>
      </c>
      <c r="H563" s="835" t="s">
        <v>3387</v>
      </c>
      <c r="I563" s="849">
        <v>2423.10009765625</v>
      </c>
      <c r="J563" s="849">
        <v>1</v>
      </c>
      <c r="K563" s="850">
        <v>2423.10009765625</v>
      </c>
    </row>
    <row r="564" spans="1:11" ht="14.45" customHeight="1" x14ac:dyDescent="0.2">
      <c r="A564" s="831" t="s">
        <v>577</v>
      </c>
      <c r="B564" s="832" t="s">
        <v>578</v>
      </c>
      <c r="C564" s="835" t="s">
        <v>2639</v>
      </c>
      <c r="D564" s="863" t="s">
        <v>2640</v>
      </c>
      <c r="E564" s="835" t="s">
        <v>3141</v>
      </c>
      <c r="F564" s="863" t="s">
        <v>3142</v>
      </c>
      <c r="G564" s="835" t="s">
        <v>3388</v>
      </c>
      <c r="H564" s="835" t="s">
        <v>3389</v>
      </c>
      <c r="I564" s="849">
        <v>2423.10009765625</v>
      </c>
      <c r="J564" s="849">
        <v>1</v>
      </c>
      <c r="K564" s="850">
        <v>2423.10009765625</v>
      </c>
    </row>
    <row r="565" spans="1:11" ht="14.45" customHeight="1" x14ac:dyDescent="0.2">
      <c r="A565" s="831" t="s">
        <v>577</v>
      </c>
      <c r="B565" s="832" t="s">
        <v>578</v>
      </c>
      <c r="C565" s="835" t="s">
        <v>2639</v>
      </c>
      <c r="D565" s="863" t="s">
        <v>2640</v>
      </c>
      <c r="E565" s="835" t="s">
        <v>3141</v>
      </c>
      <c r="F565" s="863" t="s">
        <v>3142</v>
      </c>
      <c r="G565" s="835" t="s">
        <v>3390</v>
      </c>
      <c r="H565" s="835" t="s">
        <v>3391</v>
      </c>
      <c r="I565" s="849">
        <v>5957.3701171875</v>
      </c>
      <c r="J565" s="849">
        <v>1</v>
      </c>
      <c r="K565" s="850">
        <v>5957.3701171875</v>
      </c>
    </row>
    <row r="566" spans="1:11" ht="14.45" customHeight="1" x14ac:dyDescent="0.2">
      <c r="A566" s="831" t="s">
        <v>577</v>
      </c>
      <c r="B566" s="832" t="s">
        <v>578</v>
      </c>
      <c r="C566" s="835" t="s">
        <v>2639</v>
      </c>
      <c r="D566" s="863" t="s">
        <v>2640</v>
      </c>
      <c r="E566" s="835" t="s">
        <v>3141</v>
      </c>
      <c r="F566" s="863" t="s">
        <v>3142</v>
      </c>
      <c r="G566" s="835" t="s">
        <v>3392</v>
      </c>
      <c r="H566" s="835" t="s">
        <v>3393</v>
      </c>
      <c r="I566" s="849">
        <v>2257.39990234375</v>
      </c>
      <c r="J566" s="849">
        <v>1</v>
      </c>
      <c r="K566" s="850">
        <v>2257.39990234375</v>
      </c>
    </row>
    <row r="567" spans="1:11" ht="14.45" customHeight="1" x14ac:dyDescent="0.2">
      <c r="A567" s="831" t="s">
        <v>577</v>
      </c>
      <c r="B567" s="832" t="s">
        <v>578</v>
      </c>
      <c r="C567" s="835" t="s">
        <v>2639</v>
      </c>
      <c r="D567" s="863" t="s">
        <v>2640</v>
      </c>
      <c r="E567" s="835" t="s">
        <v>3141</v>
      </c>
      <c r="F567" s="863" t="s">
        <v>3142</v>
      </c>
      <c r="G567" s="835" t="s">
        <v>3394</v>
      </c>
      <c r="H567" s="835" t="s">
        <v>3395</v>
      </c>
      <c r="I567" s="849">
        <v>2257.39990234375</v>
      </c>
      <c r="J567" s="849">
        <v>1</v>
      </c>
      <c r="K567" s="850">
        <v>2257.39990234375</v>
      </c>
    </row>
    <row r="568" spans="1:11" ht="14.45" customHeight="1" x14ac:dyDescent="0.2">
      <c r="A568" s="831" t="s">
        <v>577</v>
      </c>
      <c r="B568" s="832" t="s">
        <v>578</v>
      </c>
      <c r="C568" s="835" t="s">
        <v>2639</v>
      </c>
      <c r="D568" s="863" t="s">
        <v>2640</v>
      </c>
      <c r="E568" s="835" t="s">
        <v>3141</v>
      </c>
      <c r="F568" s="863" t="s">
        <v>3142</v>
      </c>
      <c r="G568" s="835" t="s">
        <v>3396</v>
      </c>
      <c r="H568" s="835" t="s">
        <v>3397</v>
      </c>
      <c r="I568" s="849">
        <v>7260.5498046875</v>
      </c>
      <c r="J568" s="849">
        <v>1</v>
      </c>
      <c r="K568" s="850">
        <v>7260.5498046875</v>
      </c>
    </row>
    <row r="569" spans="1:11" ht="14.45" customHeight="1" x14ac:dyDescent="0.2">
      <c r="A569" s="831" t="s">
        <v>577</v>
      </c>
      <c r="B569" s="832" t="s">
        <v>578</v>
      </c>
      <c r="C569" s="835" t="s">
        <v>2639</v>
      </c>
      <c r="D569" s="863" t="s">
        <v>2640</v>
      </c>
      <c r="E569" s="835" t="s">
        <v>3141</v>
      </c>
      <c r="F569" s="863" t="s">
        <v>3142</v>
      </c>
      <c r="G569" s="835" t="s">
        <v>3398</v>
      </c>
      <c r="H569" s="835" t="s">
        <v>3399</v>
      </c>
      <c r="I569" s="849">
        <v>7260.5498046875</v>
      </c>
      <c r="J569" s="849">
        <v>1</v>
      </c>
      <c r="K569" s="850">
        <v>7260.5498046875</v>
      </c>
    </row>
    <row r="570" spans="1:11" ht="14.45" customHeight="1" x14ac:dyDescent="0.2">
      <c r="A570" s="831" t="s">
        <v>577</v>
      </c>
      <c r="B570" s="832" t="s">
        <v>578</v>
      </c>
      <c r="C570" s="835" t="s">
        <v>2639</v>
      </c>
      <c r="D570" s="863" t="s">
        <v>2640</v>
      </c>
      <c r="E570" s="835" t="s">
        <v>3141</v>
      </c>
      <c r="F570" s="863" t="s">
        <v>3142</v>
      </c>
      <c r="G570" s="835" t="s">
        <v>3400</v>
      </c>
      <c r="H570" s="835" t="s">
        <v>3401</v>
      </c>
      <c r="I570" s="849">
        <v>3677.5400390625</v>
      </c>
      <c r="J570" s="849">
        <v>6</v>
      </c>
      <c r="K570" s="850">
        <v>22065.240234375</v>
      </c>
    </row>
    <row r="571" spans="1:11" ht="14.45" customHeight="1" x14ac:dyDescent="0.2">
      <c r="A571" s="831" t="s">
        <v>577</v>
      </c>
      <c r="B571" s="832" t="s">
        <v>578</v>
      </c>
      <c r="C571" s="835" t="s">
        <v>2639</v>
      </c>
      <c r="D571" s="863" t="s">
        <v>2640</v>
      </c>
      <c r="E571" s="835" t="s">
        <v>3141</v>
      </c>
      <c r="F571" s="863" t="s">
        <v>3142</v>
      </c>
      <c r="G571" s="835" t="s">
        <v>3402</v>
      </c>
      <c r="H571" s="835" t="s">
        <v>3403</v>
      </c>
      <c r="I571" s="849">
        <v>2423.10009765625</v>
      </c>
      <c r="J571" s="849">
        <v>2</v>
      </c>
      <c r="K571" s="850">
        <v>4846.2001953125</v>
      </c>
    </row>
    <row r="572" spans="1:11" ht="14.45" customHeight="1" x14ac:dyDescent="0.2">
      <c r="A572" s="831" t="s">
        <v>577</v>
      </c>
      <c r="B572" s="832" t="s">
        <v>578</v>
      </c>
      <c r="C572" s="835" t="s">
        <v>2639</v>
      </c>
      <c r="D572" s="863" t="s">
        <v>2640</v>
      </c>
      <c r="E572" s="835" t="s">
        <v>3141</v>
      </c>
      <c r="F572" s="863" t="s">
        <v>3142</v>
      </c>
      <c r="G572" s="835" t="s">
        <v>3388</v>
      </c>
      <c r="H572" s="835" t="s">
        <v>3404</v>
      </c>
      <c r="I572" s="849">
        <v>2423.10009765625</v>
      </c>
      <c r="J572" s="849">
        <v>3</v>
      </c>
      <c r="K572" s="850">
        <v>7269.30029296875</v>
      </c>
    </row>
    <row r="573" spans="1:11" ht="14.45" customHeight="1" x14ac:dyDescent="0.2">
      <c r="A573" s="831" t="s">
        <v>577</v>
      </c>
      <c r="B573" s="832" t="s">
        <v>578</v>
      </c>
      <c r="C573" s="835" t="s">
        <v>2639</v>
      </c>
      <c r="D573" s="863" t="s">
        <v>2640</v>
      </c>
      <c r="E573" s="835" t="s">
        <v>3141</v>
      </c>
      <c r="F573" s="863" t="s">
        <v>3142</v>
      </c>
      <c r="G573" s="835" t="s">
        <v>3405</v>
      </c>
      <c r="H573" s="835" t="s">
        <v>3406</v>
      </c>
      <c r="I573" s="849">
        <v>13957.784374999999</v>
      </c>
      <c r="J573" s="849">
        <v>5</v>
      </c>
      <c r="K573" s="850">
        <v>69788.921875</v>
      </c>
    </row>
    <row r="574" spans="1:11" ht="14.45" customHeight="1" x14ac:dyDescent="0.2">
      <c r="A574" s="831" t="s">
        <v>577</v>
      </c>
      <c r="B574" s="832" t="s">
        <v>578</v>
      </c>
      <c r="C574" s="835" t="s">
        <v>2639</v>
      </c>
      <c r="D574" s="863" t="s">
        <v>2640</v>
      </c>
      <c r="E574" s="835" t="s">
        <v>3141</v>
      </c>
      <c r="F574" s="863" t="s">
        <v>3142</v>
      </c>
      <c r="G574" s="835" t="s">
        <v>3407</v>
      </c>
      <c r="H574" s="835" t="s">
        <v>3408</v>
      </c>
      <c r="I574" s="849">
        <v>10645.6796875</v>
      </c>
      <c r="J574" s="849">
        <v>1</v>
      </c>
      <c r="K574" s="850">
        <v>10645.6796875</v>
      </c>
    </row>
    <row r="575" spans="1:11" ht="14.45" customHeight="1" x14ac:dyDescent="0.2">
      <c r="A575" s="831" t="s">
        <v>577</v>
      </c>
      <c r="B575" s="832" t="s">
        <v>578</v>
      </c>
      <c r="C575" s="835" t="s">
        <v>2639</v>
      </c>
      <c r="D575" s="863" t="s">
        <v>2640</v>
      </c>
      <c r="E575" s="835" t="s">
        <v>3141</v>
      </c>
      <c r="F575" s="863" t="s">
        <v>3142</v>
      </c>
      <c r="G575" s="835" t="s">
        <v>3409</v>
      </c>
      <c r="H575" s="835" t="s">
        <v>3410</v>
      </c>
      <c r="I575" s="849">
        <v>8830.7802734375</v>
      </c>
      <c r="J575" s="849">
        <v>1</v>
      </c>
      <c r="K575" s="850">
        <v>8830.7802734375</v>
      </c>
    </row>
    <row r="576" spans="1:11" ht="14.45" customHeight="1" x14ac:dyDescent="0.2">
      <c r="A576" s="831" t="s">
        <v>577</v>
      </c>
      <c r="B576" s="832" t="s">
        <v>578</v>
      </c>
      <c r="C576" s="835" t="s">
        <v>2639</v>
      </c>
      <c r="D576" s="863" t="s">
        <v>2640</v>
      </c>
      <c r="E576" s="835" t="s">
        <v>3141</v>
      </c>
      <c r="F576" s="863" t="s">
        <v>3142</v>
      </c>
      <c r="G576" s="835" t="s">
        <v>3411</v>
      </c>
      <c r="H576" s="835" t="s">
        <v>3412</v>
      </c>
      <c r="I576" s="849">
        <v>8830.740234375</v>
      </c>
      <c r="J576" s="849">
        <v>1</v>
      </c>
      <c r="K576" s="850">
        <v>8830.740234375</v>
      </c>
    </row>
    <row r="577" spans="1:11" ht="14.45" customHeight="1" x14ac:dyDescent="0.2">
      <c r="A577" s="831" t="s">
        <v>577</v>
      </c>
      <c r="B577" s="832" t="s">
        <v>578</v>
      </c>
      <c r="C577" s="835" t="s">
        <v>2639</v>
      </c>
      <c r="D577" s="863" t="s">
        <v>2640</v>
      </c>
      <c r="E577" s="835" t="s">
        <v>3141</v>
      </c>
      <c r="F577" s="863" t="s">
        <v>3142</v>
      </c>
      <c r="G577" s="835" t="s">
        <v>3413</v>
      </c>
      <c r="H577" s="835" t="s">
        <v>3414</v>
      </c>
      <c r="I577" s="849">
        <v>8830.7802734375</v>
      </c>
      <c r="J577" s="849">
        <v>1</v>
      </c>
      <c r="K577" s="850">
        <v>8830.7802734375</v>
      </c>
    </row>
    <row r="578" spans="1:11" ht="14.45" customHeight="1" x14ac:dyDescent="0.2">
      <c r="A578" s="831" t="s">
        <v>577</v>
      </c>
      <c r="B578" s="832" t="s">
        <v>578</v>
      </c>
      <c r="C578" s="835" t="s">
        <v>2639</v>
      </c>
      <c r="D578" s="863" t="s">
        <v>2640</v>
      </c>
      <c r="E578" s="835" t="s">
        <v>3141</v>
      </c>
      <c r="F578" s="863" t="s">
        <v>3142</v>
      </c>
      <c r="G578" s="835" t="s">
        <v>3415</v>
      </c>
      <c r="H578" s="835" t="s">
        <v>3416</v>
      </c>
      <c r="I578" s="849">
        <v>8830.7802734375</v>
      </c>
      <c r="J578" s="849">
        <v>1</v>
      </c>
      <c r="K578" s="850">
        <v>8830.7802734375</v>
      </c>
    </row>
    <row r="579" spans="1:11" ht="14.45" customHeight="1" x14ac:dyDescent="0.2">
      <c r="A579" s="831" t="s">
        <v>577</v>
      </c>
      <c r="B579" s="832" t="s">
        <v>578</v>
      </c>
      <c r="C579" s="835" t="s">
        <v>2639</v>
      </c>
      <c r="D579" s="863" t="s">
        <v>2640</v>
      </c>
      <c r="E579" s="835" t="s">
        <v>3141</v>
      </c>
      <c r="F579" s="863" t="s">
        <v>3142</v>
      </c>
      <c r="G579" s="835" t="s">
        <v>3417</v>
      </c>
      <c r="H579" s="835" t="s">
        <v>3418</v>
      </c>
      <c r="I579" s="849">
        <v>8830.7802734375</v>
      </c>
      <c r="J579" s="849">
        <v>1</v>
      </c>
      <c r="K579" s="850">
        <v>8830.7802734375</v>
      </c>
    </row>
    <row r="580" spans="1:11" ht="14.45" customHeight="1" x14ac:dyDescent="0.2">
      <c r="A580" s="831" t="s">
        <v>577</v>
      </c>
      <c r="B580" s="832" t="s">
        <v>578</v>
      </c>
      <c r="C580" s="835" t="s">
        <v>2639</v>
      </c>
      <c r="D580" s="863" t="s">
        <v>2640</v>
      </c>
      <c r="E580" s="835" t="s">
        <v>3141</v>
      </c>
      <c r="F580" s="863" t="s">
        <v>3142</v>
      </c>
      <c r="G580" s="835" t="s">
        <v>3419</v>
      </c>
      <c r="H580" s="835" t="s">
        <v>3420</v>
      </c>
      <c r="I580" s="849">
        <v>8830.7802734375</v>
      </c>
      <c r="J580" s="849">
        <v>1</v>
      </c>
      <c r="K580" s="850">
        <v>8830.7802734375</v>
      </c>
    </row>
    <row r="581" spans="1:11" ht="14.45" customHeight="1" x14ac:dyDescent="0.2">
      <c r="A581" s="831" t="s">
        <v>577</v>
      </c>
      <c r="B581" s="832" t="s">
        <v>578</v>
      </c>
      <c r="C581" s="835" t="s">
        <v>2639</v>
      </c>
      <c r="D581" s="863" t="s">
        <v>2640</v>
      </c>
      <c r="E581" s="835" t="s">
        <v>3141</v>
      </c>
      <c r="F581" s="863" t="s">
        <v>3142</v>
      </c>
      <c r="G581" s="835" t="s">
        <v>3421</v>
      </c>
      <c r="H581" s="835" t="s">
        <v>3422</v>
      </c>
      <c r="I581" s="849">
        <v>8624.150390625</v>
      </c>
      <c r="J581" s="849">
        <v>1</v>
      </c>
      <c r="K581" s="850">
        <v>8624.150390625</v>
      </c>
    </row>
    <row r="582" spans="1:11" ht="14.45" customHeight="1" x14ac:dyDescent="0.2">
      <c r="A582" s="831" t="s">
        <v>577</v>
      </c>
      <c r="B582" s="832" t="s">
        <v>578</v>
      </c>
      <c r="C582" s="835" t="s">
        <v>2639</v>
      </c>
      <c r="D582" s="863" t="s">
        <v>2640</v>
      </c>
      <c r="E582" s="835" t="s">
        <v>3141</v>
      </c>
      <c r="F582" s="863" t="s">
        <v>3142</v>
      </c>
      <c r="G582" s="835" t="s">
        <v>3423</v>
      </c>
      <c r="H582" s="835" t="s">
        <v>3424</v>
      </c>
      <c r="I582" s="849">
        <v>8624.150390625</v>
      </c>
      <c r="J582" s="849">
        <v>1</v>
      </c>
      <c r="K582" s="850">
        <v>8624.150390625</v>
      </c>
    </row>
    <row r="583" spans="1:11" ht="14.45" customHeight="1" x14ac:dyDescent="0.2">
      <c r="A583" s="831" t="s">
        <v>577</v>
      </c>
      <c r="B583" s="832" t="s">
        <v>578</v>
      </c>
      <c r="C583" s="835" t="s">
        <v>2639</v>
      </c>
      <c r="D583" s="863" t="s">
        <v>2640</v>
      </c>
      <c r="E583" s="835" t="s">
        <v>3141</v>
      </c>
      <c r="F583" s="863" t="s">
        <v>3142</v>
      </c>
      <c r="G583" s="835" t="s">
        <v>3425</v>
      </c>
      <c r="H583" s="835" t="s">
        <v>3426</v>
      </c>
      <c r="I583" s="849">
        <v>8624.150390625</v>
      </c>
      <c r="J583" s="849">
        <v>1</v>
      </c>
      <c r="K583" s="850">
        <v>8624.150390625</v>
      </c>
    </row>
    <row r="584" spans="1:11" ht="14.45" customHeight="1" x14ac:dyDescent="0.2">
      <c r="A584" s="831" t="s">
        <v>577</v>
      </c>
      <c r="B584" s="832" t="s">
        <v>578</v>
      </c>
      <c r="C584" s="835" t="s">
        <v>2639</v>
      </c>
      <c r="D584" s="863" t="s">
        <v>2640</v>
      </c>
      <c r="E584" s="835" t="s">
        <v>3141</v>
      </c>
      <c r="F584" s="863" t="s">
        <v>3142</v>
      </c>
      <c r="G584" s="835" t="s">
        <v>3427</v>
      </c>
      <c r="H584" s="835" t="s">
        <v>3428</v>
      </c>
      <c r="I584" s="849">
        <v>8624.150390625</v>
      </c>
      <c r="J584" s="849">
        <v>2</v>
      </c>
      <c r="K584" s="850">
        <v>17248.30078125</v>
      </c>
    </row>
    <row r="585" spans="1:11" ht="14.45" customHeight="1" x14ac:dyDescent="0.2">
      <c r="A585" s="831" t="s">
        <v>577</v>
      </c>
      <c r="B585" s="832" t="s">
        <v>578</v>
      </c>
      <c r="C585" s="835" t="s">
        <v>2639</v>
      </c>
      <c r="D585" s="863" t="s">
        <v>2640</v>
      </c>
      <c r="E585" s="835" t="s">
        <v>3141</v>
      </c>
      <c r="F585" s="863" t="s">
        <v>3142</v>
      </c>
      <c r="G585" s="835" t="s">
        <v>3429</v>
      </c>
      <c r="H585" s="835" t="s">
        <v>3430</v>
      </c>
      <c r="I585" s="849">
        <v>8624.150390625</v>
      </c>
      <c r="J585" s="849">
        <v>1</v>
      </c>
      <c r="K585" s="850">
        <v>8624.150390625</v>
      </c>
    </row>
    <row r="586" spans="1:11" ht="14.45" customHeight="1" x14ac:dyDescent="0.2">
      <c r="A586" s="831" t="s">
        <v>577</v>
      </c>
      <c r="B586" s="832" t="s">
        <v>578</v>
      </c>
      <c r="C586" s="835" t="s">
        <v>2639</v>
      </c>
      <c r="D586" s="863" t="s">
        <v>2640</v>
      </c>
      <c r="E586" s="835" t="s">
        <v>3141</v>
      </c>
      <c r="F586" s="863" t="s">
        <v>3142</v>
      </c>
      <c r="G586" s="835" t="s">
        <v>3431</v>
      </c>
      <c r="H586" s="835" t="s">
        <v>3432</v>
      </c>
      <c r="I586" s="849">
        <v>8624.150390625</v>
      </c>
      <c r="J586" s="849">
        <v>1</v>
      </c>
      <c r="K586" s="850">
        <v>8624.150390625</v>
      </c>
    </row>
    <row r="587" spans="1:11" ht="14.45" customHeight="1" x14ac:dyDescent="0.2">
      <c r="A587" s="831" t="s">
        <v>577</v>
      </c>
      <c r="B587" s="832" t="s">
        <v>578</v>
      </c>
      <c r="C587" s="835" t="s">
        <v>2639</v>
      </c>
      <c r="D587" s="863" t="s">
        <v>2640</v>
      </c>
      <c r="E587" s="835" t="s">
        <v>3141</v>
      </c>
      <c r="F587" s="863" t="s">
        <v>3142</v>
      </c>
      <c r="G587" s="835" t="s">
        <v>3433</v>
      </c>
      <c r="H587" s="835" t="s">
        <v>3434</v>
      </c>
      <c r="I587" s="849">
        <v>10645.68017578125</v>
      </c>
      <c r="J587" s="849">
        <v>2</v>
      </c>
      <c r="K587" s="850">
        <v>21291.3603515625</v>
      </c>
    </row>
    <row r="588" spans="1:11" ht="14.45" customHeight="1" x14ac:dyDescent="0.2">
      <c r="A588" s="831" t="s">
        <v>577</v>
      </c>
      <c r="B588" s="832" t="s">
        <v>578</v>
      </c>
      <c r="C588" s="835" t="s">
        <v>2639</v>
      </c>
      <c r="D588" s="863" t="s">
        <v>2640</v>
      </c>
      <c r="E588" s="835" t="s">
        <v>3141</v>
      </c>
      <c r="F588" s="863" t="s">
        <v>3142</v>
      </c>
      <c r="G588" s="835" t="s">
        <v>3435</v>
      </c>
      <c r="H588" s="835" t="s">
        <v>3436</v>
      </c>
      <c r="I588" s="849">
        <v>10645.669921875</v>
      </c>
      <c r="J588" s="849">
        <v>1</v>
      </c>
      <c r="K588" s="850">
        <v>10645.669921875</v>
      </c>
    </row>
    <row r="589" spans="1:11" ht="14.45" customHeight="1" x14ac:dyDescent="0.2">
      <c r="A589" s="831" t="s">
        <v>577</v>
      </c>
      <c r="B589" s="832" t="s">
        <v>578</v>
      </c>
      <c r="C589" s="835" t="s">
        <v>2639</v>
      </c>
      <c r="D589" s="863" t="s">
        <v>2640</v>
      </c>
      <c r="E589" s="835" t="s">
        <v>3141</v>
      </c>
      <c r="F589" s="863" t="s">
        <v>3142</v>
      </c>
      <c r="G589" s="835" t="s">
        <v>3437</v>
      </c>
      <c r="H589" s="835" t="s">
        <v>3438</v>
      </c>
      <c r="I589" s="849">
        <v>8941.91015625</v>
      </c>
      <c r="J589" s="849">
        <v>1</v>
      </c>
      <c r="K589" s="850">
        <v>8941.91015625</v>
      </c>
    </row>
    <row r="590" spans="1:11" ht="14.45" customHeight="1" x14ac:dyDescent="0.2">
      <c r="A590" s="831" t="s">
        <v>577</v>
      </c>
      <c r="B590" s="832" t="s">
        <v>578</v>
      </c>
      <c r="C590" s="835" t="s">
        <v>2639</v>
      </c>
      <c r="D590" s="863" t="s">
        <v>2640</v>
      </c>
      <c r="E590" s="835" t="s">
        <v>3141</v>
      </c>
      <c r="F590" s="863" t="s">
        <v>3142</v>
      </c>
      <c r="G590" s="835" t="s">
        <v>3439</v>
      </c>
      <c r="H590" s="835" t="s">
        <v>3440</v>
      </c>
      <c r="I590" s="849">
        <v>11355.259765625</v>
      </c>
      <c r="J590" s="849">
        <v>1</v>
      </c>
      <c r="K590" s="850">
        <v>11355.259765625</v>
      </c>
    </row>
    <row r="591" spans="1:11" ht="14.45" customHeight="1" x14ac:dyDescent="0.2">
      <c r="A591" s="831" t="s">
        <v>577</v>
      </c>
      <c r="B591" s="832" t="s">
        <v>578</v>
      </c>
      <c r="C591" s="835" t="s">
        <v>2639</v>
      </c>
      <c r="D591" s="863" t="s">
        <v>2640</v>
      </c>
      <c r="E591" s="835" t="s">
        <v>3141</v>
      </c>
      <c r="F591" s="863" t="s">
        <v>3142</v>
      </c>
      <c r="G591" s="835" t="s">
        <v>3441</v>
      </c>
      <c r="H591" s="835" t="s">
        <v>3442</v>
      </c>
      <c r="I591" s="849">
        <v>11355.259765625</v>
      </c>
      <c r="J591" s="849">
        <v>1</v>
      </c>
      <c r="K591" s="850">
        <v>11355.259765625</v>
      </c>
    </row>
    <row r="592" spans="1:11" ht="14.45" customHeight="1" x14ac:dyDescent="0.2">
      <c r="A592" s="831" t="s">
        <v>577</v>
      </c>
      <c r="B592" s="832" t="s">
        <v>578</v>
      </c>
      <c r="C592" s="835" t="s">
        <v>2639</v>
      </c>
      <c r="D592" s="863" t="s">
        <v>2640</v>
      </c>
      <c r="E592" s="835" t="s">
        <v>3141</v>
      </c>
      <c r="F592" s="863" t="s">
        <v>3142</v>
      </c>
      <c r="G592" s="835" t="s">
        <v>3443</v>
      </c>
      <c r="H592" s="835" t="s">
        <v>3444</v>
      </c>
      <c r="I592" s="849">
        <v>11355.259765625</v>
      </c>
      <c r="J592" s="849">
        <v>2</v>
      </c>
      <c r="K592" s="850">
        <v>22710.51953125</v>
      </c>
    </row>
    <row r="593" spans="1:11" ht="14.45" customHeight="1" x14ac:dyDescent="0.2">
      <c r="A593" s="831" t="s">
        <v>577</v>
      </c>
      <c r="B593" s="832" t="s">
        <v>578</v>
      </c>
      <c r="C593" s="835" t="s">
        <v>2639</v>
      </c>
      <c r="D593" s="863" t="s">
        <v>2640</v>
      </c>
      <c r="E593" s="835" t="s">
        <v>3141</v>
      </c>
      <c r="F593" s="863" t="s">
        <v>3142</v>
      </c>
      <c r="G593" s="835" t="s">
        <v>3445</v>
      </c>
      <c r="H593" s="835" t="s">
        <v>3446</v>
      </c>
      <c r="I593" s="849">
        <v>2760</v>
      </c>
      <c r="J593" s="849">
        <v>1</v>
      </c>
      <c r="K593" s="850">
        <v>2760</v>
      </c>
    </row>
    <row r="594" spans="1:11" ht="14.45" customHeight="1" x14ac:dyDescent="0.2">
      <c r="A594" s="831" t="s">
        <v>577</v>
      </c>
      <c r="B594" s="832" t="s">
        <v>578</v>
      </c>
      <c r="C594" s="835" t="s">
        <v>2639</v>
      </c>
      <c r="D594" s="863" t="s">
        <v>2640</v>
      </c>
      <c r="E594" s="835" t="s">
        <v>3141</v>
      </c>
      <c r="F594" s="863" t="s">
        <v>3142</v>
      </c>
      <c r="G594" s="835" t="s">
        <v>3447</v>
      </c>
      <c r="H594" s="835" t="s">
        <v>3448</v>
      </c>
      <c r="I594" s="849">
        <v>7029.5400390625</v>
      </c>
      <c r="J594" s="849">
        <v>2</v>
      </c>
      <c r="K594" s="850">
        <v>14059.080078125</v>
      </c>
    </row>
    <row r="595" spans="1:11" ht="14.45" customHeight="1" x14ac:dyDescent="0.2">
      <c r="A595" s="831" t="s">
        <v>577</v>
      </c>
      <c r="B595" s="832" t="s">
        <v>578</v>
      </c>
      <c r="C595" s="835" t="s">
        <v>2639</v>
      </c>
      <c r="D595" s="863" t="s">
        <v>2640</v>
      </c>
      <c r="E595" s="835" t="s">
        <v>3141</v>
      </c>
      <c r="F595" s="863" t="s">
        <v>3142</v>
      </c>
      <c r="G595" s="835" t="s">
        <v>3449</v>
      </c>
      <c r="H595" s="835" t="s">
        <v>3450</v>
      </c>
      <c r="I595" s="849">
        <v>7029.5400390625</v>
      </c>
      <c r="J595" s="849">
        <v>2</v>
      </c>
      <c r="K595" s="850">
        <v>14059.080078125</v>
      </c>
    </row>
    <row r="596" spans="1:11" ht="14.45" customHeight="1" x14ac:dyDescent="0.2">
      <c r="A596" s="831" t="s">
        <v>577</v>
      </c>
      <c r="B596" s="832" t="s">
        <v>578</v>
      </c>
      <c r="C596" s="835" t="s">
        <v>2639</v>
      </c>
      <c r="D596" s="863" t="s">
        <v>2640</v>
      </c>
      <c r="E596" s="835" t="s">
        <v>3141</v>
      </c>
      <c r="F596" s="863" t="s">
        <v>3142</v>
      </c>
      <c r="G596" s="835" t="s">
        <v>3451</v>
      </c>
      <c r="H596" s="835" t="s">
        <v>3452</v>
      </c>
      <c r="I596" s="849">
        <v>4318.85986328125</v>
      </c>
      <c r="J596" s="849">
        <v>1</v>
      </c>
      <c r="K596" s="850">
        <v>4318.85986328125</v>
      </c>
    </row>
    <row r="597" spans="1:11" ht="14.45" customHeight="1" x14ac:dyDescent="0.2">
      <c r="A597" s="831" t="s">
        <v>577</v>
      </c>
      <c r="B597" s="832" t="s">
        <v>578</v>
      </c>
      <c r="C597" s="835" t="s">
        <v>2639</v>
      </c>
      <c r="D597" s="863" t="s">
        <v>2640</v>
      </c>
      <c r="E597" s="835" t="s">
        <v>3141</v>
      </c>
      <c r="F597" s="863" t="s">
        <v>3142</v>
      </c>
      <c r="G597" s="835" t="s">
        <v>3453</v>
      </c>
      <c r="H597" s="835" t="s">
        <v>3454</v>
      </c>
      <c r="I597" s="849">
        <v>4318.875</v>
      </c>
      <c r="J597" s="849">
        <v>2</v>
      </c>
      <c r="K597" s="850">
        <v>8637.75</v>
      </c>
    </row>
    <row r="598" spans="1:11" ht="14.45" customHeight="1" x14ac:dyDescent="0.2">
      <c r="A598" s="831" t="s">
        <v>577</v>
      </c>
      <c r="B598" s="832" t="s">
        <v>578</v>
      </c>
      <c r="C598" s="835" t="s">
        <v>2639</v>
      </c>
      <c r="D598" s="863" t="s">
        <v>2640</v>
      </c>
      <c r="E598" s="835" t="s">
        <v>3141</v>
      </c>
      <c r="F598" s="863" t="s">
        <v>3142</v>
      </c>
      <c r="G598" s="835" t="s">
        <v>3455</v>
      </c>
      <c r="H598" s="835" t="s">
        <v>3456</v>
      </c>
      <c r="I598" s="849">
        <v>3854.919921875</v>
      </c>
      <c r="J598" s="849">
        <v>2</v>
      </c>
      <c r="K598" s="850">
        <v>7709.83984375</v>
      </c>
    </row>
    <row r="599" spans="1:11" ht="14.45" customHeight="1" x14ac:dyDescent="0.2">
      <c r="A599" s="831" t="s">
        <v>577</v>
      </c>
      <c r="B599" s="832" t="s">
        <v>578</v>
      </c>
      <c r="C599" s="835" t="s">
        <v>2639</v>
      </c>
      <c r="D599" s="863" t="s">
        <v>2640</v>
      </c>
      <c r="E599" s="835" t="s">
        <v>3141</v>
      </c>
      <c r="F599" s="863" t="s">
        <v>3142</v>
      </c>
      <c r="G599" s="835" t="s">
        <v>3447</v>
      </c>
      <c r="H599" s="835" t="s">
        <v>3457</v>
      </c>
      <c r="I599" s="849">
        <v>7029.5400390625</v>
      </c>
      <c r="J599" s="849">
        <v>2</v>
      </c>
      <c r="K599" s="850">
        <v>14059.080078125</v>
      </c>
    </row>
    <row r="600" spans="1:11" ht="14.45" customHeight="1" x14ac:dyDescent="0.2">
      <c r="A600" s="831" t="s">
        <v>577</v>
      </c>
      <c r="B600" s="832" t="s">
        <v>578</v>
      </c>
      <c r="C600" s="835" t="s">
        <v>2639</v>
      </c>
      <c r="D600" s="863" t="s">
        <v>2640</v>
      </c>
      <c r="E600" s="835" t="s">
        <v>3141</v>
      </c>
      <c r="F600" s="863" t="s">
        <v>3142</v>
      </c>
      <c r="G600" s="835" t="s">
        <v>3449</v>
      </c>
      <c r="H600" s="835" t="s">
        <v>3458</v>
      </c>
      <c r="I600" s="849">
        <v>7029.5400390625</v>
      </c>
      <c r="J600" s="849">
        <v>2</v>
      </c>
      <c r="K600" s="850">
        <v>14059.080078125</v>
      </c>
    </row>
    <row r="601" spans="1:11" ht="14.45" customHeight="1" x14ac:dyDescent="0.2">
      <c r="A601" s="831" t="s">
        <v>577</v>
      </c>
      <c r="B601" s="832" t="s">
        <v>578</v>
      </c>
      <c r="C601" s="835" t="s">
        <v>2639</v>
      </c>
      <c r="D601" s="863" t="s">
        <v>2640</v>
      </c>
      <c r="E601" s="835" t="s">
        <v>3141</v>
      </c>
      <c r="F601" s="863" t="s">
        <v>3142</v>
      </c>
      <c r="G601" s="835" t="s">
        <v>3453</v>
      </c>
      <c r="H601" s="835" t="s">
        <v>3459</v>
      </c>
      <c r="I601" s="849">
        <v>4318.89990234375</v>
      </c>
      <c r="J601" s="849">
        <v>2</v>
      </c>
      <c r="K601" s="850">
        <v>8637.7900390625</v>
      </c>
    </row>
    <row r="602" spans="1:11" ht="14.45" customHeight="1" x14ac:dyDescent="0.2">
      <c r="A602" s="831" t="s">
        <v>577</v>
      </c>
      <c r="B602" s="832" t="s">
        <v>578</v>
      </c>
      <c r="C602" s="835" t="s">
        <v>2639</v>
      </c>
      <c r="D602" s="863" t="s">
        <v>2640</v>
      </c>
      <c r="E602" s="835" t="s">
        <v>3141</v>
      </c>
      <c r="F602" s="863" t="s">
        <v>3142</v>
      </c>
      <c r="G602" s="835" t="s">
        <v>3455</v>
      </c>
      <c r="H602" s="835" t="s">
        <v>3460</v>
      </c>
      <c r="I602" s="849">
        <v>3854.93994140625</v>
      </c>
      <c r="J602" s="849">
        <v>1</v>
      </c>
      <c r="K602" s="850">
        <v>3854.93994140625</v>
      </c>
    </row>
    <row r="603" spans="1:11" ht="14.45" customHeight="1" x14ac:dyDescent="0.2">
      <c r="A603" s="831" t="s">
        <v>577</v>
      </c>
      <c r="B603" s="832" t="s">
        <v>578</v>
      </c>
      <c r="C603" s="835" t="s">
        <v>2639</v>
      </c>
      <c r="D603" s="863" t="s">
        <v>2640</v>
      </c>
      <c r="E603" s="835" t="s">
        <v>3141</v>
      </c>
      <c r="F603" s="863" t="s">
        <v>3142</v>
      </c>
      <c r="G603" s="835" t="s">
        <v>3461</v>
      </c>
      <c r="H603" s="835" t="s">
        <v>3462</v>
      </c>
      <c r="I603" s="849">
        <v>5899.8701171875</v>
      </c>
      <c r="J603" s="849">
        <v>2</v>
      </c>
      <c r="K603" s="850">
        <v>11799.740234375</v>
      </c>
    </row>
    <row r="604" spans="1:11" ht="14.45" customHeight="1" x14ac:dyDescent="0.2">
      <c r="A604" s="831" t="s">
        <v>577</v>
      </c>
      <c r="B604" s="832" t="s">
        <v>578</v>
      </c>
      <c r="C604" s="835" t="s">
        <v>2639</v>
      </c>
      <c r="D604" s="863" t="s">
        <v>2640</v>
      </c>
      <c r="E604" s="835" t="s">
        <v>3141</v>
      </c>
      <c r="F604" s="863" t="s">
        <v>3142</v>
      </c>
      <c r="G604" s="835" t="s">
        <v>3461</v>
      </c>
      <c r="H604" s="835" t="s">
        <v>3463</v>
      </c>
      <c r="I604" s="849">
        <v>5899.876627604167</v>
      </c>
      <c r="J604" s="849">
        <v>3</v>
      </c>
      <c r="K604" s="850">
        <v>17699.6298828125</v>
      </c>
    </row>
    <row r="605" spans="1:11" ht="14.45" customHeight="1" x14ac:dyDescent="0.2">
      <c r="A605" s="831" t="s">
        <v>577</v>
      </c>
      <c r="B605" s="832" t="s">
        <v>578</v>
      </c>
      <c r="C605" s="835" t="s">
        <v>2639</v>
      </c>
      <c r="D605" s="863" t="s">
        <v>2640</v>
      </c>
      <c r="E605" s="835" t="s">
        <v>3141</v>
      </c>
      <c r="F605" s="863" t="s">
        <v>3142</v>
      </c>
      <c r="G605" s="835" t="s">
        <v>3464</v>
      </c>
      <c r="H605" s="835" t="s">
        <v>3465</v>
      </c>
      <c r="I605" s="849">
        <v>5899.8701171875</v>
      </c>
      <c r="J605" s="849">
        <v>2</v>
      </c>
      <c r="K605" s="850">
        <v>11799.740234375</v>
      </c>
    </row>
    <row r="606" spans="1:11" ht="14.45" customHeight="1" x14ac:dyDescent="0.2">
      <c r="A606" s="831" t="s">
        <v>577</v>
      </c>
      <c r="B606" s="832" t="s">
        <v>578</v>
      </c>
      <c r="C606" s="835" t="s">
        <v>2639</v>
      </c>
      <c r="D606" s="863" t="s">
        <v>2640</v>
      </c>
      <c r="E606" s="835" t="s">
        <v>3141</v>
      </c>
      <c r="F606" s="863" t="s">
        <v>3142</v>
      </c>
      <c r="G606" s="835" t="s">
        <v>3466</v>
      </c>
      <c r="H606" s="835" t="s">
        <v>3467</v>
      </c>
      <c r="I606" s="849">
        <v>5899.8701171875</v>
      </c>
      <c r="J606" s="849">
        <v>1</v>
      </c>
      <c r="K606" s="850">
        <v>5899.8701171875</v>
      </c>
    </row>
    <row r="607" spans="1:11" ht="14.45" customHeight="1" x14ac:dyDescent="0.2">
      <c r="A607" s="831" t="s">
        <v>577</v>
      </c>
      <c r="B607" s="832" t="s">
        <v>578</v>
      </c>
      <c r="C607" s="835" t="s">
        <v>2639</v>
      </c>
      <c r="D607" s="863" t="s">
        <v>2640</v>
      </c>
      <c r="E607" s="835" t="s">
        <v>3141</v>
      </c>
      <c r="F607" s="863" t="s">
        <v>3142</v>
      </c>
      <c r="G607" s="835" t="s">
        <v>3468</v>
      </c>
      <c r="H607" s="835" t="s">
        <v>3469</v>
      </c>
      <c r="I607" s="849">
        <v>5899.864990234375</v>
      </c>
      <c r="J607" s="849">
        <v>2</v>
      </c>
      <c r="K607" s="850">
        <v>11799.72998046875</v>
      </c>
    </row>
    <row r="608" spans="1:11" ht="14.45" customHeight="1" x14ac:dyDescent="0.2">
      <c r="A608" s="831" t="s">
        <v>577</v>
      </c>
      <c r="B608" s="832" t="s">
        <v>578</v>
      </c>
      <c r="C608" s="835" t="s">
        <v>2639</v>
      </c>
      <c r="D608" s="863" t="s">
        <v>2640</v>
      </c>
      <c r="E608" s="835" t="s">
        <v>3141</v>
      </c>
      <c r="F608" s="863" t="s">
        <v>3142</v>
      </c>
      <c r="G608" s="835" t="s">
        <v>3470</v>
      </c>
      <c r="H608" s="835" t="s">
        <v>3471</v>
      </c>
      <c r="I608" s="849">
        <v>5899.85986328125</v>
      </c>
      <c r="J608" s="849">
        <v>1</v>
      </c>
      <c r="K608" s="850">
        <v>5899.85986328125</v>
      </c>
    </row>
    <row r="609" spans="1:11" ht="14.45" customHeight="1" x14ac:dyDescent="0.2">
      <c r="A609" s="831" t="s">
        <v>577</v>
      </c>
      <c r="B609" s="832" t="s">
        <v>578</v>
      </c>
      <c r="C609" s="835" t="s">
        <v>2639</v>
      </c>
      <c r="D609" s="863" t="s">
        <v>2640</v>
      </c>
      <c r="E609" s="835" t="s">
        <v>3141</v>
      </c>
      <c r="F609" s="863" t="s">
        <v>3142</v>
      </c>
      <c r="G609" s="835" t="s">
        <v>3472</v>
      </c>
      <c r="H609" s="835" t="s">
        <v>3473</v>
      </c>
      <c r="I609" s="849">
        <v>10829.5498046875</v>
      </c>
      <c r="J609" s="849">
        <v>1</v>
      </c>
      <c r="K609" s="850">
        <v>10829.5498046875</v>
      </c>
    </row>
    <row r="610" spans="1:11" ht="14.45" customHeight="1" x14ac:dyDescent="0.2">
      <c r="A610" s="831" t="s">
        <v>577</v>
      </c>
      <c r="B610" s="832" t="s">
        <v>578</v>
      </c>
      <c r="C610" s="835" t="s">
        <v>2639</v>
      </c>
      <c r="D610" s="863" t="s">
        <v>2640</v>
      </c>
      <c r="E610" s="835" t="s">
        <v>3141</v>
      </c>
      <c r="F610" s="863" t="s">
        <v>3142</v>
      </c>
      <c r="G610" s="835" t="s">
        <v>3474</v>
      </c>
      <c r="H610" s="835" t="s">
        <v>3475</v>
      </c>
      <c r="I610" s="849">
        <v>8757.25</v>
      </c>
      <c r="J610" s="849">
        <v>1</v>
      </c>
      <c r="K610" s="850">
        <v>8757.25</v>
      </c>
    </row>
    <row r="611" spans="1:11" ht="14.45" customHeight="1" x14ac:dyDescent="0.2">
      <c r="A611" s="831" t="s">
        <v>577</v>
      </c>
      <c r="B611" s="832" t="s">
        <v>578</v>
      </c>
      <c r="C611" s="835" t="s">
        <v>2639</v>
      </c>
      <c r="D611" s="863" t="s">
        <v>2640</v>
      </c>
      <c r="E611" s="835" t="s">
        <v>3141</v>
      </c>
      <c r="F611" s="863" t="s">
        <v>3142</v>
      </c>
      <c r="G611" s="835" t="s">
        <v>3476</v>
      </c>
      <c r="H611" s="835" t="s">
        <v>3477</v>
      </c>
      <c r="I611" s="849">
        <v>8920.5498046875</v>
      </c>
      <c r="J611" s="849">
        <v>2</v>
      </c>
      <c r="K611" s="850">
        <v>17841.099609375</v>
      </c>
    </row>
    <row r="612" spans="1:11" ht="14.45" customHeight="1" x14ac:dyDescent="0.2">
      <c r="A612" s="831" t="s">
        <v>577</v>
      </c>
      <c r="B612" s="832" t="s">
        <v>578</v>
      </c>
      <c r="C612" s="835" t="s">
        <v>2639</v>
      </c>
      <c r="D612" s="863" t="s">
        <v>2640</v>
      </c>
      <c r="E612" s="835" t="s">
        <v>3141</v>
      </c>
      <c r="F612" s="863" t="s">
        <v>3142</v>
      </c>
      <c r="G612" s="835" t="s">
        <v>3478</v>
      </c>
      <c r="H612" s="835" t="s">
        <v>3479</v>
      </c>
      <c r="I612" s="849">
        <v>8920.5498046875</v>
      </c>
      <c r="J612" s="849">
        <v>1</v>
      </c>
      <c r="K612" s="850">
        <v>8920.5498046875</v>
      </c>
    </row>
    <row r="613" spans="1:11" ht="14.45" customHeight="1" x14ac:dyDescent="0.2">
      <c r="A613" s="831" t="s">
        <v>577</v>
      </c>
      <c r="B613" s="832" t="s">
        <v>578</v>
      </c>
      <c r="C613" s="835" t="s">
        <v>2639</v>
      </c>
      <c r="D613" s="863" t="s">
        <v>2640</v>
      </c>
      <c r="E613" s="835" t="s">
        <v>3141</v>
      </c>
      <c r="F613" s="863" t="s">
        <v>3142</v>
      </c>
      <c r="G613" s="835" t="s">
        <v>3480</v>
      </c>
      <c r="H613" s="835" t="s">
        <v>3481</v>
      </c>
      <c r="I613" s="849">
        <v>9168.9501953125</v>
      </c>
      <c r="J613" s="849">
        <v>1</v>
      </c>
      <c r="K613" s="850">
        <v>9168.9501953125</v>
      </c>
    </row>
    <row r="614" spans="1:11" ht="14.45" customHeight="1" x14ac:dyDescent="0.2">
      <c r="A614" s="831" t="s">
        <v>577</v>
      </c>
      <c r="B614" s="832" t="s">
        <v>578</v>
      </c>
      <c r="C614" s="835" t="s">
        <v>2639</v>
      </c>
      <c r="D614" s="863" t="s">
        <v>2640</v>
      </c>
      <c r="E614" s="835" t="s">
        <v>3141</v>
      </c>
      <c r="F614" s="863" t="s">
        <v>3142</v>
      </c>
      <c r="G614" s="835" t="s">
        <v>3482</v>
      </c>
      <c r="H614" s="835" t="s">
        <v>3483</v>
      </c>
      <c r="I614" s="849">
        <v>16764</v>
      </c>
      <c r="J614" s="849">
        <v>1</v>
      </c>
      <c r="K614" s="850">
        <v>16764</v>
      </c>
    </row>
    <row r="615" spans="1:11" ht="14.45" customHeight="1" x14ac:dyDescent="0.2">
      <c r="A615" s="831" t="s">
        <v>577</v>
      </c>
      <c r="B615" s="832" t="s">
        <v>578</v>
      </c>
      <c r="C615" s="835" t="s">
        <v>2639</v>
      </c>
      <c r="D615" s="863" t="s">
        <v>2640</v>
      </c>
      <c r="E615" s="835" t="s">
        <v>3141</v>
      </c>
      <c r="F615" s="863" t="s">
        <v>3142</v>
      </c>
      <c r="G615" s="835" t="s">
        <v>3484</v>
      </c>
      <c r="H615" s="835" t="s">
        <v>3485</v>
      </c>
      <c r="I615" s="849">
        <v>16764</v>
      </c>
      <c r="J615" s="849">
        <v>2</v>
      </c>
      <c r="K615" s="850">
        <v>33528</v>
      </c>
    </row>
    <row r="616" spans="1:11" ht="14.45" customHeight="1" x14ac:dyDescent="0.2">
      <c r="A616" s="831" t="s">
        <v>577</v>
      </c>
      <c r="B616" s="832" t="s">
        <v>578</v>
      </c>
      <c r="C616" s="835" t="s">
        <v>2639</v>
      </c>
      <c r="D616" s="863" t="s">
        <v>2640</v>
      </c>
      <c r="E616" s="835" t="s">
        <v>3141</v>
      </c>
      <c r="F616" s="863" t="s">
        <v>3142</v>
      </c>
      <c r="G616" s="835" t="s">
        <v>3486</v>
      </c>
      <c r="H616" s="835" t="s">
        <v>3487</v>
      </c>
      <c r="I616" s="849">
        <v>8757.25</v>
      </c>
      <c r="J616" s="849">
        <v>1</v>
      </c>
      <c r="K616" s="850">
        <v>8757.25</v>
      </c>
    </row>
    <row r="617" spans="1:11" ht="14.45" customHeight="1" x14ac:dyDescent="0.2">
      <c r="A617" s="831" t="s">
        <v>577</v>
      </c>
      <c r="B617" s="832" t="s">
        <v>578</v>
      </c>
      <c r="C617" s="835" t="s">
        <v>2639</v>
      </c>
      <c r="D617" s="863" t="s">
        <v>2640</v>
      </c>
      <c r="E617" s="835" t="s">
        <v>3141</v>
      </c>
      <c r="F617" s="863" t="s">
        <v>3142</v>
      </c>
      <c r="G617" s="835" t="s">
        <v>3474</v>
      </c>
      <c r="H617" s="835" t="s">
        <v>3488</v>
      </c>
      <c r="I617" s="849">
        <v>8757.25</v>
      </c>
      <c r="J617" s="849">
        <v>1</v>
      </c>
      <c r="K617" s="850">
        <v>8757.25</v>
      </c>
    </row>
    <row r="618" spans="1:11" ht="14.45" customHeight="1" x14ac:dyDescent="0.2">
      <c r="A618" s="831" t="s">
        <v>577</v>
      </c>
      <c r="B618" s="832" t="s">
        <v>578</v>
      </c>
      <c r="C618" s="835" t="s">
        <v>2639</v>
      </c>
      <c r="D618" s="863" t="s">
        <v>2640</v>
      </c>
      <c r="E618" s="835" t="s">
        <v>3141</v>
      </c>
      <c r="F618" s="863" t="s">
        <v>3142</v>
      </c>
      <c r="G618" s="835" t="s">
        <v>3489</v>
      </c>
      <c r="H618" s="835" t="s">
        <v>3490</v>
      </c>
      <c r="I618" s="849">
        <v>8757.25</v>
      </c>
      <c r="J618" s="849">
        <v>1</v>
      </c>
      <c r="K618" s="850">
        <v>8757.25</v>
      </c>
    </row>
    <row r="619" spans="1:11" ht="14.45" customHeight="1" x14ac:dyDescent="0.2">
      <c r="A619" s="831" t="s">
        <v>577</v>
      </c>
      <c r="B619" s="832" t="s">
        <v>578</v>
      </c>
      <c r="C619" s="835" t="s">
        <v>2639</v>
      </c>
      <c r="D619" s="863" t="s">
        <v>2640</v>
      </c>
      <c r="E619" s="835" t="s">
        <v>3141</v>
      </c>
      <c r="F619" s="863" t="s">
        <v>3142</v>
      </c>
      <c r="G619" s="835" t="s">
        <v>3491</v>
      </c>
      <c r="H619" s="835" t="s">
        <v>3492</v>
      </c>
      <c r="I619" s="849">
        <v>9295.4501953125</v>
      </c>
      <c r="J619" s="849">
        <v>1</v>
      </c>
      <c r="K619" s="850">
        <v>9295.4501953125</v>
      </c>
    </row>
    <row r="620" spans="1:11" ht="14.45" customHeight="1" x14ac:dyDescent="0.2">
      <c r="A620" s="831" t="s">
        <v>577</v>
      </c>
      <c r="B620" s="832" t="s">
        <v>578</v>
      </c>
      <c r="C620" s="835" t="s">
        <v>2639</v>
      </c>
      <c r="D620" s="863" t="s">
        <v>2640</v>
      </c>
      <c r="E620" s="835" t="s">
        <v>3141</v>
      </c>
      <c r="F620" s="863" t="s">
        <v>3142</v>
      </c>
      <c r="G620" s="835" t="s">
        <v>3493</v>
      </c>
      <c r="H620" s="835" t="s">
        <v>3494</v>
      </c>
      <c r="I620" s="849">
        <v>6693.3701171875</v>
      </c>
      <c r="J620" s="849">
        <v>1</v>
      </c>
      <c r="K620" s="850">
        <v>6693.3701171875</v>
      </c>
    </row>
    <row r="621" spans="1:11" ht="14.45" customHeight="1" x14ac:dyDescent="0.2">
      <c r="A621" s="831" t="s">
        <v>577</v>
      </c>
      <c r="B621" s="832" t="s">
        <v>578</v>
      </c>
      <c r="C621" s="835" t="s">
        <v>2639</v>
      </c>
      <c r="D621" s="863" t="s">
        <v>2640</v>
      </c>
      <c r="E621" s="835" t="s">
        <v>3141</v>
      </c>
      <c r="F621" s="863" t="s">
        <v>3142</v>
      </c>
      <c r="G621" s="835" t="s">
        <v>3495</v>
      </c>
      <c r="H621" s="835" t="s">
        <v>3496</v>
      </c>
      <c r="I621" s="849">
        <v>6693.3798828125</v>
      </c>
      <c r="J621" s="849">
        <v>1</v>
      </c>
      <c r="K621" s="850">
        <v>6693.3798828125</v>
      </c>
    </row>
    <row r="622" spans="1:11" ht="14.45" customHeight="1" x14ac:dyDescent="0.2">
      <c r="A622" s="831" t="s">
        <v>577</v>
      </c>
      <c r="B622" s="832" t="s">
        <v>578</v>
      </c>
      <c r="C622" s="835" t="s">
        <v>2639</v>
      </c>
      <c r="D622" s="863" t="s">
        <v>2640</v>
      </c>
      <c r="E622" s="835" t="s">
        <v>3141</v>
      </c>
      <c r="F622" s="863" t="s">
        <v>3142</v>
      </c>
      <c r="G622" s="835" t="s">
        <v>3497</v>
      </c>
      <c r="H622" s="835" t="s">
        <v>3498</v>
      </c>
      <c r="I622" s="849">
        <v>6693.3701171875</v>
      </c>
      <c r="J622" s="849">
        <v>1</v>
      </c>
      <c r="K622" s="850">
        <v>6693.3701171875</v>
      </c>
    </row>
    <row r="623" spans="1:11" ht="14.45" customHeight="1" x14ac:dyDescent="0.2">
      <c r="A623" s="831" t="s">
        <v>577</v>
      </c>
      <c r="B623" s="832" t="s">
        <v>578</v>
      </c>
      <c r="C623" s="835" t="s">
        <v>2639</v>
      </c>
      <c r="D623" s="863" t="s">
        <v>2640</v>
      </c>
      <c r="E623" s="835" t="s">
        <v>3141</v>
      </c>
      <c r="F623" s="863" t="s">
        <v>3142</v>
      </c>
      <c r="G623" s="835" t="s">
        <v>3499</v>
      </c>
      <c r="H623" s="835" t="s">
        <v>3500</v>
      </c>
      <c r="I623" s="849">
        <v>6693.3798828125</v>
      </c>
      <c r="J623" s="849">
        <v>1</v>
      </c>
      <c r="K623" s="850">
        <v>6693.3798828125</v>
      </c>
    </row>
    <row r="624" spans="1:11" ht="14.45" customHeight="1" x14ac:dyDescent="0.2">
      <c r="A624" s="831" t="s">
        <v>577</v>
      </c>
      <c r="B624" s="832" t="s">
        <v>578</v>
      </c>
      <c r="C624" s="835" t="s">
        <v>2639</v>
      </c>
      <c r="D624" s="863" t="s">
        <v>2640</v>
      </c>
      <c r="E624" s="835" t="s">
        <v>3141</v>
      </c>
      <c r="F624" s="863" t="s">
        <v>3142</v>
      </c>
      <c r="G624" s="835" t="s">
        <v>3501</v>
      </c>
      <c r="H624" s="835" t="s">
        <v>3502</v>
      </c>
      <c r="I624" s="849">
        <v>6693.3798828125</v>
      </c>
      <c r="J624" s="849">
        <v>1</v>
      </c>
      <c r="K624" s="850">
        <v>6693.3798828125</v>
      </c>
    </row>
    <row r="625" spans="1:11" ht="14.45" customHeight="1" x14ac:dyDescent="0.2">
      <c r="A625" s="831" t="s">
        <v>577</v>
      </c>
      <c r="B625" s="832" t="s">
        <v>578</v>
      </c>
      <c r="C625" s="835" t="s">
        <v>2639</v>
      </c>
      <c r="D625" s="863" t="s">
        <v>2640</v>
      </c>
      <c r="E625" s="835" t="s">
        <v>3141</v>
      </c>
      <c r="F625" s="863" t="s">
        <v>3142</v>
      </c>
      <c r="G625" s="835" t="s">
        <v>3503</v>
      </c>
      <c r="H625" s="835" t="s">
        <v>3504</v>
      </c>
      <c r="I625" s="849">
        <v>88.900001525878906</v>
      </c>
      <c r="J625" s="849">
        <v>40</v>
      </c>
      <c r="K625" s="850">
        <v>3555.800048828125</v>
      </c>
    </row>
    <row r="626" spans="1:11" ht="14.45" customHeight="1" x14ac:dyDescent="0.2">
      <c r="A626" s="831" t="s">
        <v>577</v>
      </c>
      <c r="B626" s="832" t="s">
        <v>578</v>
      </c>
      <c r="C626" s="835" t="s">
        <v>2639</v>
      </c>
      <c r="D626" s="863" t="s">
        <v>2640</v>
      </c>
      <c r="E626" s="835" t="s">
        <v>3141</v>
      </c>
      <c r="F626" s="863" t="s">
        <v>3142</v>
      </c>
      <c r="G626" s="835" t="s">
        <v>3505</v>
      </c>
      <c r="H626" s="835" t="s">
        <v>3506</v>
      </c>
      <c r="I626" s="849">
        <v>88.900001525878906</v>
      </c>
      <c r="J626" s="849">
        <v>40</v>
      </c>
      <c r="K626" s="850">
        <v>3555.800048828125</v>
      </c>
    </row>
    <row r="627" spans="1:11" ht="14.45" customHeight="1" x14ac:dyDescent="0.2">
      <c r="A627" s="831" t="s">
        <v>577</v>
      </c>
      <c r="B627" s="832" t="s">
        <v>578</v>
      </c>
      <c r="C627" s="835" t="s">
        <v>2639</v>
      </c>
      <c r="D627" s="863" t="s">
        <v>2640</v>
      </c>
      <c r="E627" s="835" t="s">
        <v>3141</v>
      </c>
      <c r="F627" s="863" t="s">
        <v>3142</v>
      </c>
      <c r="G627" s="835" t="s">
        <v>3507</v>
      </c>
      <c r="H627" s="835" t="s">
        <v>3508</v>
      </c>
      <c r="I627" s="849">
        <v>77</v>
      </c>
      <c r="J627" s="849">
        <v>100</v>
      </c>
      <c r="K627" s="850">
        <v>7700.2001953125</v>
      </c>
    </row>
    <row r="628" spans="1:11" ht="14.45" customHeight="1" x14ac:dyDescent="0.2">
      <c r="A628" s="831" t="s">
        <v>577</v>
      </c>
      <c r="B628" s="832" t="s">
        <v>578</v>
      </c>
      <c r="C628" s="835" t="s">
        <v>2639</v>
      </c>
      <c r="D628" s="863" t="s">
        <v>2640</v>
      </c>
      <c r="E628" s="835" t="s">
        <v>3141</v>
      </c>
      <c r="F628" s="863" t="s">
        <v>3142</v>
      </c>
      <c r="G628" s="835" t="s">
        <v>3509</v>
      </c>
      <c r="H628" s="835" t="s">
        <v>3510</v>
      </c>
      <c r="I628" s="849">
        <v>58.970001220703125</v>
      </c>
      <c r="J628" s="849">
        <v>200</v>
      </c>
      <c r="K628" s="850">
        <v>11793.9404296875</v>
      </c>
    </row>
    <row r="629" spans="1:11" ht="14.45" customHeight="1" x14ac:dyDescent="0.2">
      <c r="A629" s="831" t="s">
        <v>577</v>
      </c>
      <c r="B629" s="832" t="s">
        <v>578</v>
      </c>
      <c r="C629" s="835" t="s">
        <v>2639</v>
      </c>
      <c r="D629" s="863" t="s">
        <v>2640</v>
      </c>
      <c r="E629" s="835" t="s">
        <v>3141</v>
      </c>
      <c r="F629" s="863" t="s">
        <v>3142</v>
      </c>
      <c r="G629" s="835" t="s">
        <v>3511</v>
      </c>
      <c r="H629" s="835" t="s">
        <v>3512</v>
      </c>
      <c r="I629" s="849">
        <v>74.370002746582031</v>
      </c>
      <c r="J629" s="849">
        <v>100</v>
      </c>
      <c r="K629" s="850">
        <v>7437.06005859375</v>
      </c>
    </row>
    <row r="630" spans="1:11" ht="14.45" customHeight="1" x14ac:dyDescent="0.2">
      <c r="A630" s="831" t="s">
        <v>577</v>
      </c>
      <c r="B630" s="832" t="s">
        <v>578</v>
      </c>
      <c r="C630" s="835" t="s">
        <v>2639</v>
      </c>
      <c r="D630" s="863" t="s">
        <v>2640</v>
      </c>
      <c r="E630" s="835" t="s">
        <v>3141</v>
      </c>
      <c r="F630" s="863" t="s">
        <v>3142</v>
      </c>
      <c r="G630" s="835" t="s">
        <v>3513</v>
      </c>
      <c r="H630" s="835" t="s">
        <v>3514</v>
      </c>
      <c r="I630" s="849">
        <v>2097.56005859375</v>
      </c>
      <c r="J630" s="849">
        <v>6</v>
      </c>
      <c r="K630" s="850">
        <v>12585.33984375</v>
      </c>
    </row>
    <row r="631" spans="1:11" ht="14.45" customHeight="1" x14ac:dyDescent="0.2">
      <c r="A631" s="831" t="s">
        <v>577</v>
      </c>
      <c r="B631" s="832" t="s">
        <v>578</v>
      </c>
      <c r="C631" s="835" t="s">
        <v>2639</v>
      </c>
      <c r="D631" s="863" t="s">
        <v>2640</v>
      </c>
      <c r="E631" s="835" t="s">
        <v>3141</v>
      </c>
      <c r="F631" s="863" t="s">
        <v>3142</v>
      </c>
      <c r="G631" s="835" t="s">
        <v>3515</v>
      </c>
      <c r="H631" s="835" t="s">
        <v>3516</v>
      </c>
      <c r="I631" s="849">
        <v>525.3699951171875</v>
      </c>
      <c r="J631" s="849">
        <v>4</v>
      </c>
      <c r="K631" s="850">
        <v>2101.4599609375</v>
      </c>
    </row>
    <row r="632" spans="1:11" ht="14.45" customHeight="1" x14ac:dyDescent="0.2">
      <c r="A632" s="831" t="s">
        <v>577</v>
      </c>
      <c r="B632" s="832" t="s">
        <v>578</v>
      </c>
      <c r="C632" s="835" t="s">
        <v>2639</v>
      </c>
      <c r="D632" s="863" t="s">
        <v>2640</v>
      </c>
      <c r="E632" s="835" t="s">
        <v>3141</v>
      </c>
      <c r="F632" s="863" t="s">
        <v>3142</v>
      </c>
      <c r="G632" s="835" t="s">
        <v>3517</v>
      </c>
      <c r="H632" s="835" t="s">
        <v>3518</v>
      </c>
      <c r="I632" s="849">
        <v>322.20999145507813</v>
      </c>
      <c r="J632" s="849">
        <v>40</v>
      </c>
      <c r="K632" s="850">
        <v>12888.42041015625</v>
      </c>
    </row>
    <row r="633" spans="1:11" ht="14.45" customHeight="1" x14ac:dyDescent="0.2">
      <c r="A633" s="831" t="s">
        <v>577</v>
      </c>
      <c r="B633" s="832" t="s">
        <v>578</v>
      </c>
      <c r="C633" s="835" t="s">
        <v>2639</v>
      </c>
      <c r="D633" s="863" t="s">
        <v>2640</v>
      </c>
      <c r="E633" s="835" t="s">
        <v>3141</v>
      </c>
      <c r="F633" s="863" t="s">
        <v>3142</v>
      </c>
      <c r="G633" s="835" t="s">
        <v>3519</v>
      </c>
      <c r="H633" s="835" t="s">
        <v>3520</v>
      </c>
      <c r="I633" s="849">
        <v>322</v>
      </c>
      <c r="J633" s="849">
        <v>4</v>
      </c>
      <c r="K633" s="850">
        <v>1288</v>
      </c>
    </row>
    <row r="634" spans="1:11" ht="14.45" customHeight="1" x14ac:dyDescent="0.2">
      <c r="A634" s="831" t="s">
        <v>577</v>
      </c>
      <c r="B634" s="832" t="s">
        <v>578</v>
      </c>
      <c r="C634" s="835" t="s">
        <v>2639</v>
      </c>
      <c r="D634" s="863" t="s">
        <v>2640</v>
      </c>
      <c r="E634" s="835" t="s">
        <v>3141</v>
      </c>
      <c r="F634" s="863" t="s">
        <v>3142</v>
      </c>
      <c r="G634" s="835" t="s">
        <v>3503</v>
      </c>
      <c r="H634" s="835" t="s">
        <v>3521</v>
      </c>
      <c r="I634" s="849">
        <v>88.900001525878906</v>
      </c>
      <c r="J634" s="849">
        <v>50</v>
      </c>
      <c r="K634" s="850">
        <v>4444.75</v>
      </c>
    </row>
    <row r="635" spans="1:11" ht="14.45" customHeight="1" x14ac:dyDescent="0.2">
      <c r="A635" s="831" t="s">
        <v>577</v>
      </c>
      <c r="B635" s="832" t="s">
        <v>578</v>
      </c>
      <c r="C635" s="835" t="s">
        <v>2639</v>
      </c>
      <c r="D635" s="863" t="s">
        <v>2640</v>
      </c>
      <c r="E635" s="835" t="s">
        <v>3141</v>
      </c>
      <c r="F635" s="863" t="s">
        <v>3142</v>
      </c>
      <c r="G635" s="835" t="s">
        <v>3505</v>
      </c>
      <c r="H635" s="835" t="s">
        <v>3522</v>
      </c>
      <c r="I635" s="849">
        <v>88.900001525878906</v>
      </c>
      <c r="J635" s="849">
        <v>200</v>
      </c>
      <c r="K635" s="850">
        <v>17779.000122070313</v>
      </c>
    </row>
    <row r="636" spans="1:11" ht="14.45" customHeight="1" x14ac:dyDescent="0.2">
      <c r="A636" s="831" t="s">
        <v>577</v>
      </c>
      <c r="B636" s="832" t="s">
        <v>578</v>
      </c>
      <c r="C636" s="835" t="s">
        <v>2639</v>
      </c>
      <c r="D636" s="863" t="s">
        <v>2640</v>
      </c>
      <c r="E636" s="835" t="s">
        <v>3141</v>
      </c>
      <c r="F636" s="863" t="s">
        <v>3142</v>
      </c>
      <c r="G636" s="835" t="s">
        <v>3523</v>
      </c>
      <c r="H636" s="835" t="s">
        <v>3524</v>
      </c>
      <c r="I636" s="849">
        <v>88.900001525878906</v>
      </c>
      <c r="J636" s="849">
        <v>30</v>
      </c>
      <c r="K636" s="850">
        <v>2666.85009765625</v>
      </c>
    </row>
    <row r="637" spans="1:11" ht="14.45" customHeight="1" x14ac:dyDescent="0.2">
      <c r="A637" s="831" t="s">
        <v>577</v>
      </c>
      <c r="B637" s="832" t="s">
        <v>578</v>
      </c>
      <c r="C637" s="835" t="s">
        <v>2639</v>
      </c>
      <c r="D637" s="863" t="s">
        <v>2640</v>
      </c>
      <c r="E637" s="835" t="s">
        <v>3141</v>
      </c>
      <c r="F637" s="863" t="s">
        <v>3142</v>
      </c>
      <c r="G637" s="835" t="s">
        <v>3525</v>
      </c>
      <c r="H637" s="835" t="s">
        <v>3526</v>
      </c>
      <c r="I637" s="849">
        <v>508.79000854492188</v>
      </c>
      <c r="J637" s="849">
        <v>5</v>
      </c>
      <c r="K637" s="850">
        <v>2543.969970703125</v>
      </c>
    </row>
    <row r="638" spans="1:11" ht="14.45" customHeight="1" x14ac:dyDescent="0.2">
      <c r="A638" s="831" t="s">
        <v>577</v>
      </c>
      <c r="B638" s="832" t="s">
        <v>578</v>
      </c>
      <c r="C638" s="835" t="s">
        <v>2639</v>
      </c>
      <c r="D638" s="863" t="s">
        <v>2640</v>
      </c>
      <c r="E638" s="835" t="s">
        <v>3141</v>
      </c>
      <c r="F638" s="863" t="s">
        <v>3142</v>
      </c>
      <c r="G638" s="835" t="s">
        <v>3527</v>
      </c>
      <c r="H638" s="835" t="s">
        <v>3528</v>
      </c>
      <c r="I638" s="849">
        <v>77</v>
      </c>
      <c r="J638" s="849">
        <v>50</v>
      </c>
      <c r="K638" s="850">
        <v>3850.090087890625</v>
      </c>
    </row>
    <row r="639" spans="1:11" ht="14.45" customHeight="1" x14ac:dyDescent="0.2">
      <c r="A639" s="831" t="s">
        <v>577</v>
      </c>
      <c r="B639" s="832" t="s">
        <v>578</v>
      </c>
      <c r="C639" s="835" t="s">
        <v>2639</v>
      </c>
      <c r="D639" s="863" t="s">
        <v>2640</v>
      </c>
      <c r="E639" s="835" t="s">
        <v>3141</v>
      </c>
      <c r="F639" s="863" t="s">
        <v>3142</v>
      </c>
      <c r="G639" s="835" t="s">
        <v>3509</v>
      </c>
      <c r="H639" s="835" t="s">
        <v>3529</v>
      </c>
      <c r="I639" s="849">
        <v>58.970001220703125</v>
      </c>
      <c r="J639" s="849">
        <v>360</v>
      </c>
      <c r="K639" s="850">
        <v>21229.08056640625</v>
      </c>
    </row>
    <row r="640" spans="1:11" ht="14.45" customHeight="1" x14ac:dyDescent="0.2">
      <c r="A640" s="831" t="s">
        <v>577</v>
      </c>
      <c r="B640" s="832" t="s">
        <v>578</v>
      </c>
      <c r="C640" s="835" t="s">
        <v>2639</v>
      </c>
      <c r="D640" s="863" t="s">
        <v>2640</v>
      </c>
      <c r="E640" s="835" t="s">
        <v>3141</v>
      </c>
      <c r="F640" s="863" t="s">
        <v>3142</v>
      </c>
      <c r="G640" s="835" t="s">
        <v>3530</v>
      </c>
      <c r="H640" s="835" t="s">
        <v>3531</v>
      </c>
      <c r="I640" s="849">
        <v>103.61000061035156</v>
      </c>
      <c r="J640" s="849">
        <v>40</v>
      </c>
      <c r="K640" s="850">
        <v>4144.419921875</v>
      </c>
    </row>
    <row r="641" spans="1:11" ht="14.45" customHeight="1" x14ac:dyDescent="0.2">
      <c r="A641" s="831" t="s">
        <v>577</v>
      </c>
      <c r="B641" s="832" t="s">
        <v>578</v>
      </c>
      <c r="C641" s="835" t="s">
        <v>2639</v>
      </c>
      <c r="D641" s="863" t="s">
        <v>2640</v>
      </c>
      <c r="E641" s="835" t="s">
        <v>3141</v>
      </c>
      <c r="F641" s="863" t="s">
        <v>3142</v>
      </c>
      <c r="G641" s="835" t="s">
        <v>3532</v>
      </c>
      <c r="H641" s="835" t="s">
        <v>3533</v>
      </c>
      <c r="I641" s="849">
        <v>110.23999786376953</v>
      </c>
      <c r="J641" s="849">
        <v>40</v>
      </c>
      <c r="K641" s="850">
        <v>4409.56005859375</v>
      </c>
    </row>
    <row r="642" spans="1:11" ht="14.45" customHeight="1" x14ac:dyDescent="0.2">
      <c r="A642" s="831" t="s">
        <v>577</v>
      </c>
      <c r="B642" s="832" t="s">
        <v>578</v>
      </c>
      <c r="C642" s="835" t="s">
        <v>2639</v>
      </c>
      <c r="D642" s="863" t="s">
        <v>2640</v>
      </c>
      <c r="E642" s="835" t="s">
        <v>3141</v>
      </c>
      <c r="F642" s="863" t="s">
        <v>3142</v>
      </c>
      <c r="G642" s="835" t="s">
        <v>3534</v>
      </c>
      <c r="H642" s="835" t="s">
        <v>3535</v>
      </c>
      <c r="I642" s="849">
        <v>119.59999847412109</v>
      </c>
      <c r="J642" s="849">
        <v>40</v>
      </c>
      <c r="K642" s="850">
        <v>4783.81982421875</v>
      </c>
    </row>
    <row r="643" spans="1:11" ht="14.45" customHeight="1" x14ac:dyDescent="0.2">
      <c r="A643" s="831" t="s">
        <v>577</v>
      </c>
      <c r="B643" s="832" t="s">
        <v>578</v>
      </c>
      <c r="C643" s="835" t="s">
        <v>2639</v>
      </c>
      <c r="D643" s="863" t="s">
        <v>2640</v>
      </c>
      <c r="E643" s="835" t="s">
        <v>3141</v>
      </c>
      <c r="F643" s="863" t="s">
        <v>3142</v>
      </c>
      <c r="G643" s="835" t="s">
        <v>3536</v>
      </c>
      <c r="H643" s="835" t="s">
        <v>3537</v>
      </c>
      <c r="I643" s="849">
        <v>2097.5550537109375</v>
      </c>
      <c r="J643" s="849">
        <v>12</v>
      </c>
      <c r="K643" s="850">
        <v>25170.60986328125</v>
      </c>
    </row>
    <row r="644" spans="1:11" ht="14.45" customHeight="1" x14ac:dyDescent="0.2">
      <c r="A644" s="831" t="s">
        <v>577</v>
      </c>
      <c r="B644" s="832" t="s">
        <v>578</v>
      </c>
      <c r="C644" s="835" t="s">
        <v>2639</v>
      </c>
      <c r="D644" s="863" t="s">
        <v>2640</v>
      </c>
      <c r="E644" s="835" t="s">
        <v>3141</v>
      </c>
      <c r="F644" s="863" t="s">
        <v>3142</v>
      </c>
      <c r="G644" s="835" t="s">
        <v>3513</v>
      </c>
      <c r="H644" s="835" t="s">
        <v>3538</v>
      </c>
      <c r="I644" s="849">
        <v>2097.5571986607142</v>
      </c>
      <c r="J644" s="849">
        <v>17</v>
      </c>
      <c r="K644" s="850">
        <v>35658.48046875</v>
      </c>
    </row>
    <row r="645" spans="1:11" ht="14.45" customHeight="1" x14ac:dyDescent="0.2">
      <c r="A645" s="831" t="s">
        <v>577</v>
      </c>
      <c r="B645" s="832" t="s">
        <v>578</v>
      </c>
      <c r="C645" s="835" t="s">
        <v>2639</v>
      </c>
      <c r="D645" s="863" t="s">
        <v>2640</v>
      </c>
      <c r="E645" s="835" t="s">
        <v>3141</v>
      </c>
      <c r="F645" s="863" t="s">
        <v>3142</v>
      </c>
      <c r="G645" s="835" t="s">
        <v>3539</v>
      </c>
      <c r="H645" s="835" t="s">
        <v>3540</v>
      </c>
      <c r="I645" s="849">
        <v>454.16500854492188</v>
      </c>
      <c r="J645" s="849">
        <v>20</v>
      </c>
      <c r="K645" s="850">
        <v>9083.30029296875</v>
      </c>
    </row>
    <row r="646" spans="1:11" ht="14.45" customHeight="1" x14ac:dyDescent="0.2">
      <c r="A646" s="831" t="s">
        <v>577</v>
      </c>
      <c r="B646" s="832" t="s">
        <v>578</v>
      </c>
      <c r="C646" s="835" t="s">
        <v>2639</v>
      </c>
      <c r="D646" s="863" t="s">
        <v>2640</v>
      </c>
      <c r="E646" s="835" t="s">
        <v>3141</v>
      </c>
      <c r="F646" s="863" t="s">
        <v>3142</v>
      </c>
      <c r="G646" s="835" t="s">
        <v>3541</v>
      </c>
      <c r="H646" s="835" t="s">
        <v>3542</v>
      </c>
      <c r="I646" s="849">
        <v>530.53997802734375</v>
      </c>
      <c r="J646" s="849">
        <v>2</v>
      </c>
      <c r="K646" s="850">
        <v>1061.0799560546875</v>
      </c>
    </row>
    <row r="647" spans="1:11" ht="14.45" customHeight="1" x14ac:dyDescent="0.2">
      <c r="A647" s="831" t="s">
        <v>577</v>
      </c>
      <c r="B647" s="832" t="s">
        <v>578</v>
      </c>
      <c r="C647" s="835" t="s">
        <v>2639</v>
      </c>
      <c r="D647" s="863" t="s">
        <v>2640</v>
      </c>
      <c r="E647" s="835" t="s">
        <v>3141</v>
      </c>
      <c r="F647" s="863" t="s">
        <v>3142</v>
      </c>
      <c r="G647" s="835" t="s">
        <v>3543</v>
      </c>
      <c r="H647" s="835" t="s">
        <v>3544</v>
      </c>
      <c r="I647" s="849">
        <v>1102.3900146484375</v>
      </c>
      <c r="J647" s="849">
        <v>3</v>
      </c>
      <c r="K647" s="850">
        <v>3307.1700439453125</v>
      </c>
    </row>
    <row r="648" spans="1:11" ht="14.45" customHeight="1" x14ac:dyDescent="0.2">
      <c r="A648" s="831" t="s">
        <v>577</v>
      </c>
      <c r="B648" s="832" t="s">
        <v>578</v>
      </c>
      <c r="C648" s="835" t="s">
        <v>2639</v>
      </c>
      <c r="D648" s="863" t="s">
        <v>2640</v>
      </c>
      <c r="E648" s="835" t="s">
        <v>3141</v>
      </c>
      <c r="F648" s="863" t="s">
        <v>3142</v>
      </c>
      <c r="G648" s="835" t="s">
        <v>3545</v>
      </c>
      <c r="H648" s="835" t="s">
        <v>3546</v>
      </c>
      <c r="I648" s="849">
        <v>635.25</v>
      </c>
      <c r="J648" s="849">
        <v>4</v>
      </c>
      <c r="K648" s="850">
        <v>2541</v>
      </c>
    </row>
    <row r="649" spans="1:11" ht="14.45" customHeight="1" x14ac:dyDescent="0.2">
      <c r="A649" s="831" t="s">
        <v>577</v>
      </c>
      <c r="B649" s="832" t="s">
        <v>578</v>
      </c>
      <c r="C649" s="835" t="s">
        <v>2639</v>
      </c>
      <c r="D649" s="863" t="s">
        <v>2640</v>
      </c>
      <c r="E649" s="835" t="s">
        <v>3141</v>
      </c>
      <c r="F649" s="863" t="s">
        <v>3142</v>
      </c>
      <c r="G649" s="835" t="s">
        <v>3547</v>
      </c>
      <c r="H649" s="835" t="s">
        <v>3548</v>
      </c>
      <c r="I649" s="849">
        <v>15673.7998046875</v>
      </c>
      <c r="J649" s="849">
        <v>1</v>
      </c>
      <c r="K649" s="850">
        <v>15673.7998046875</v>
      </c>
    </row>
    <row r="650" spans="1:11" ht="14.45" customHeight="1" x14ac:dyDescent="0.2">
      <c r="A650" s="831" t="s">
        <v>577</v>
      </c>
      <c r="B650" s="832" t="s">
        <v>578</v>
      </c>
      <c r="C650" s="835" t="s">
        <v>2639</v>
      </c>
      <c r="D650" s="863" t="s">
        <v>2640</v>
      </c>
      <c r="E650" s="835" t="s">
        <v>3141</v>
      </c>
      <c r="F650" s="863" t="s">
        <v>3142</v>
      </c>
      <c r="G650" s="835" t="s">
        <v>3549</v>
      </c>
      <c r="H650" s="835" t="s">
        <v>3550</v>
      </c>
      <c r="I650" s="849">
        <v>1185.239990234375</v>
      </c>
      <c r="J650" s="849">
        <v>4</v>
      </c>
      <c r="K650" s="850">
        <v>4740.9599609375</v>
      </c>
    </row>
    <row r="651" spans="1:11" ht="14.45" customHeight="1" x14ac:dyDescent="0.2">
      <c r="A651" s="831" t="s">
        <v>577</v>
      </c>
      <c r="B651" s="832" t="s">
        <v>578</v>
      </c>
      <c r="C651" s="835" t="s">
        <v>2639</v>
      </c>
      <c r="D651" s="863" t="s">
        <v>2640</v>
      </c>
      <c r="E651" s="835" t="s">
        <v>3141</v>
      </c>
      <c r="F651" s="863" t="s">
        <v>3142</v>
      </c>
      <c r="G651" s="835" t="s">
        <v>3551</v>
      </c>
      <c r="H651" s="835" t="s">
        <v>3552</v>
      </c>
      <c r="I651" s="849">
        <v>1185.239990234375</v>
      </c>
      <c r="J651" s="849">
        <v>1</v>
      </c>
      <c r="K651" s="850">
        <v>1185.239990234375</v>
      </c>
    </row>
    <row r="652" spans="1:11" ht="14.45" customHeight="1" x14ac:dyDescent="0.2">
      <c r="A652" s="831" t="s">
        <v>577</v>
      </c>
      <c r="B652" s="832" t="s">
        <v>578</v>
      </c>
      <c r="C652" s="835" t="s">
        <v>2639</v>
      </c>
      <c r="D652" s="863" t="s">
        <v>2640</v>
      </c>
      <c r="E652" s="835" t="s">
        <v>3141</v>
      </c>
      <c r="F652" s="863" t="s">
        <v>3142</v>
      </c>
      <c r="G652" s="835" t="s">
        <v>3549</v>
      </c>
      <c r="H652" s="835" t="s">
        <v>3553</v>
      </c>
      <c r="I652" s="849">
        <v>1185.25</v>
      </c>
      <c r="J652" s="849">
        <v>7</v>
      </c>
      <c r="K652" s="850">
        <v>8296.75</v>
      </c>
    </row>
    <row r="653" spans="1:11" ht="14.45" customHeight="1" x14ac:dyDescent="0.2">
      <c r="A653" s="831" t="s">
        <v>577</v>
      </c>
      <c r="B653" s="832" t="s">
        <v>578</v>
      </c>
      <c r="C653" s="835" t="s">
        <v>2639</v>
      </c>
      <c r="D653" s="863" t="s">
        <v>2640</v>
      </c>
      <c r="E653" s="835" t="s">
        <v>3141</v>
      </c>
      <c r="F653" s="863" t="s">
        <v>3142</v>
      </c>
      <c r="G653" s="835" t="s">
        <v>3554</v>
      </c>
      <c r="H653" s="835" t="s">
        <v>3555</v>
      </c>
      <c r="I653" s="849">
        <v>1185.239990234375</v>
      </c>
      <c r="J653" s="849">
        <v>1</v>
      </c>
      <c r="K653" s="850">
        <v>1185.239990234375</v>
      </c>
    </row>
    <row r="654" spans="1:11" ht="14.45" customHeight="1" x14ac:dyDescent="0.2">
      <c r="A654" s="831" t="s">
        <v>577</v>
      </c>
      <c r="B654" s="832" t="s">
        <v>578</v>
      </c>
      <c r="C654" s="835" t="s">
        <v>2639</v>
      </c>
      <c r="D654" s="863" t="s">
        <v>2640</v>
      </c>
      <c r="E654" s="835" t="s">
        <v>3141</v>
      </c>
      <c r="F654" s="863" t="s">
        <v>3142</v>
      </c>
      <c r="G654" s="835" t="s">
        <v>3551</v>
      </c>
      <c r="H654" s="835" t="s">
        <v>3556</v>
      </c>
      <c r="I654" s="849">
        <v>1185.239990234375</v>
      </c>
      <c r="J654" s="849">
        <v>1</v>
      </c>
      <c r="K654" s="850">
        <v>1185.239990234375</v>
      </c>
    </row>
    <row r="655" spans="1:11" ht="14.45" customHeight="1" x14ac:dyDescent="0.2">
      <c r="A655" s="831" t="s">
        <v>577</v>
      </c>
      <c r="B655" s="832" t="s">
        <v>578</v>
      </c>
      <c r="C655" s="835" t="s">
        <v>2639</v>
      </c>
      <c r="D655" s="863" t="s">
        <v>2640</v>
      </c>
      <c r="E655" s="835" t="s">
        <v>3141</v>
      </c>
      <c r="F655" s="863" t="s">
        <v>3142</v>
      </c>
      <c r="G655" s="835" t="s">
        <v>3557</v>
      </c>
      <c r="H655" s="835" t="s">
        <v>3558</v>
      </c>
      <c r="I655" s="849">
        <v>1185.25</v>
      </c>
      <c r="J655" s="849">
        <v>1</v>
      </c>
      <c r="K655" s="850">
        <v>1185.25</v>
      </c>
    </row>
    <row r="656" spans="1:11" ht="14.45" customHeight="1" x14ac:dyDescent="0.2">
      <c r="A656" s="831" t="s">
        <v>577</v>
      </c>
      <c r="B656" s="832" t="s">
        <v>578</v>
      </c>
      <c r="C656" s="835" t="s">
        <v>2639</v>
      </c>
      <c r="D656" s="863" t="s">
        <v>2640</v>
      </c>
      <c r="E656" s="835" t="s">
        <v>3141</v>
      </c>
      <c r="F656" s="863" t="s">
        <v>3142</v>
      </c>
      <c r="G656" s="835" t="s">
        <v>3559</v>
      </c>
      <c r="H656" s="835" t="s">
        <v>3560</v>
      </c>
      <c r="I656" s="849">
        <v>935.71002197265625</v>
      </c>
      <c r="J656" s="849">
        <v>1</v>
      </c>
      <c r="K656" s="850">
        <v>935.71002197265625</v>
      </c>
    </row>
    <row r="657" spans="1:11" ht="14.45" customHeight="1" x14ac:dyDescent="0.2">
      <c r="A657" s="831" t="s">
        <v>577</v>
      </c>
      <c r="B657" s="832" t="s">
        <v>578</v>
      </c>
      <c r="C657" s="835" t="s">
        <v>2639</v>
      </c>
      <c r="D657" s="863" t="s">
        <v>2640</v>
      </c>
      <c r="E657" s="835" t="s">
        <v>3141</v>
      </c>
      <c r="F657" s="863" t="s">
        <v>3142</v>
      </c>
      <c r="G657" s="835" t="s">
        <v>3561</v>
      </c>
      <c r="H657" s="835" t="s">
        <v>3562</v>
      </c>
      <c r="I657" s="849">
        <v>935.71002197265625</v>
      </c>
      <c r="J657" s="849">
        <v>1</v>
      </c>
      <c r="K657" s="850">
        <v>935.71002197265625</v>
      </c>
    </row>
    <row r="658" spans="1:11" ht="14.45" customHeight="1" x14ac:dyDescent="0.2">
      <c r="A658" s="831" t="s">
        <v>577</v>
      </c>
      <c r="B658" s="832" t="s">
        <v>578</v>
      </c>
      <c r="C658" s="835" t="s">
        <v>2639</v>
      </c>
      <c r="D658" s="863" t="s">
        <v>2640</v>
      </c>
      <c r="E658" s="835" t="s">
        <v>3141</v>
      </c>
      <c r="F658" s="863" t="s">
        <v>3142</v>
      </c>
      <c r="G658" s="835" t="s">
        <v>3559</v>
      </c>
      <c r="H658" s="835" t="s">
        <v>3563</v>
      </c>
      <c r="I658" s="849">
        <v>935.71002197265625</v>
      </c>
      <c r="J658" s="849">
        <v>7</v>
      </c>
      <c r="K658" s="850">
        <v>6549.9701538085938</v>
      </c>
    </row>
    <row r="659" spans="1:11" ht="14.45" customHeight="1" x14ac:dyDescent="0.2">
      <c r="A659" s="831" t="s">
        <v>577</v>
      </c>
      <c r="B659" s="832" t="s">
        <v>578</v>
      </c>
      <c r="C659" s="835" t="s">
        <v>2639</v>
      </c>
      <c r="D659" s="863" t="s">
        <v>2640</v>
      </c>
      <c r="E659" s="835" t="s">
        <v>3141</v>
      </c>
      <c r="F659" s="863" t="s">
        <v>3142</v>
      </c>
      <c r="G659" s="835" t="s">
        <v>3564</v>
      </c>
      <c r="H659" s="835" t="s">
        <v>3565</v>
      </c>
      <c r="I659" s="849">
        <v>935.71144321986606</v>
      </c>
      <c r="J659" s="849">
        <v>7</v>
      </c>
      <c r="K659" s="850">
        <v>6549.9801025390625</v>
      </c>
    </row>
    <row r="660" spans="1:11" ht="14.45" customHeight="1" x14ac:dyDescent="0.2">
      <c r="A660" s="831" t="s">
        <v>577</v>
      </c>
      <c r="B660" s="832" t="s">
        <v>578</v>
      </c>
      <c r="C660" s="835" t="s">
        <v>2639</v>
      </c>
      <c r="D660" s="863" t="s">
        <v>2640</v>
      </c>
      <c r="E660" s="835" t="s">
        <v>3141</v>
      </c>
      <c r="F660" s="863" t="s">
        <v>3142</v>
      </c>
      <c r="G660" s="835" t="s">
        <v>3561</v>
      </c>
      <c r="H660" s="835" t="s">
        <v>3566</v>
      </c>
      <c r="I660" s="849">
        <v>935.71002197265625</v>
      </c>
      <c r="J660" s="849">
        <v>3</v>
      </c>
      <c r="K660" s="850">
        <v>2807.1300659179688</v>
      </c>
    </row>
    <row r="661" spans="1:11" ht="14.45" customHeight="1" x14ac:dyDescent="0.2">
      <c r="A661" s="831" t="s">
        <v>577</v>
      </c>
      <c r="B661" s="832" t="s">
        <v>578</v>
      </c>
      <c r="C661" s="835" t="s">
        <v>2639</v>
      </c>
      <c r="D661" s="863" t="s">
        <v>2640</v>
      </c>
      <c r="E661" s="835" t="s">
        <v>3141</v>
      </c>
      <c r="F661" s="863" t="s">
        <v>3142</v>
      </c>
      <c r="G661" s="835" t="s">
        <v>3567</v>
      </c>
      <c r="H661" s="835" t="s">
        <v>3568</v>
      </c>
      <c r="I661" s="849">
        <v>935.71002197265625</v>
      </c>
      <c r="J661" s="849">
        <v>2</v>
      </c>
      <c r="K661" s="850">
        <v>1871.4200439453125</v>
      </c>
    </row>
    <row r="662" spans="1:11" ht="14.45" customHeight="1" x14ac:dyDescent="0.2">
      <c r="A662" s="831" t="s">
        <v>577</v>
      </c>
      <c r="B662" s="832" t="s">
        <v>578</v>
      </c>
      <c r="C662" s="835" t="s">
        <v>2639</v>
      </c>
      <c r="D662" s="863" t="s">
        <v>2640</v>
      </c>
      <c r="E662" s="835" t="s">
        <v>3141</v>
      </c>
      <c r="F662" s="863" t="s">
        <v>3142</v>
      </c>
      <c r="G662" s="835" t="s">
        <v>3569</v>
      </c>
      <c r="H662" s="835" t="s">
        <v>3570</v>
      </c>
      <c r="I662" s="849">
        <v>1185.239990234375</v>
      </c>
      <c r="J662" s="849">
        <v>3</v>
      </c>
      <c r="K662" s="850">
        <v>3555.719970703125</v>
      </c>
    </row>
    <row r="663" spans="1:11" ht="14.45" customHeight="1" x14ac:dyDescent="0.2">
      <c r="A663" s="831" t="s">
        <v>577</v>
      </c>
      <c r="B663" s="832" t="s">
        <v>578</v>
      </c>
      <c r="C663" s="835" t="s">
        <v>2639</v>
      </c>
      <c r="D663" s="863" t="s">
        <v>2640</v>
      </c>
      <c r="E663" s="835" t="s">
        <v>3141</v>
      </c>
      <c r="F663" s="863" t="s">
        <v>3142</v>
      </c>
      <c r="G663" s="835" t="s">
        <v>3571</v>
      </c>
      <c r="H663" s="835" t="s">
        <v>3572</v>
      </c>
      <c r="I663" s="849">
        <v>943</v>
      </c>
      <c r="J663" s="849">
        <v>1</v>
      </c>
      <c r="K663" s="850">
        <v>943</v>
      </c>
    </row>
    <row r="664" spans="1:11" ht="14.45" customHeight="1" x14ac:dyDescent="0.2">
      <c r="A664" s="831" t="s">
        <v>577</v>
      </c>
      <c r="B664" s="832" t="s">
        <v>578</v>
      </c>
      <c r="C664" s="835" t="s">
        <v>2639</v>
      </c>
      <c r="D664" s="863" t="s">
        <v>2640</v>
      </c>
      <c r="E664" s="835" t="s">
        <v>3141</v>
      </c>
      <c r="F664" s="863" t="s">
        <v>3142</v>
      </c>
      <c r="G664" s="835" t="s">
        <v>3573</v>
      </c>
      <c r="H664" s="835" t="s">
        <v>3574</v>
      </c>
      <c r="I664" s="849">
        <v>15673.7998046875</v>
      </c>
      <c r="J664" s="849">
        <v>1</v>
      </c>
      <c r="K664" s="850">
        <v>15673.7998046875</v>
      </c>
    </row>
    <row r="665" spans="1:11" ht="14.45" customHeight="1" x14ac:dyDescent="0.2">
      <c r="A665" s="831" t="s">
        <v>577</v>
      </c>
      <c r="B665" s="832" t="s">
        <v>578</v>
      </c>
      <c r="C665" s="835" t="s">
        <v>2639</v>
      </c>
      <c r="D665" s="863" t="s">
        <v>2640</v>
      </c>
      <c r="E665" s="835" t="s">
        <v>3141</v>
      </c>
      <c r="F665" s="863" t="s">
        <v>3142</v>
      </c>
      <c r="G665" s="835" t="s">
        <v>3575</v>
      </c>
      <c r="H665" s="835" t="s">
        <v>3576</v>
      </c>
      <c r="I665" s="849">
        <v>7814.169921875</v>
      </c>
      <c r="J665" s="849">
        <v>2</v>
      </c>
      <c r="K665" s="850">
        <v>15628.33984375</v>
      </c>
    </row>
    <row r="666" spans="1:11" ht="14.45" customHeight="1" x14ac:dyDescent="0.2">
      <c r="A666" s="831" t="s">
        <v>577</v>
      </c>
      <c r="B666" s="832" t="s">
        <v>578</v>
      </c>
      <c r="C666" s="835" t="s">
        <v>2639</v>
      </c>
      <c r="D666" s="863" t="s">
        <v>2640</v>
      </c>
      <c r="E666" s="835" t="s">
        <v>3141</v>
      </c>
      <c r="F666" s="863" t="s">
        <v>3142</v>
      </c>
      <c r="G666" s="835" t="s">
        <v>3577</v>
      </c>
      <c r="H666" s="835" t="s">
        <v>3578</v>
      </c>
      <c r="I666" s="849">
        <v>7814.169921875</v>
      </c>
      <c r="J666" s="849">
        <v>1</v>
      </c>
      <c r="K666" s="850">
        <v>7814.169921875</v>
      </c>
    </row>
    <row r="667" spans="1:11" ht="14.45" customHeight="1" x14ac:dyDescent="0.2">
      <c r="A667" s="831" t="s">
        <v>577</v>
      </c>
      <c r="B667" s="832" t="s">
        <v>578</v>
      </c>
      <c r="C667" s="835" t="s">
        <v>2639</v>
      </c>
      <c r="D667" s="863" t="s">
        <v>2640</v>
      </c>
      <c r="E667" s="835" t="s">
        <v>3141</v>
      </c>
      <c r="F667" s="863" t="s">
        <v>3142</v>
      </c>
      <c r="G667" s="835" t="s">
        <v>3579</v>
      </c>
      <c r="H667" s="835" t="s">
        <v>3580</v>
      </c>
      <c r="I667" s="849">
        <v>7814.169921875</v>
      </c>
      <c r="J667" s="849">
        <v>1</v>
      </c>
      <c r="K667" s="850">
        <v>7814.169921875</v>
      </c>
    </row>
    <row r="668" spans="1:11" ht="14.45" customHeight="1" x14ac:dyDescent="0.2">
      <c r="A668" s="831" t="s">
        <v>577</v>
      </c>
      <c r="B668" s="832" t="s">
        <v>578</v>
      </c>
      <c r="C668" s="835" t="s">
        <v>2639</v>
      </c>
      <c r="D668" s="863" t="s">
        <v>2640</v>
      </c>
      <c r="E668" s="835" t="s">
        <v>3141</v>
      </c>
      <c r="F668" s="863" t="s">
        <v>3142</v>
      </c>
      <c r="G668" s="835" t="s">
        <v>3581</v>
      </c>
      <c r="H668" s="835" t="s">
        <v>3582</v>
      </c>
      <c r="I668" s="849">
        <v>8126.080078125</v>
      </c>
      <c r="J668" s="849">
        <v>1</v>
      </c>
      <c r="K668" s="850">
        <v>8126.080078125</v>
      </c>
    </row>
    <row r="669" spans="1:11" ht="14.45" customHeight="1" x14ac:dyDescent="0.2">
      <c r="A669" s="831" t="s">
        <v>577</v>
      </c>
      <c r="B669" s="832" t="s">
        <v>578</v>
      </c>
      <c r="C669" s="835" t="s">
        <v>2639</v>
      </c>
      <c r="D669" s="863" t="s">
        <v>2640</v>
      </c>
      <c r="E669" s="835" t="s">
        <v>3141</v>
      </c>
      <c r="F669" s="863" t="s">
        <v>3142</v>
      </c>
      <c r="G669" s="835" t="s">
        <v>3583</v>
      </c>
      <c r="H669" s="835" t="s">
        <v>3584</v>
      </c>
      <c r="I669" s="849">
        <v>8126.06982421875</v>
      </c>
      <c r="J669" s="849">
        <v>1</v>
      </c>
      <c r="K669" s="850">
        <v>8126.06982421875</v>
      </c>
    </row>
    <row r="670" spans="1:11" ht="14.45" customHeight="1" x14ac:dyDescent="0.2">
      <c r="A670" s="831" t="s">
        <v>577</v>
      </c>
      <c r="B670" s="832" t="s">
        <v>578</v>
      </c>
      <c r="C670" s="835" t="s">
        <v>2639</v>
      </c>
      <c r="D670" s="863" t="s">
        <v>2640</v>
      </c>
      <c r="E670" s="835" t="s">
        <v>3141</v>
      </c>
      <c r="F670" s="863" t="s">
        <v>3142</v>
      </c>
      <c r="G670" s="835" t="s">
        <v>3585</v>
      </c>
      <c r="H670" s="835" t="s">
        <v>3586</v>
      </c>
      <c r="I670" s="849">
        <v>8126.06005859375</v>
      </c>
      <c r="J670" s="849">
        <v>1</v>
      </c>
      <c r="K670" s="850">
        <v>8126.06005859375</v>
      </c>
    </row>
    <row r="671" spans="1:11" ht="14.45" customHeight="1" x14ac:dyDescent="0.2">
      <c r="A671" s="831" t="s">
        <v>577</v>
      </c>
      <c r="B671" s="832" t="s">
        <v>578</v>
      </c>
      <c r="C671" s="835" t="s">
        <v>2639</v>
      </c>
      <c r="D671" s="863" t="s">
        <v>2640</v>
      </c>
      <c r="E671" s="835" t="s">
        <v>3141</v>
      </c>
      <c r="F671" s="863" t="s">
        <v>3142</v>
      </c>
      <c r="G671" s="835" t="s">
        <v>3587</v>
      </c>
      <c r="H671" s="835" t="s">
        <v>3588</v>
      </c>
      <c r="I671" s="849">
        <v>7814.169921875</v>
      </c>
      <c r="J671" s="849">
        <v>1</v>
      </c>
      <c r="K671" s="850">
        <v>7814.169921875</v>
      </c>
    </row>
    <row r="672" spans="1:11" ht="14.45" customHeight="1" x14ac:dyDescent="0.2">
      <c r="A672" s="831" t="s">
        <v>577</v>
      </c>
      <c r="B672" s="832" t="s">
        <v>578</v>
      </c>
      <c r="C672" s="835" t="s">
        <v>2639</v>
      </c>
      <c r="D672" s="863" t="s">
        <v>2640</v>
      </c>
      <c r="E672" s="835" t="s">
        <v>3141</v>
      </c>
      <c r="F672" s="863" t="s">
        <v>3142</v>
      </c>
      <c r="G672" s="835" t="s">
        <v>3589</v>
      </c>
      <c r="H672" s="835" t="s">
        <v>3590</v>
      </c>
      <c r="I672" s="849">
        <v>7364.8701171875</v>
      </c>
      <c r="J672" s="849">
        <v>1</v>
      </c>
      <c r="K672" s="850">
        <v>7364.8701171875</v>
      </c>
    </row>
    <row r="673" spans="1:11" ht="14.45" customHeight="1" x14ac:dyDescent="0.2">
      <c r="A673" s="831" t="s">
        <v>577</v>
      </c>
      <c r="B673" s="832" t="s">
        <v>578</v>
      </c>
      <c r="C673" s="835" t="s">
        <v>2639</v>
      </c>
      <c r="D673" s="863" t="s">
        <v>2640</v>
      </c>
      <c r="E673" s="835" t="s">
        <v>3141</v>
      </c>
      <c r="F673" s="863" t="s">
        <v>3142</v>
      </c>
      <c r="G673" s="835" t="s">
        <v>3591</v>
      </c>
      <c r="H673" s="835" t="s">
        <v>3592</v>
      </c>
      <c r="I673" s="849">
        <v>10779.2099609375</v>
      </c>
      <c r="J673" s="849">
        <v>1</v>
      </c>
      <c r="K673" s="850">
        <v>10779.2099609375</v>
      </c>
    </row>
    <row r="674" spans="1:11" ht="14.45" customHeight="1" x14ac:dyDescent="0.2">
      <c r="A674" s="831" t="s">
        <v>577</v>
      </c>
      <c r="B674" s="832" t="s">
        <v>578</v>
      </c>
      <c r="C674" s="835" t="s">
        <v>2639</v>
      </c>
      <c r="D674" s="863" t="s">
        <v>2640</v>
      </c>
      <c r="E674" s="835" t="s">
        <v>3141</v>
      </c>
      <c r="F674" s="863" t="s">
        <v>3142</v>
      </c>
      <c r="G674" s="835" t="s">
        <v>3593</v>
      </c>
      <c r="H674" s="835" t="s">
        <v>3594</v>
      </c>
      <c r="I674" s="849">
        <v>527.8499755859375</v>
      </c>
      <c r="J674" s="849">
        <v>2</v>
      </c>
      <c r="K674" s="850">
        <v>1055.699951171875</v>
      </c>
    </row>
    <row r="675" spans="1:11" ht="14.45" customHeight="1" x14ac:dyDescent="0.2">
      <c r="A675" s="831" t="s">
        <v>577</v>
      </c>
      <c r="B675" s="832" t="s">
        <v>578</v>
      </c>
      <c r="C675" s="835" t="s">
        <v>2639</v>
      </c>
      <c r="D675" s="863" t="s">
        <v>2640</v>
      </c>
      <c r="E675" s="835" t="s">
        <v>3141</v>
      </c>
      <c r="F675" s="863" t="s">
        <v>3142</v>
      </c>
      <c r="G675" s="835" t="s">
        <v>3595</v>
      </c>
      <c r="H675" s="835" t="s">
        <v>3596</v>
      </c>
      <c r="I675" s="849">
        <v>527.8499755859375</v>
      </c>
      <c r="J675" s="849">
        <v>8</v>
      </c>
      <c r="K675" s="850">
        <v>4222.7998046875</v>
      </c>
    </row>
    <row r="676" spans="1:11" ht="14.45" customHeight="1" x14ac:dyDescent="0.2">
      <c r="A676" s="831" t="s">
        <v>577</v>
      </c>
      <c r="B676" s="832" t="s">
        <v>578</v>
      </c>
      <c r="C676" s="835" t="s">
        <v>2639</v>
      </c>
      <c r="D676" s="863" t="s">
        <v>2640</v>
      </c>
      <c r="E676" s="835" t="s">
        <v>3141</v>
      </c>
      <c r="F676" s="863" t="s">
        <v>3142</v>
      </c>
      <c r="G676" s="835" t="s">
        <v>3597</v>
      </c>
      <c r="H676" s="835" t="s">
        <v>3598</v>
      </c>
      <c r="I676" s="849">
        <v>527.8499755859375</v>
      </c>
      <c r="J676" s="849">
        <v>7</v>
      </c>
      <c r="K676" s="850">
        <v>3694.9498291015625</v>
      </c>
    </row>
    <row r="677" spans="1:11" ht="14.45" customHeight="1" x14ac:dyDescent="0.2">
      <c r="A677" s="831" t="s">
        <v>577</v>
      </c>
      <c r="B677" s="832" t="s">
        <v>578</v>
      </c>
      <c r="C677" s="835" t="s">
        <v>2639</v>
      </c>
      <c r="D677" s="863" t="s">
        <v>2640</v>
      </c>
      <c r="E677" s="835" t="s">
        <v>3141</v>
      </c>
      <c r="F677" s="863" t="s">
        <v>3142</v>
      </c>
      <c r="G677" s="835" t="s">
        <v>3599</v>
      </c>
      <c r="H677" s="835" t="s">
        <v>3600</v>
      </c>
      <c r="I677" s="849">
        <v>527.8499755859375</v>
      </c>
      <c r="J677" s="849">
        <v>19</v>
      </c>
      <c r="K677" s="850">
        <v>10029.149780273438</v>
      </c>
    </row>
    <row r="678" spans="1:11" ht="14.45" customHeight="1" x14ac:dyDescent="0.2">
      <c r="A678" s="831" t="s">
        <v>577</v>
      </c>
      <c r="B678" s="832" t="s">
        <v>578</v>
      </c>
      <c r="C678" s="835" t="s">
        <v>2639</v>
      </c>
      <c r="D678" s="863" t="s">
        <v>2640</v>
      </c>
      <c r="E678" s="835" t="s">
        <v>3141</v>
      </c>
      <c r="F678" s="863" t="s">
        <v>3142</v>
      </c>
      <c r="G678" s="835" t="s">
        <v>3601</v>
      </c>
      <c r="H678" s="835" t="s">
        <v>3602</v>
      </c>
      <c r="I678" s="849">
        <v>527.8499755859375</v>
      </c>
      <c r="J678" s="849">
        <v>10</v>
      </c>
      <c r="K678" s="850">
        <v>5278.499755859375</v>
      </c>
    </row>
    <row r="679" spans="1:11" ht="14.45" customHeight="1" x14ac:dyDescent="0.2">
      <c r="A679" s="831" t="s">
        <v>577</v>
      </c>
      <c r="B679" s="832" t="s">
        <v>578</v>
      </c>
      <c r="C679" s="835" t="s">
        <v>2639</v>
      </c>
      <c r="D679" s="863" t="s">
        <v>2640</v>
      </c>
      <c r="E679" s="835" t="s">
        <v>3141</v>
      </c>
      <c r="F679" s="863" t="s">
        <v>3142</v>
      </c>
      <c r="G679" s="835" t="s">
        <v>3603</v>
      </c>
      <c r="H679" s="835" t="s">
        <v>3604</v>
      </c>
      <c r="I679" s="849">
        <v>527.8499755859375</v>
      </c>
      <c r="J679" s="849">
        <v>2</v>
      </c>
      <c r="K679" s="850">
        <v>1055.699951171875</v>
      </c>
    </row>
    <row r="680" spans="1:11" ht="14.45" customHeight="1" x14ac:dyDescent="0.2">
      <c r="A680" s="831" t="s">
        <v>577</v>
      </c>
      <c r="B680" s="832" t="s">
        <v>578</v>
      </c>
      <c r="C680" s="835" t="s">
        <v>2639</v>
      </c>
      <c r="D680" s="863" t="s">
        <v>2640</v>
      </c>
      <c r="E680" s="835" t="s">
        <v>3141</v>
      </c>
      <c r="F680" s="863" t="s">
        <v>3142</v>
      </c>
      <c r="G680" s="835" t="s">
        <v>3605</v>
      </c>
      <c r="H680" s="835" t="s">
        <v>3606</v>
      </c>
      <c r="I680" s="849">
        <v>4452.7998046875</v>
      </c>
      <c r="J680" s="849">
        <v>1</v>
      </c>
      <c r="K680" s="850">
        <v>4452.7998046875</v>
      </c>
    </row>
    <row r="681" spans="1:11" ht="14.45" customHeight="1" x14ac:dyDescent="0.2">
      <c r="A681" s="831" t="s">
        <v>577</v>
      </c>
      <c r="B681" s="832" t="s">
        <v>578</v>
      </c>
      <c r="C681" s="835" t="s">
        <v>2639</v>
      </c>
      <c r="D681" s="863" t="s">
        <v>2640</v>
      </c>
      <c r="E681" s="835" t="s">
        <v>3141</v>
      </c>
      <c r="F681" s="863" t="s">
        <v>3142</v>
      </c>
      <c r="G681" s="835" t="s">
        <v>3607</v>
      </c>
      <c r="H681" s="835" t="s">
        <v>3608</v>
      </c>
      <c r="I681" s="849">
        <v>4452.7998046875</v>
      </c>
      <c r="J681" s="849">
        <v>1</v>
      </c>
      <c r="K681" s="850">
        <v>4452.7998046875</v>
      </c>
    </row>
    <row r="682" spans="1:11" ht="14.45" customHeight="1" x14ac:dyDescent="0.2">
      <c r="A682" s="831" t="s">
        <v>577</v>
      </c>
      <c r="B682" s="832" t="s">
        <v>578</v>
      </c>
      <c r="C682" s="835" t="s">
        <v>2639</v>
      </c>
      <c r="D682" s="863" t="s">
        <v>2640</v>
      </c>
      <c r="E682" s="835" t="s">
        <v>3141</v>
      </c>
      <c r="F682" s="863" t="s">
        <v>3142</v>
      </c>
      <c r="G682" s="835" t="s">
        <v>3609</v>
      </c>
      <c r="H682" s="835" t="s">
        <v>3610</v>
      </c>
      <c r="I682" s="849">
        <v>4452.7998046875</v>
      </c>
      <c r="J682" s="849">
        <v>3</v>
      </c>
      <c r="K682" s="850">
        <v>13358.3994140625</v>
      </c>
    </row>
    <row r="683" spans="1:11" ht="14.45" customHeight="1" x14ac:dyDescent="0.2">
      <c r="A683" s="831" t="s">
        <v>577</v>
      </c>
      <c r="B683" s="832" t="s">
        <v>578</v>
      </c>
      <c r="C683" s="835" t="s">
        <v>2639</v>
      </c>
      <c r="D683" s="863" t="s">
        <v>2640</v>
      </c>
      <c r="E683" s="835" t="s">
        <v>3141</v>
      </c>
      <c r="F683" s="863" t="s">
        <v>3142</v>
      </c>
      <c r="G683" s="835" t="s">
        <v>3611</v>
      </c>
      <c r="H683" s="835" t="s">
        <v>3612</v>
      </c>
      <c r="I683" s="849">
        <v>4452.7998046875</v>
      </c>
      <c r="J683" s="849">
        <v>3</v>
      </c>
      <c r="K683" s="850">
        <v>13358.3994140625</v>
      </c>
    </row>
    <row r="684" spans="1:11" ht="14.45" customHeight="1" x14ac:dyDescent="0.2">
      <c r="A684" s="831" t="s">
        <v>577</v>
      </c>
      <c r="B684" s="832" t="s">
        <v>578</v>
      </c>
      <c r="C684" s="835" t="s">
        <v>2639</v>
      </c>
      <c r="D684" s="863" t="s">
        <v>2640</v>
      </c>
      <c r="E684" s="835" t="s">
        <v>3141</v>
      </c>
      <c r="F684" s="863" t="s">
        <v>3142</v>
      </c>
      <c r="G684" s="835" t="s">
        <v>3613</v>
      </c>
      <c r="H684" s="835" t="s">
        <v>3614</v>
      </c>
      <c r="I684" s="849">
        <v>4452.7998046875</v>
      </c>
      <c r="J684" s="849">
        <v>1</v>
      </c>
      <c r="K684" s="850">
        <v>4452.7998046875</v>
      </c>
    </row>
    <row r="685" spans="1:11" ht="14.45" customHeight="1" x14ac:dyDescent="0.2">
      <c r="A685" s="831" t="s">
        <v>577</v>
      </c>
      <c r="B685" s="832" t="s">
        <v>578</v>
      </c>
      <c r="C685" s="835" t="s">
        <v>2639</v>
      </c>
      <c r="D685" s="863" t="s">
        <v>2640</v>
      </c>
      <c r="E685" s="835" t="s">
        <v>3141</v>
      </c>
      <c r="F685" s="863" t="s">
        <v>3142</v>
      </c>
      <c r="G685" s="835" t="s">
        <v>3615</v>
      </c>
      <c r="H685" s="835" t="s">
        <v>3616</v>
      </c>
      <c r="I685" s="849">
        <v>8731</v>
      </c>
      <c r="J685" s="849">
        <v>1</v>
      </c>
      <c r="K685" s="850">
        <v>8731</v>
      </c>
    </row>
    <row r="686" spans="1:11" ht="14.45" customHeight="1" x14ac:dyDescent="0.2">
      <c r="A686" s="831" t="s">
        <v>577</v>
      </c>
      <c r="B686" s="832" t="s">
        <v>578</v>
      </c>
      <c r="C686" s="835" t="s">
        <v>2639</v>
      </c>
      <c r="D686" s="863" t="s">
        <v>2640</v>
      </c>
      <c r="E686" s="835" t="s">
        <v>3141</v>
      </c>
      <c r="F686" s="863" t="s">
        <v>3142</v>
      </c>
      <c r="G686" s="835" t="s">
        <v>3617</v>
      </c>
      <c r="H686" s="835" t="s">
        <v>3618</v>
      </c>
      <c r="I686" s="849">
        <v>7814.169921875</v>
      </c>
      <c r="J686" s="849">
        <v>1</v>
      </c>
      <c r="K686" s="850">
        <v>7814.169921875</v>
      </c>
    </row>
    <row r="687" spans="1:11" ht="14.45" customHeight="1" x14ac:dyDescent="0.2">
      <c r="A687" s="831" t="s">
        <v>577</v>
      </c>
      <c r="B687" s="832" t="s">
        <v>578</v>
      </c>
      <c r="C687" s="835" t="s">
        <v>2639</v>
      </c>
      <c r="D687" s="863" t="s">
        <v>2640</v>
      </c>
      <c r="E687" s="835" t="s">
        <v>3141</v>
      </c>
      <c r="F687" s="863" t="s">
        <v>3142</v>
      </c>
      <c r="G687" s="835" t="s">
        <v>3619</v>
      </c>
      <c r="H687" s="835" t="s">
        <v>3620</v>
      </c>
      <c r="I687" s="849">
        <v>7814.169921875</v>
      </c>
      <c r="J687" s="849">
        <v>1</v>
      </c>
      <c r="K687" s="850">
        <v>7814.169921875</v>
      </c>
    </row>
    <row r="688" spans="1:11" ht="14.45" customHeight="1" x14ac:dyDescent="0.2">
      <c r="A688" s="831" t="s">
        <v>577</v>
      </c>
      <c r="B688" s="832" t="s">
        <v>578</v>
      </c>
      <c r="C688" s="835" t="s">
        <v>2639</v>
      </c>
      <c r="D688" s="863" t="s">
        <v>2640</v>
      </c>
      <c r="E688" s="835" t="s">
        <v>3141</v>
      </c>
      <c r="F688" s="863" t="s">
        <v>3142</v>
      </c>
      <c r="G688" s="835" t="s">
        <v>3621</v>
      </c>
      <c r="H688" s="835" t="s">
        <v>3622</v>
      </c>
      <c r="I688" s="849">
        <v>7814.18017578125</v>
      </c>
      <c r="J688" s="849">
        <v>1</v>
      </c>
      <c r="K688" s="850">
        <v>7814.18017578125</v>
      </c>
    </row>
    <row r="689" spans="1:11" ht="14.45" customHeight="1" x14ac:dyDescent="0.2">
      <c r="A689" s="831" t="s">
        <v>577</v>
      </c>
      <c r="B689" s="832" t="s">
        <v>578</v>
      </c>
      <c r="C689" s="835" t="s">
        <v>2639</v>
      </c>
      <c r="D689" s="863" t="s">
        <v>2640</v>
      </c>
      <c r="E689" s="835" t="s">
        <v>3141</v>
      </c>
      <c r="F689" s="863" t="s">
        <v>3142</v>
      </c>
      <c r="G689" s="835" t="s">
        <v>3623</v>
      </c>
      <c r="H689" s="835" t="s">
        <v>3624</v>
      </c>
      <c r="I689" s="849">
        <v>7814.14013671875</v>
      </c>
      <c r="J689" s="849">
        <v>1</v>
      </c>
      <c r="K689" s="850">
        <v>7814.14013671875</v>
      </c>
    </row>
    <row r="690" spans="1:11" ht="14.45" customHeight="1" x14ac:dyDescent="0.2">
      <c r="A690" s="831" t="s">
        <v>577</v>
      </c>
      <c r="B690" s="832" t="s">
        <v>578</v>
      </c>
      <c r="C690" s="835" t="s">
        <v>2639</v>
      </c>
      <c r="D690" s="863" t="s">
        <v>2640</v>
      </c>
      <c r="E690" s="835" t="s">
        <v>3141</v>
      </c>
      <c r="F690" s="863" t="s">
        <v>3142</v>
      </c>
      <c r="G690" s="835" t="s">
        <v>3625</v>
      </c>
      <c r="H690" s="835" t="s">
        <v>3626</v>
      </c>
      <c r="I690" s="849">
        <v>7814.169921875</v>
      </c>
      <c r="J690" s="849">
        <v>1</v>
      </c>
      <c r="K690" s="850">
        <v>7814.169921875</v>
      </c>
    </row>
    <row r="691" spans="1:11" ht="14.45" customHeight="1" x14ac:dyDescent="0.2">
      <c r="A691" s="831" t="s">
        <v>577</v>
      </c>
      <c r="B691" s="832" t="s">
        <v>578</v>
      </c>
      <c r="C691" s="835" t="s">
        <v>2639</v>
      </c>
      <c r="D691" s="863" t="s">
        <v>2640</v>
      </c>
      <c r="E691" s="835" t="s">
        <v>3141</v>
      </c>
      <c r="F691" s="863" t="s">
        <v>3142</v>
      </c>
      <c r="G691" s="835" t="s">
        <v>3627</v>
      </c>
      <c r="H691" s="835" t="s">
        <v>3628</v>
      </c>
      <c r="I691" s="849">
        <v>7814.16015625</v>
      </c>
      <c r="J691" s="849">
        <v>1</v>
      </c>
      <c r="K691" s="850">
        <v>7814.16015625</v>
      </c>
    </row>
    <row r="692" spans="1:11" ht="14.45" customHeight="1" x14ac:dyDescent="0.2">
      <c r="A692" s="831" t="s">
        <v>577</v>
      </c>
      <c r="B692" s="832" t="s">
        <v>578</v>
      </c>
      <c r="C692" s="835" t="s">
        <v>2639</v>
      </c>
      <c r="D692" s="863" t="s">
        <v>2640</v>
      </c>
      <c r="E692" s="835" t="s">
        <v>3141</v>
      </c>
      <c r="F692" s="863" t="s">
        <v>3142</v>
      </c>
      <c r="G692" s="835" t="s">
        <v>3629</v>
      </c>
      <c r="H692" s="835" t="s">
        <v>3630</v>
      </c>
      <c r="I692" s="849">
        <v>7814.18994140625</v>
      </c>
      <c r="J692" s="849">
        <v>1</v>
      </c>
      <c r="K692" s="850">
        <v>7814.18994140625</v>
      </c>
    </row>
    <row r="693" spans="1:11" ht="14.45" customHeight="1" x14ac:dyDescent="0.2">
      <c r="A693" s="831" t="s">
        <v>577</v>
      </c>
      <c r="B693" s="832" t="s">
        <v>578</v>
      </c>
      <c r="C693" s="835" t="s">
        <v>2639</v>
      </c>
      <c r="D693" s="863" t="s">
        <v>2640</v>
      </c>
      <c r="E693" s="835" t="s">
        <v>3141</v>
      </c>
      <c r="F693" s="863" t="s">
        <v>3142</v>
      </c>
      <c r="G693" s="835" t="s">
        <v>3631</v>
      </c>
      <c r="H693" s="835" t="s">
        <v>3632</v>
      </c>
      <c r="I693" s="849">
        <v>7814.169921875</v>
      </c>
      <c r="J693" s="849">
        <v>1</v>
      </c>
      <c r="K693" s="850">
        <v>7814.169921875</v>
      </c>
    </row>
    <row r="694" spans="1:11" ht="14.45" customHeight="1" x14ac:dyDescent="0.2">
      <c r="A694" s="831" t="s">
        <v>577</v>
      </c>
      <c r="B694" s="832" t="s">
        <v>578</v>
      </c>
      <c r="C694" s="835" t="s">
        <v>2639</v>
      </c>
      <c r="D694" s="863" t="s">
        <v>2640</v>
      </c>
      <c r="E694" s="835" t="s">
        <v>3141</v>
      </c>
      <c r="F694" s="863" t="s">
        <v>3142</v>
      </c>
      <c r="G694" s="835" t="s">
        <v>3633</v>
      </c>
      <c r="H694" s="835" t="s">
        <v>3634</v>
      </c>
      <c r="I694" s="849">
        <v>8454.5546875</v>
      </c>
      <c r="J694" s="849">
        <v>2</v>
      </c>
      <c r="K694" s="850">
        <v>16909.109375</v>
      </c>
    </row>
    <row r="695" spans="1:11" ht="14.45" customHeight="1" x14ac:dyDescent="0.2">
      <c r="A695" s="831" t="s">
        <v>577</v>
      </c>
      <c r="B695" s="832" t="s">
        <v>578</v>
      </c>
      <c r="C695" s="835" t="s">
        <v>2639</v>
      </c>
      <c r="D695" s="863" t="s">
        <v>2640</v>
      </c>
      <c r="E695" s="835" t="s">
        <v>3141</v>
      </c>
      <c r="F695" s="863" t="s">
        <v>3142</v>
      </c>
      <c r="G695" s="835" t="s">
        <v>3635</v>
      </c>
      <c r="H695" s="835" t="s">
        <v>3636</v>
      </c>
      <c r="I695" s="849">
        <v>8454.5498046875</v>
      </c>
      <c r="J695" s="849">
        <v>1</v>
      </c>
      <c r="K695" s="850">
        <v>8454.5498046875</v>
      </c>
    </row>
    <row r="696" spans="1:11" ht="14.45" customHeight="1" x14ac:dyDescent="0.2">
      <c r="A696" s="831" t="s">
        <v>577</v>
      </c>
      <c r="B696" s="832" t="s">
        <v>578</v>
      </c>
      <c r="C696" s="835" t="s">
        <v>2639</v>
      </c>
      <c r="D696" s="863" t="s">
        <v>2640</v>
      </c>
      <c r="E696" s="835" t="s">
        <v>3141</v>
      </c>
      <c r="F696" s="863" t="s">
        <v>3142</v>
      </c>
      <c r="G696" s="835" t="s">
        <v>3581</v>
      </c>
      <c r="H696" s="835" t="s">
        <v>3637</v>
      </c>
      <c r="I696" s="849">
        <v>8126.080078125</v>
      </c>
      <c r="J696" s="849">
        <v>1</v>
      </c>
      <c r="K696" s="850">
        <v>8126.080078125</v>
      </c>
    </row>
    <row r="697" spans="1:11" ht="14.45" customHeight="1" x14ac:dyDescent="0.2">
      <c r="A697" s="831" t="s">
        <v>577</v>
      </c>
      <c r="B697" s="832" t="s">
        <v>578</v>
      </c>
      <c r="C697" s="835" t="s">
        <v>2639</v>
      </c>
      <c r="D697" s="863" t="s">
        <v>2640</v>
      </c>
      <c r="E697" s="835" t="s">
        <v>3141</v>
      </c>
      <c r="F697" s="863" t="s">
        <v>3142</v>
      </c>
      <c r="G697" s="835" t="s">
        <v>3638</v>
      </c>
      <c r="H697" s="835" t="s">
        <v>3639</v>
      </c>
      <c r="I697" s="849">
        <v>8126.06982421875</v>
      </c>
      <c r="J697" s="849">
        <v>3</v>
      </c>
      <c r="K697" s="850">
        <v>24378.20947265625</v>
      </c>
    </row>
    <row r="698" spans="1:11" ht="14.45" customHeight="1" x14ac:dyDescent="0.2">
      <c r="A698" s="831" t="s">
        <v>577</v>
      </c>
      <c r="B698" s="832" t="s">
        <v>578</v>
      </c>
      <c r="C698" s="835" t="s">
        <v>2639</v>
      </c>
      <c r="D698" s="863" t="s">
        <v>2640</v>
      </c>
      <c r="E698" s="835" t="s">
        <v>3141</v>
      </c>
      <c r="F698" s="863" t="s">
        <v>3142</v>
      </c>
      <c r="G698" s="835" t="s">
        <v>3583</v>
      </c>
      <c r="H698" s="835" t="s">
        <v>3640</v>
      </c>
      <c r="I698" s="849">
        <v>8126.06982421875</v>
      </c>
      <c r="J698" s="849">
        <v>4</v>
      </c>
      <c r="K698" s="850">
        <v>32504.279296875</v>
      </c>
    </row>
    <row r="699" spans="1:11" ht="14.45" customHeight="1" x14ac:dyDescent="0.2">
      <c r="A699" s="831" t="s">
        <v>577</v>
      </c>
      <c r="B699" s="832" t="s">
        <v>578</v>
      </c>
      <c r="C699" s="835" t="s">
        <v>2639</v>
      </c>
      <c r="D699" s="863" t="s">
        <v>2640</v>
      </c>
      <c r="E699" s="835" t="s">
        <v>3141</v>
      </c>
      <c r="F699" s="863" t="s">
        <v>3142</v>
      </c>
      <c r="G699" s="835" t="s">
        <v>3641</v>
      </c>
      <c r="H699" s="835" t="s">
        <v>3642</v>
      </c>
      <c r="I699" s="849">
        <v>8126.06982421875</v>
      </c>
      <c r="J699" s="849">
        <v>3</v>
      </c>
      <c r="K699" s="850">
        <v>24378.20947265625</v>
      </c>
    </row>
    <row r="700" spans="1:11" ht="14.45" customHeight="1" x14ac:dyDescent="0.2">
      <c r="A700" s="831" t="s">
        <v>577</v>
      </c>
      <c r="B700" s="832" t="s">
        <v>578</v>
      </c>
      <c r="C700" s="835" t="s">
        <v>2639</v>
      </c>
      <c r="D700" s="863" t="s">
        <v>2640</v>
      </c>
      <c r="E700" s="835" t="s">
        <v>3141</v>
      </c>
      <c r="F700" s="863" t="s">
        <v>3142</v>
      </c>
      <c r="G700" s="835" t="s">
        <v>3643</v>
      </c>
      <c r="H700" s="835" t="s">
        <v>3644</v>
      </c>
      <c r="I700" s="849">
        <v>8126.06982421875</v>
      </c>
      <c r="J700" s="849">
        <v>3</v>
      </c>
      <c r="K700" s="850">
        <v>24378.20947265625</v>
      </c>
    </row>
    <row r="701" spans="1:11" ht="14.45" customHeight="1" x14ac:dyDescent="0.2">
      <c r="A701" s="831" t="s">
        <v>577</v>
      </c>
      <c r="B701" s="832" t="s">
        <v>578</v>
      </c>
      <c r="C701" s="835" t="s">
        <v>2639</v>
      </c>
      <c r="D701" s="863" t="s">
        <v>2640</v>
      </c>
      <c r="E701" s="835" t="s">
        <v>3141</v>
      </c>
      <c r="F701" s="863" t="s">
        <v>3142</v>
      </c>
      <c r="G701" s="835" t="s">
        <v>3585</v>
      </c>
      <c r="H701" s="835" t="s">
        <v>3645</v>
      </c>
      <c r="I701" s="849">
        <v>8126.06005859375</v>
      </c>
      <c r="J701" s="849">
        <v>2</v>
      </c>
      <c r="K701" s="850">
        <v>16252.1201171875</v>
      </c>
    </row>
    <row r="702" spans="1:11" ht="14.45" customHeight="1" x14ac:dyDescent="0.2">
      <c r="A702" s="831" t="s">
        <v>577</v>
      </c>
      <c r="B702" s="832" t="s">
        <v>578</v>
      </c>
      <c r="C702" s="835" t="s">
        <v>2639</v>
      </c>
      <c r="D702" s="863" t="s">
        <v>2640</v>
      </c>
      <c r="E702" s="835" t="s">
        <v>3141</v>
      </c>
      <c r="F702" s="863" t="s">
        <v>3142</v>
      </c>
      <c r="G702" s="835" t="s">
        <v>3646</v>
      </c>
      <c r="H702" s="835" t="s">
        <v>3647</v>
      </c>
      <c r="I702" s="849">
        <v>7814.2001953125</v>
      </c>
      <c r="J702" s="849">
        <v>1</v>
      </c>
      <c r="K702" s="850">
        <v>7814.2001953125</v>
      </c>
    </row>
    <row r="703" spans="1:11" ht="14.45" customHeight="1" x14ac:dyDescent="0.2">
      <c r="A703" s="831" t="s">
        <v>577</v>
      </c>
      <c r="B703" s="832" t="s">
        <v>578</v>
      </c>
      <c r="C703" s="835" t="s">
        <v>2639</v>
      </c>
      <c r="D703" s="863" t="s">
        <v>2640</v>
      </c>
      <c r="E703" s="835" t="s">
        <v>3141</v>
      </c>
      <c r="F703" s="863" t="s">
        <v>3142</v>
      </c>
      <c r="G703" s="835" t="s">
        <v>3648</v>
      </c>
      <c r="H703" s="835" t="s">
        <v>3649</v>
      </c>
      <c r="I703" s="849">
        <v>9019.8798828125</v>
      </c>
      <c r="J703" s="849">
        <v>1</v>
      </c>
      <c r="K703" s="850">
        <v>9019.8798828125</v>
      </c>
    </row>
    <row r="704" spans="1:11" ht="14.45" customHeight="1" x14ac:dyDescent="0.2">
      <c r="A704" s="831" t="s">
        <v>577</v>
      </c>
      <c r="B704" s="832" t="s">
        <v>578</v>
      </c>
      <c r="C704" s="835" t="s">
        <v>2639</v>
      </c>
      <c r="D704" s="863" t="s">
        <v>2640</v>
      </c>
      <c r="E704" s="835" t="s">
        <v>3141</v>
      </c>
      <c r="F704" s="863" t="s">
        <v>3142</v>
      </c>
      <c r="G704" s="835" t="s">
        <v>3650</v>
      </c>
      <c r="H704" s="835" t="s">
        <v>3651</v>
      </c>
      <c r="I704" s="849">
        <v>9019.8701171875</v>
      </c>
      <c r="J704" s="849">
        <v>1</v>
      </c>
      <c r="K704" s="850">
        <v>9019.8701171875</v>
      </c>
    </row>
    <row r="705" spans="1:11" ht="14.45" customHeight="1" x14ac:dyDescent="0.2">
      <c r="A705" s="831" t="s">
        <v>577</v>
      </c>
      <c r="B705" s="832" t="s">
        <v>578</v>
      </c>
      <c r="C705" s="835" t="s">
        <v>2639</v>
      </c>
      <c r="D705" s="863" t="s">
        <v>2640</v>
      </c>
      <c r="E705" s="835" t="s">
        <v>3141</v>
      </c>
      <c r="F705" s="863" t="s">
        <v>3142</v>
      </c>
      <c r="G705" s="835" t="s">
        <v>3652</v>
      </c>
      <c r="H705" s="835" t="s">
        <v>3653</v>
      </c>
      <c r="I705" s="849">
        <v>7893.1201171875</v>
      </c>
      <c r="J705" s="849">
        <v>1</v>
      </c>
      <c r="K705" s="850">
        <v>7893.1201171875</v>
      </c>
    </row>
    <row r="706" spans="1:11" ht="14.45" customHeight="1" x14ac:dyDescent="0.2">
      <c r="A706" s="831" t="s">
        <v>577</v>
      </c>
      <c r="B706" s="832" t="s">
        <v>578</v>
      </c>
      <c r="C706" s="835" t="s">
        <v>2639</v>
      </c>
      <c r="D706" s="863" t="s">
        <v>2640</v>
      </c>
      <c r="E706" s="835" t="s">
        <v>3141</v>
      </c>
      <c r="F706" s="863" t="s">
        <v>3142</v>
      </c>
      <c r="G706" s="835" t="s">
        <v>3654</v>
      </c>
      <c r="H706" s="835" t="s">
        <v>3655</v>
      </c>
      <c r="I706" s="849">
        <v>7814.14013671875</v>
      </c>
      <c r="J706" s="849">
        <v>1</v>
      </c>
      <c r="K706" s="850">
        <v>7814.14013671875</v>
      </c>
    </row>
    <row r="707" spans="1:11" ht="14.45" customHeight="1" x14ac:dyDescent="0.2">
      <c r="A707" s="831" t="s">
        <v>577</v>
      </c>
      <c r="B707" s="832" t="s">
        <v>578</v>
      </c>
      <c r="C707" s="835" t="s">
        <v>2639</v>
      </c>
      <c r="D707" s="863" t="s">
        <v>2640</v>
      </c>
      <c r="E707" s="835" t="s">
        <v>3141</v>
      </c>
      <c r="F707" s="863" t="s">
        <v>3142</v>
      </c>
      <c r="G707" s="835" t="s">
        <v>3656</v>
      </c>
      <c r="H707" s="835" t="s">
        <v>3657</v>
      </c>
      <c r="I707" s="849">
        <v>7820</v>
      </c>
      <c r="J707" s="849">
        <v>1</v>
      </c>
      <c r="K707" s="850">
        <v>7820</v>
      </c>
    </row>
    <row r="708" spans="1:11" ht="14.45" customHeight="1" x14ac:dyDescent="0.2">
      <c r="A708" s="831" t="s">
        <v>577</v>
      </c>
      <c r="B708" s="832" t="s">
        <v>578</v>
      </c>
      <c r="C708" s="835" t="s">
        <v>2639</v>
      </c>
      <c r="D708" s="863" t="s">
        <v>2640</v>
      </c>
      <c r="E708" s="835" t="s">
        <v>3141</v>
      </c>
      <c r="F708" s="863" t="s">
        <v>3142</v>
      </c>
      <c r="G708" s="835" t="s">
        <v>3658</v>
      </c>
      <c r="H708" s="835" t="s">
        <v>3659</v>
      </c>
      <c r="I708" s="849">
        <v>9112.75</v>
      </c>
      <c r="J708" s="849">
        <v>1</v>
      </c>
      <c r="K708" s="850">
        <v>9112.75</v>
      </c>
    </row>
    <row r="709" spans="1:11" ht="14.45" customHeight="1" x14ac:dyDescent="0.2">
      <c r="A709" s="831" t="s">
        <v>577</v>
      </c>
      <c r="B709" s="832" t="s">
        <v>578</v>
      </c>
      <c r="C709" s="835" t="s">
        <v>2639</v>
      </c>
      <c r="D709" s="863" t="s">
        <v>2640</v>
      </c>
      <c r="E709" s="835" t="s">
        <v>3141</v>
      </c>
      <c r="F709" s="863" t="s">
        <v>3142</v>
      </c>
      <c r="G709" s="835" t="s">
        <v>3660</v>
      </c>
      <c r="H709" s="835" t="s">
        <v>3661</v>
      </c>
      <c r="I709" s="849">
        <v>9112.75</v>
      </c>
      <c r="J709" s="849">
        <v>1</v>
      </c>
      <c r="K709" s="850">
        <v>9112.75</v>
      </c>
    </row>
    <row r="710" spans="1:11" ht="14.45" customHeight="1" x14ac:dyDescent="0.2">
      <c r="A710" s="831" t="s">
        <v>577</v>
      </c>
      <c r="B710" s="832" t="s">
        <v>578</v>
      </c>
      <c r="C710" s="835" t="s">
        <v>2639</v>
      </c>
      <c r="D710" s="863" t="s">
        <v>2640</v>
      </c>
      <c r="E710" s="835" t="s">
        <v>3141</v>
      </c>
      <c r="F710" s="863" t="s">
        <v>3142</v>
      </c>
      <c r="G710" s="835" t="s">
        <v>3662</v>
      </c>
      <c r="H710" s="835" t="s">
        <v>3663</v>
      </c>
      <c r="I710" s="849">
        <v>8466.3798828125</v>
      </c>
      <c r="J710" s="849">
        <v>2</v>
      </c>
      <c r="K710" s="850">
        <v>16932.759765625</v>
      </c>
    </row>
    <row r="711" spans="1:11" ht="14.45" customHeight="1" x14ac:dyDescent="0.2">
      <c r="A711" s="831" t="s">
        <v>577</v>
      </c>
      <c r="B711" s="832" t="s">
        <v>578</v>
      </c>
      <c r="C711" s="835" t="s">
        <v>2639</v>
      </c>
      <c r="D711" s="863" t="s">
        <v>2640</v>
      </c>
      <c r="E711" s="835" t="s">
        <v>3141</v>
      </c>
      <c r="F711" s="863" t="s">
        <v>3142</v>
      </c>
      <c r="G711" s="835" t="s">
        <v>3664</v>
      </c>
      <c r="H711" s="835" t="s">
        <v>3665</v>
      </c>
      <c r="I711" s="849">
        <v>4452.7998046875</v>
      </c>
      <c r="J711" s="849">
        <v>7</v>
      </c>
      <c r="K711" s="850">
        <v>31169.5986328125</v>
      </c>
    </row>
    <row r="712" spans="1:11" ht="14.45" customHeight="1" x14ac:dyDescent="0.2">
      <c r="A712" s="831" t="s">
        <v>577</v>
      </c>
      <c r="B712" s="832" t="s">
        <v>578</v>
      </c>
      <c r="C712" s="835" t="s">
        <v>2639</v>
      </c>
      <c r="D712" s="863" t="s">
        <v>2640</v>
      </c>
      <c r="E712" s="835" t="s">
        <v>3141</v>
      </c>
      <c r="F712" s="863" t="s">
        <v>3142</v>
      </c>
      <c r="G712" s="835" t="s">
        <v>3666</v>
      </c>
      <c r="H712" s="835" t="s">
        <v>3667</v>
      </c>
      <c r="I712" s="849">
        <v>8717</v>
      </c>
      <c r="J712" s="849">
        <v>1</v>
      </c>
      <c r="K712" s="850">
        <v>8717</v>
      </c>
    </row>
    <row r="713" spans="1:11" ht="14.45" customHeight="1" x14ac:dyDescent="0.2">
      <c r="A713" s="831" t="s">
        <v>577</v>
      </c>
      <c r="B713" s="832" t="s">
        <v>578</v>
      </c>
      <c r="C713" s="835" t="s">
        <v>2639</v>
      </c>
      <c r="D713" s="863" t="s">
        <v>2640</v>
      </c>
      <c r="E713" s="835" t="s">
        <v>3141</v>
      </c>
      <c r="F713" s="863" t="s">
        <v>3142</v>
      </c>
      <c r="G713" s="835" t="s">
        <v>3668</v>
      </c>
      <c r="H713" s="835" t="s">
        <v>3669</v>
      </c>
      <c r="I713" s="849">
        <v>7364.83984375</v>
      </c>
      <c r="J713" s="849">
        <v>1</v>
      </c>
      <c r="K713" s="850">
        <v>7364.83984375</v>
      </c>
    </row>
    <row r="714" spans="1:11" ht="14.45" customHeight="1" x14ac:dyDescent="0.2">
      <c r="A714" s="831" t="s">
        <v>577</v>
      </c>
      <c r="B714" s="832" t="s">
        <v>578</v>
      </c>
      <c r="C714" s="835" t="s">
        <v>2639</v>
      </c>
      <c r="D714" s="863" t="s">
        <v>2640</v>
      </c>
      <c r="E714" s="835" t="s">
        <v>3141</v>
      </c>
      <c r="F714" s="863" t="s">
        <v>3142</v>
      </c>
      <c r="G714" s="835" t="s">
        <v>3670</v>
      </c>
      <c r="H714" s="835" t="s">
        <v>3671</v>
      </c>
      <c r="I714" s="849">
        <v>7364.83984375</v>
      </c>
      <c r="J714" s="849">
        <v>1</v>
      </c>
      <c r="K714" s="850">
        <v>7364.83984375</v>
      </c>
    </row>
    <row r="715" spans="1:11" ht="14.45" customHeight="1" x14ac:dyDescent="0.2">
      <c r="A715" s="831" t="s">
        <v>577</v>
      </c>
      <c r="B715" s="832" t="s">
        <v>578</v>
      </c>
      <c r="C715" s="835" t="s">
        <v>2639</v>
      </c>
      <c r="D715" s="863" t="s">
        <v>2640</v>
      </c>
      <c r="E715" s="835" t="s">
        <v>3141</v>
      </c>
      <c r="F715" s="863" t="s">
        <v>3142</v>
      </c>
      <c r="G715" s="835" t="s">
        <v>3672</v>
      </c>
      <c r="H715" s="835" t="s">
        <v>3673</v>
      </c>
      <c r="I715" s="849">
        <v>10779.2099609375</v>
      </c>
      <c r="J715" s="849">
        <v>1</v>
      </c>
      <c r="K715" s="850">
        <v>10779.2099609375</v>
      </c>
    </row>
    <row r="716" spans="1:11" ht="14.45" customHeight="1" x14ac:dyDescent="0.2">
      <c r="A716" s="831" t="s">
        <v>577</v>
      </c>
      <c r="B716" s="832" t="s">
        <v>578</v>
      </c>
      <c r="C716" s="835" t="s">
        <v>2639</v>
      </c>
      <c r="D716" s="863" t="s">
        <v>2640</v>
      </c>
      <c r="E716" s="835" t="s">
        <v>3141</v>
      </c>
      <c r="F716" s="863" t="s">
        <v>3142</v>
      </c>
      <c r="G716" s="835" t="s">
        <v>3674</v>
      </c>
      <c r="H716" s="835" t="s">
        <v>3675</v>
      </c>
      <c r="I716" s="849">
        <v>10779.2099609375</v>
      </c>
      <c r="J716" s="849">
        <v>1</v>
      </c>
      <c r="K716" s="850">
        <v>10779.2099609375</v>
      </c>
    </row>
    <row r="717" spans="1:11" ht="14.45" customHeight="1" x14ac:dyDescent="0.2">
      <c r="A717" s="831" t="s">
        <v>577</v>
      </c>
      <c r="B717" s="832" t="s">
        <v>578</v>
      </c>
      <c r="C717" s="835" t="s">
        <v>2639</v>
      </c>
      <c r="D717" s="863" t="s">
        <v>2640</v>
      </c>
      <c r="E717" s="835" t="s">
        <v>3141</v>
      </c>
      <c r="F717" s="863" t="s">
        <v>3142</v>
      </c>
      <c r="G717" s="835" t="s">
        <v>3676</v>
      </c>
      <c r="H717" s="835" t="s">
        <v>3677</v>
      </c>
      <c r="I717" s="849">
        <v>9660</v>
      </c>
      <c r="J717" s="849">
        <v>1</v>
      </c>
      <c r="K717" s="850">
        <v>9660</v>
      </c>
    </row>
    <row r="718" spans="1:11" ht="14.45" customHeight="1" x14ac:dyDescent="0.2">
      <c r="A718" s="831" t="s">
        <v>577</v>
      </c>
      <c r="B718" s="832" t="s">
        <v>578</v>
      </c>
      <c r="C718" s="835" t="s">
        <v>2639</v>
      </c>
      <c r="D718" s="863" t="s">
        <v>2640</v>
      </c>
      <c r="E718" s="835" t="s">
        <v>3141</v>
      </c>
      <c r="F718" s="863" t="s">
        <v>3142</v>
      </c>
      <c r="G718" s="835" t="s">
        <v>3591</v>
      </c>
      <c r="H718" s="835" t="s">
        <v>3678</v>
      </c>
      <c r="I718" s="849">
        <v>9154</v>
      </c>
      <c r="J718" s="849">
        <v>1</v>
      </c>
      <c r="K718" s="850">
        <v>9154</v>
      </c>
    </row>
    <row r="719" spans="1:11" ht="14.45" customHeight="1" x14ac:dyDescent="0.2">
      <c r="A719" s="831" t="s">
        <v>577</v>
      </c>
      <c r="B719" s="832" t="s">
        <v>578</v>
      </c>
      <c r="C719" s="835" t="s">
        <v>2639</v>
      </c>
      <c r="D719" s="863" t="s">
        <v>2640</v>
      </c>
      <c r="E719" s="835" t="s">
        <v>3141</v>
      </c>
      <c r="F719" s="863" t="s">
        <v>3142</v>
      </c>
      <c r="G719" s="835" t="s">
        <v>3679</v>
      </c>
      <c r="H719" s="835" t="s">
        <v>3680</v>
      </c>
      <c r="I719" s="849">
        <v>9154</v>
      </c>
      <c r="J719" s="849">
        <v>2</v>
      </c>
      <c r="K719" s="850">
        <v>18308</v>
      </c>
    </row>
    <row r="720" spans="1:11" ht="14.45" customHeight="1" x14ac:dyDescent="0.2">
      <c r="A720" s="831" t="s">
        <v>577</v>
      </c>
      <c r="B720" s="832" t="s">
        <v>578</v>
      </c>
      <c r="C720" s="835" t="s">
        <v>2639</v>
      </c>
      <c r="D720" s="863" t="s">
        <v>2640</v>
      </c>
      <c r="E720" s="835" t="s">
        <v>3141</v>
      </c>
      <c r="F720" s="863" t="s">
        <v>3142</v>
      </c>
      <c r="G720" s="835" t="s">
        <v>3593</v>
      </c>
      <c r="H720" s="835" t="s">
        <v>3681</v>
      </c>
      <c r="I720" s="849">
        <v>527.8499755859375</v>
      </c>
      <c r="J720" s="849">
        <v>5</v>
      </c>
      <c r="K720" s="850">
        <v>2639.2498779296875</v>
      </c>
    </row>
    <row r="721" spans="1:11" ht="14.45" customHeight="1" x14ac:dyDescent="0.2">
      <c r="A721" s="831" t="s">
        <v>577</v>
      </c>
      <c r="B721" s="832" t="s">
        <v>578</v>
      </c>
      <c r="C721" s="835" t="s">
        <v>2639</v>
      </c>
      <c r="D721" s="863" t="s">
        <v>2640</v>
      </c>
      <c r="E721" s="835" t="s">
        <v>3141</v>
      </c>
      <c r="F721" s="863" t="s">
        <v>3142</v>
      </c>
      <c r="G721" s="835" t="s">
        <v>3595</v>
      </c>
      <c r="H721" s="835" t="s">
        <v>3682</v>
      </c>
      <c r="I721" s="849">
        <v>527.8499755859375</v>
      </c>
      <c r="J721" s="849">
        <v>29</v>
      </c>
      <c r="K721" s="850">
        <v>15307.649658203125</v>
      </c>
    </row>
    <row r="722" spans="1:11" ht="14.45" customHeight="1" x14ac:dyDescent="0.2">
      <c r="A722" s="831" t="s">
        <v>577</v>
      </c>
      <c r="B722" s="832" t="s">
        <v>578</v>
      </c>
      <c r="C722" s="835" t="s">
        <v>2639</v>
      </c>
      <c r="D722" s="863" t="s">
        <v>2640</v>
      </c>
      <c r="E722" s="835" t="s">
        <v>3141</v>
      </c>
      <c r="F722" s="863" t="s">
        <v>3142</v>
      </c>
      <c r="G722" s="835" t="s">
        <v>3597</v>
      </c>
      <c r="H722" s="835" t="s">
        <v>3683</v>
      </c>
      <c r="I722" s="849">
        <v>527.8499755859375</v>
      </c>
      <c r="J722" s="849">
        <v>36</v>
      </c>
      <c r="K722" s="850">
        <v>19002.599243164063</v>
      </c>
    </row>
    <row r="723" spans="1:11" ht="14.45" customHeight="1" x14ac:dyDescent="0.2">
      <c r="A723" s="831" t="s">
        <v>577</v>
      </c>
      <c r="B723" s="832" t="s">
        <v>578</v>
      </c>
      <c r="C723" s="835" t="s">
        <v>2639</v>
      </c>
      <c r="D723" s="863" t="s">
        <v>2640</v>
      </c>
      <c r="E723" s="835" t="s">
        <v>3141</v>
      </c>
      <c r="F723" s="863" t="s">
        <v>3142</v>
      </c>
      <c r="G723" s="835" t="s">
        <v>3599</v>
      </c>
      <c r="H723" s="835" t="s">
        <v>3684</v>
      </c>
      <c r="I723" s="849">
        <v>527.8499755859375</v>
      </c>
      <c r="J723" s="849">
        <v>52</v>
      </c>
      <c r="K723" s="850">
        <v>27448.19921875</v>
      </c>
    </row>
    <row r="724" spans="1:11" ht="14.45" customHeight="1" x14ac:dyDescent="0.2">
      <c r="A724" s="831" t="s">
        <v>577</v>
      </c>
      <c r="B724" s="832" t="s">
        <v>578</v>
      </c>
      <c r="C724" s="835" t="s">
        <v>2639</v>
      </c>
      <c r="D724" s="863" t="s">
        <v>2640</v>
      </c>
      <c r="E724" s="835" t="s">
        <v>3141</v>
      </c>
      <c r="F724" s="863" t="s">
        <v>3142</v>
      </c>
      <c r="G724" s="835" t="s">
        <v>3601</v>
      </c>
      <c r="H724" s="835" t="s">
        <v>3685</v>
      </c>
      <c r="I724" s="849">
        <v>527.8499755859375</v>
      </c>
      <c r="J724" s="849">
        <v>20</v>
      </c>
      <c r="K724" s="850">
        <v>10556.999755859375</v>
      </c>
    </row>
    <row r="725" spans="1:11" ht="14.45" customHeight="1" x14ac:dyDescent="0.2">
      <c r="A725" s="831" t="s">
        <v>577</v>
      </c>
      <c r="B725" s="832" t="s">
        <v>578</v>
      </c>
      <c r="C725" s="835" t="s">
        <v>2639</v>
      </c>
      <c r="D725" s="863" t="s">
        <v>2640</v>
      </c>
      <c r="E725" s="835" t="s">
        <v>3141</v>
      </c>
      <c r="F725" s="863" t="s">
        <v>3142</v>
      </c>
      <c r="G725" s="835" t="s">
        <v>3603</v>
      </c>
      <c r="H725" s="835" t="s">
        <v>3686</v>
      </c>
      <c r="I725" s="849">
        <v>527.8499755859375</v>
      </c>
      <c r="J725" s="849">
        <v>17</v>
      </c>
      <c r="K725" s="850">
        <v>8973.449951171875</v>
      </c>
    </row>
    <row r="726" spans="1:11" ht="14.45" customHeight="1" x14ac:dyDescent="0.2">
      <c r="A726" s="831" t="s">
        <v>577</v>
      </c>
      <c r="B726" s="832" t="s">
        <v>578</v>
      </c>
      <c r="C726" s="835" t="s">
        <v>2639</v>
      </c>
      <c r="D726" s="863" t="s">
        <v>2640</v>
      </c>
      <c r="E726" s="835" t="s">
        <v>3141</v>
      </c>
      <c r="F726" s="863" t="s">
        <v>3142</v>
      </c>
      <c r="G726" s="835" t="s">
        <v>3687</v>
      </c>
      <c r="H726" s="835" t="s">
        <v>3688</v>
      </c>
      <c r="I726" s="849">
        <v>527.8499755859375</v>
      </c>
      <c r="J726" s="849">
        <v>4</v>
      </c>
      <c r="K726" s="850">
        <v>2111.39990234375</v>
      </c>
    </row>
    <row r="727" spans="1:11" ht="14.45" customHeight="1" x14ac:dyDescent="0.2">
      <c r="A727" s="831" t="s">
        <v>577</v>
      </c>
      <c r="B727" s="832" t="s">
        <v>578</v>
      </c>
      <c r="C727" s="835" t="s">
        <v>2639</v>
      </c>
      <c r="D727" s="863" t="s">
        <v>2640</v>
      </c>
      <c r="E727" s="835" t="s">
        <v>3141</v>
      </c>
      <c r="F727" s="863" t="s">
        <v>3142</v>
      </c>
      <c r="G727" s="835" t="s">
        <v>3689</v>
      </c>
      <c r="H727" s="835" t="s">
        <v>3690</v>
      </c>
      <c r="I727" s="849">
        <v>5442.9501953125</v>
      </c>
      <c r="J727" s="849">
        <v>2</v>
      </c>
      <c r="K727" s="850">
        <v>10885.900390625</v>
      </c>
    </row>
    <row r="728" spans="1:11" ht="14.45" customHeight="1" x14ac:dyDescent="0.2">
      <c r="A728" s="831" t="s">
        <v>577</v>
      </c>
      <c r="B728" s="832" t="s">
        <v>578</v>
      </c>
      <c r="C728" s="835" t="s">
        <v>2639</v>
      </c>
      <c r="D728" s="863" t="s">
        <v>2640</v>
      </c>
      <c r="E728" s="835" t="s">
        <v>3141</v>
      </c>
      <c r="F728" s="863" t="s">
        <v>3142</v>
      </c>
      <c r="G728" s="835" t="s">
        <v>3605</v>
      </c>
      <c r="H728" s="835" t="s">
        <v>3691</v>
      </c>
      <c r="I728" s="849">
        <v>4452.7998046875</v>
      </c>
      <c r="J728" s="849">
        <v>9</v>
      </c>
      <c r="K728" s="850">
        <v>40075.1982421875</v>
      </c>
    </row>
    <row r="729" spans="1:11" ht="14.45" customHeight="1" x14ac:dyDescent="0.2">
      <c r="A729" s="831" t="s">
        <v>577</v>
      </c>
      <c r="B729" s="832" t="s">
        <v>578</v>
      </c>
      <c r="C729" s="835" t="s">
        <v>2639</v>
      </c>
      <c r="D729" s="863" t="s">
        <v>2640</v>
      </c>
      <c r="E729" s="835" t="s">
        <v>3141</v>
      </c>
      <c r="F729" s="863" t="s">
        <v>3142</v>
      </c>
      <c r="G729" s="835" t="s">
        <v>3607</v>
      </c>
      <c r="H729" s="835" t="s">
        <v>3692</v>
      </c>
      <c r="I729" s="849">
        <v>4452.7998046875</v>
      </c>
      <c r="J729" s="849">
        <v>4</v>
      </c>
      <c r="K729" s="850">
        <v>17811.19921875</v>
      </c>
    </row>
    <row r="730" spans="1:11" ht="14.45" customHeight="1" x14ac:dyDescent="0.2">
      <c r="A730" s="831" t="s">
        <v>577</v>
      </c>
      <c r="B730" s="832" t="s">
        <v>578</v>
      </c>
      <c r="C730" s="835" t="s">
        <v>2639</v>
      </c>
      <c r="D730" s="863" t="s">
        <v>2640</v>
      </c>
      <c r="E730" s="835" t="s">
        <v>3141</v>
      </c>
      <c r="F730" s="863" t="s">
        <v>3142</v>
      </c>
      <c r="G730" s="835" t="s">
        <v>3609</v>
      </c>
      <c r="H730" s="835" t="s">
        <v>3693</v>
      </c>
      <c r="I730" s="849">
        <v>4452.7998046875</v>
      </c>
      <c r="J730" s="849">
        <v>16</v>
      </c>
      <c r="K730" s="850">
        <v>71244.7978515625</v>
      </c>
    </row>
    <row r="731" spans="1:11" ht="14.45" customHeight="1" x14ac:dyDescent="0.2">
      <c r="A731" s="831" t="s">
        <v>577</v>
      </c>
      <c r="B731" s="832" t="s">
        <v>578</v>
      </c>
      <c r="C731" s="835" t="s">
        <v>2639</v>
      </c>
      <c r="D731" s="863" t="s">
        <v>2640</v>
      </c>
      <c r="E731" s="835" t="s">
        <v>3141</v>
      </c>
      <c r="F731" s="863" t="s">
        <v>3142</v>
      </c>
      <c r="G731" s="835" t="s">
        <v>3611</v>
      </c>
      <c r="H731" s="835" t="s">
        <v>3694</v>
      </c>
      <c r="I731" s="849">
        <v>4452.7998046875</v>
      </c>
      <c r="J731" s="849">
        <v>4</v>
      </c>
      <c r="K731" s="850">
        <v>17811.19921875</v>
      </c>
    </row>
    <row r="732" spans="1:11" ht="14.45" customHeight="1" x14ac:dyDescent="0.2">
      <c r="A732" s="831" t="s">
        <v>577</v>
      </c>
      <c r="B732" s="832" t="s">
        <v>578</v>
      </c>
      <c r="C732" s="835" t="s">
        <v>2639</v>
      </c>
      <c r="D732" s="863" t="s">
        <v>2640</v>
      </c>
      <c r="E732" s="835" t="s">
        <v>3141</v>
      </c>
      <c r="F732" s="863" t="s">
        <v>3142</v>
      </c>
      <c r="G732" s="835" t="s">
        <v>3613</v>
      </c>
      <c r="H732" s="835" t="s">
        <v>3695</v>
      </c>
      <c r="I732" s="849">
        <v>4452.7998046875</v>
      </c>
      <c r="J732" s="849">
        <v>1</v>
      </c>
      <c r="K732" s="850">
        <v>4452.7998046875</v>
      </c>
    </row>
    <row r="733" spans="1:11" ht="14.45" customHeight="1" x14ac:dyDescent="0.2">
      <c r="A733" s="831" t="s">
        <v>577</v>
      </c>
      <c r="B733" s="832" t="s">
        <v>578</v>
      </c>
      <c r="C733" s="835" t="s">
        <v>2639</v>
      </c>
      <c r="D733" s="863" t="s">
        <v>2640</v>
      </c>
      <c r="E733" s="835" t="s">
        <v>3141</v>
      </c>
      <c r="F733" s="863" t="s">
        <v>3142</v>
      </c>
      <c r="G733" s="835" t="s">
        <v>3696</v>
      </c>
      <c r="H733" s="835" t="s">
        <v>3697</v>
      </c>
      <c r="I733" s="849">
        <v>8717</v>
      </c>
      <c r="J733" s="849">
        <v>2</v>
      </c>
      <c r="K733" s="850">
        <v>17434</v>
      </c>
    </row>
    <row r="734" spans="1:11" ht="14.45" customHeight="1" x14ac:dyDescent="0.2">
      <c r="A734" s="831" t="s">
        <v>577</v>
      </c>
      <c r="B734" s="832" t="s">
        <v>578</v>
      </c>
      <c r="C734" s="835" t="s">
        <v>2639</v>
      </c>
      <c r="D734" s="863" t="s">
        <v>2640</v>
      </c>
      <c r="E734" s="835" t="s">
        <v>3141</v>
      </c>
      <c r="F734" s="863" t="s">
        <v>3142</v>
      </c>
      <c r="G734" s="835" t="s">
        <v>3698</v>
      </c>
      <c r="H734" s="835" t="s">
        <v>3699</v>
      </c>
      <c r="I734" s="849">
        <v>8717</v>
      </c>
      <c r="J734" s="849">
        <v>1</v>
      </c>
      <c r="K734" s="850">
        <v>8717</v>
      </c>
    </row>
    <row r="735" spans="1:11" ht="14.45" customHeight="1" x14ac:dyDescent="0.2">
      <c r="A735" s="831" t="s">
        <v>577</v>
      </c>
      <c r="B735" s="832" t="s">
        <v>578</v>
      </c>
      <c r="C735" s="835" t="s">
        <v>2639</v>
      </c>
      <c r="D735" s="863" t="s">
        <v>2640</v>
      </c>
      <c r="E735" s="835" t="s">
        <v>3141</v>
      </c>
      <c r="F735" s="863" t="s">
        <v>3142</v>
      </c>
      <c r="G735" s="835" t="s">
        <v>3700</v>
      </c>
      <c r="H735" s="835" t="s">
        <v>3701</v>
      </c>
      <c r="I735" s="849">
        <v>8717</v>
      </c>
      <c r="J735" s="849">
        <v>4</v>
      </c>
      <c r="K735" s="850">
        <v>34868</v>
      </c>
    </row>
    <row r="736" spans="1:11" ht="14.45" customHeight="1" x14ac:dyDescent="0.2">
      <c r="A736" s="831" t="s">
        <v>577</v>
      </c>
      <c r="B736" s="832" t="s">
        <v>578</v>
      </c>
      <c r="C736" s="835" t="s">
        <v>2639</v>
      </c>
      <c r="D736" s="863" t="s">
        <v>2640</v>
      </c>
      <c r="E736" s="835" t="s">
        <v>3141</v>
      </c>
      <c r="F736" s="863" t="s">
        <v>3142</v>
      </c>
      <c r="G736" s="835" t="s">
        <v>3702</v>
      </c>
      <c r="H736" s="835" t="s">
        <v>3703</v>
      </c>
      <c r="I736" s="849">
        <v>8717</v>
      </c>
      <c r="J736" s="849">
        <v>2</v>
      </c>
      <c r="K736" s="850">
        <v>17434</v>
      </c>
    </row>
    <row r="737" spans="1:11" ht="14.45" customHeight="1" x14ac:dyDescent="0.2">
      <c r="A737" s="831" t="s">
        <v>577</v>
      </c>
      <c r="B737" s="832" t="s">
        <v>578</v>
      </c>
      <c r="C737" s="835" t="s">
        <v>2639</v>
      </c>
      <c r="D737" s="863" t="s">
        <v>2640</v>
      </c>
      <c r="E737" s="835" t="s">
        <v>3141</v>
      </c>
      <c r="F737" s="863" t="s">
        <v>3142</v>
      </c>
      <c r="G737" s="835" t="s">
        <v>3704</v>
      </c>
      <c r="H737" s="835" t="s">
        <v>3705</v>
      </c>
      <c r="I737" s="849">
        <v>15525</v>
      </c>
      <c r="J737" s="849">
        <v>1</v>
      </c>
      <c r="K737" s="850">
        <v>15525</v>
      </c>
    </row>
    <row r="738" spans="1:11" ht="14.45" customHeight="1" x14ac:dyDescent="0.2">
      <c r="A738" s="831" t="s">
        <v>577</v>
      </c>
      <c r="B738" s="832" t="s">
        <v>578</v>
      </c>
      <c r="C738" s="835" t="s">
        <v>2639</v>
      </c>
      <c r="D738" s="863" t="s">
        <v>2640</v>
      </c>
      <c r="E738" s="835" t="s">
        <v>3141</v>
      </c>
      <c r="F738" s="863" t="s">
        <v>3142</v>
      </c>
      <c r="G738" s="835" t="s">
        <v>3706</v>
      </c>
      <c r="H738" s="835" t="s">
        <v>3707</v>
      </c>
      <c r="I738" s="849">
        <v>15525</v>
      </c>
      <c r="J738" s="849">
        <v>1</v>
      </c>
      <c r="K738" s="850">
        <v>15525</v>
      </c>
    </row>
    <row r="739" spans="1:11" ht="14.45" customHeight="1" x14ac:dyDescent="0.2">
      <c r="A739" s="831" t="s">
        <v>577</v>
      </c>
      <c r="B739" s="832" t="s">
        <v>578</v>
      </c>
      <c r="C739" s="835" t="s">
        <v>2639</v>
      </c>
      <c r="D739" s="863" t="s">
        <v>2640</v>
      </c>
      <c r="E739" s="835" t="s">
        <v>3141</v>
      </c>
      <c r="F739" s="863" t="s">
        <v>3142</v>
      </c>
      <c r="G739" s="835" t="s">
        <v>3708</v>
      </c>
      <c r="H739" s="835" t="s">
        <v>3709</v>
      </c>
      <c r="I739" s="849">
        <v>15525</v>
      </c>
      <c r="J739" s="849">
        <v>1</v>
      </c>
      <c r="K739" s="850">
        <v>15525</v>
      </c>
    </row>
    <row r="740" spans="1:11" ht="14.45" customHeight="1" x14ac:dyDescent="0.2">
      <c r="A740" s="831" t="s">
        <v>577</v>
      </c>
      <c r="B740" s="832" t="s">
        <v>578</v>
      </c>
      <c r="C740" s="835" t="s">
        <v>2639</v>
      </c>
      <c r="D740" s="863" t="s">
        <v>2640</v>
      </c>
      <c r="E740" s="835" t="s">
        <v>3141</v>
      </c>
      <c r="F740" s="863" t="s">
        <v>3142</v>
      </c>
      <c r="G740" s="835" t="s">
        <v>3710</v>
      </c>
      <c r="H740" s="835" t="s">
        <v>3711</v>
      </c>
      <c r="I740" s="849">
        <v>15525</v>
      </c>
      <c r="J740" s="849">
        <v>1</v>
      </c>
      <c r="K740" s="850">
        <v>15525</v>
      </c>
    </row>
    <row r="741" spans="1:11" ht="14.45" customHeight="1" x14ac:dyDescent="0.2">
      <c r="A741" s="831" t="s">
        <v>577</v>
      </c>
      <c r="B741" s="832" t="s">
        <v>578</v>
      </c>
      <c r="C741" s="835" t="s">
        <v>2639</v>
      </c>
      <c r="D741" s="863" t="s">
        <v>2640</v>
      </c>
      <c r="E741" s="835" t="s">
        <v>3141</v>
      </c>
      <c r="F741" s="863" t="s">
        <v>3142</v>
      </c>
      <c r="G741" s="835" t="s">
        <v>3712</v>
      </c>
      <c r="H741" s="835" t="s">
        <v>3713</v>
      </c>
      <c r="I741" s="849">
        <v>8126.06982421875</v>
      </c>
      <c r="J741" s="849">
        <v>1</v>
      </c>
      <c r="K741" s="850">
        <v>8126.06982421875</v>
      </c>
    </row>
    <row r="742" spans="1:11" ht="14.45" customHeight="1" x14ac:dyDescent="0.2">
      <c r="A742" s="831" t="s">
        <v>577</v>
      </c>
      <c r="B742" s="832" t="s">
        <v>578</v>
      </c>
      <c r="C742" s="835" t="s">
        <v>2639</v>
      </c>
      <c r="D742" s="863" t="s">
        <v>2640</v>
      </c>
      <c r="E742" s="835" t="s">
        <v>3141</v>
      </c>
      <c r="F742" s="863" t="s">
        <v>3142</v>
      </c>
      <c r="G742" s="835" t="s">
        <v>3714</v>
      </c>
      <c r="H742" s="835" t="s">
        <v>3715</v>
      </c>
      <c r="I742" s="849">
        <v>8126.06982421875</v>
      </c>
      <c r="J742" s="849">
        <v>1</v>
      </c>
      <c r="K742" s="850">
        <v>8126.06982421875</v>
      </c>
    </row>
    <row r="743" spans="1:11" ht="14.45" customHeight="1" x14ac:dyDescent="0.2">
      <c r="A743" s="831" t="s">
        <v>577</v>
      </c>
      <c r="B743" s="832" t="s">
        <v>578</v>
      </c>
      <c r="C743" s="835" t="s">
        <v>2639</v>
      </c>
      <c r="D743" s="863" t="s">
        <v>2640</v>
      </c>
      <c r="E743" s="835" t="s">
        <v>3141</v>
      </c>
      <c r="F743" s="863" t="s">
        <v>3142</v>
      </c>
      <c r="G743" s="835" t="s">
        <v>3716</v>
      </c>
      <c r="H743" s="835" t="s">
        <v>3717</v>
      </c>
      <c r="I743" s="849">
        <v>8126.06982421875</v>
      </c>
      <c r="J743" s="849">
        <v>1</v>
      </c>
      <c r="K743" s="850">
        <v>8126.06982421875</v>
      </c>
    </row>
    <row r="744" spans="1:11" ht="14.45" customHeight="1" x14ac:dyDescent="0.2">
      <c r="A744" s="831" t="s">
        <v>577</v>
      </c>
      <c r="B744" s="832" t="s">
        <v>578</v>
      </c>
      <c r="C744" s="835" t="s">
        <v>2639</v>
      </c>
      <c r="D744" s="863" t="s">
        <v>2640</v>
      </c>
      <c r="E744" s="835" t="s">
        <v>3141</v>
      </c>
      <c r="F744" s="863" t="s">
        <v>3142</v>
      </c>
      <c r="G744" s="835" t="s">
        <v>3718</v>
      </c>
      <c r="H744" s="835" t="s">
        <v>3719</v>
      </c>
      <c r="I744" s="849">
        <v>1071.800048828125</v>
      </c>
      <c r="J744" s="849">
        <v>2</v>
      </c>
      <c r="K744" s="850">
        <v>2143.60009765625</v>
      </c>
    </row>
    <row r="745" spans="1:11" ht="14.45" customHeight="1" x14ac:dyDescent="0.2">
      <c r="A745" s="831" t="s">
        <v>577</v>
      </c>
      <c r="B745" s="832" t="s">
        <v>578</v>
      </c>
      <c r="C745" s="835" t="s">
        <v>2639</v>
      </c>
      <c r="D745" s="863" t="s">
        <v>2640</v>
      </c>
      <c r="E745" s="835" t="s">
        <v>3141</v>
      </c>
      <c r="F745" s="863" t="s">
        <v>3142</v>
      </c>
      <c r="G745" s="835" t="s">
        <v>3720</v>
      </c>
      <c r="H745" s="835" t="s">
        <v>3721</v>
      </c>
      <c r="I745" s="849">
        <v>4600</v>
      </c>
      <c r="J745" s="849">
        <v>9</v>
      </c>
      <c r="K745" s="850">
        <v>41400</v>
      </c>
    </row>
    <row r="746" spans="1:11" ht="14.45" customHeight="1" x14ac:dyDescent="0.2">
      <c r="A746" s="831" t="s">
        <v>577</v>
      </c>
      <c r="B746" s="832" t="s">
        <v>578</v>
      </c>
      <c r="C746" s="835" t="s">
        <v>2639</v>
      </c>
      <c r="D746" s="863" t="s">
        <v>2640</v>
      </c>
      <c r="E746" s="835" t="s">
        <v>3141</v>
      </c>
      <c r="F746" s="863" t="s">
        <v>3142</v>
      </c>
      <c r="G746" s="835" t="s">
        <v>3722</v>
      </c>
      <c r="H746" s="835" t="s">
        <v>3723</v>
      </c>
      <c r="I746" s="849">
        <v>2875</v>
      </c>
      <c r="J746" s="849">
        <v>3</v>
      </c>
      <c r="K746" s="850">
        <v>8625</v>
      </c>
    </row>
    <row r="747" spans="1:11" ht="14.45" customHeight="1" x14ac:dyDescent="0.2">
      <c r="A747" s="831" t="s">
        <v>577</v>
      </c>
      <c r="B747" s="832" t="s">
        <v>578</v>
      </c>
      <c r="C747" s="835" t="s">
        <v>2639</v>
      </c>
      <c r="D747" s="863" t="s">
        <v>2640</v>
      </c>
      <c r="E747" s="835" t="s">
        <v>3141</v>
      </c>
      <c r="F747" s="863" t="s">
        <v>3142</v>
      </c>
      <c r="G747" s="835" t="s">
        <v>3724</v>
      </c>
      <c r="H747" s="835" t="s">
        <v>3725</v>
      </c>
      <c r="I747" s="849">
        <v>4312.5</v>
      </c>
      <c r="J747" s="849">
        <v>2</v>
      </c>
      <c r="K747" s="850">
        <v>8625</v>
      </c>
    </row>
    <row r="748" spans="1:11" ht="14.45" customHeight="1" x14ac:dyDescent="0.2">
      <c r="A748" s="831" t="s">
        <v>577</v>
      </c>
      <c r="B748" s="832" t="s">
        <v>578</v>
      </c>
      <c r="C748" s="835" t="s">
        <v>2639</v>
      </c>
      <c r="D748" s="863" t="s">
        <v>2640</v>
      </c>
      <c r="E748" s="835" t="s">
        <v>3141</v>
      </c>
      <c r="F748" s="863" t="s">
        <v>3142</v>
      </c>
      <c r="G748" s="835" t="s">
        <v>3726</v>
      </c>
      <c r="H748" s="835" t="s">
        <v>3727</v>
      </c>
      <c r="I748" s="849">
        <v>5175</v>
      </c>
      <c r="J748" s="849">
        <v>1</v>
      </c>
      <c r="K748" s="850">
        <v>5175</v>
      </c>
    </row>
    <row r="749" spans="1:11" ht="14.45" customHeight="1" x14ac:dyDescent="0.2">
      <c r="A749" s="831" t="s">
        <v>577</v>
      </c>
      <c r="B749" s="832" t="s">
        <v>578</v>
      </c>
      <c r="C749" s="835" t="s">
        <v>2639</v>
      </c>
      <c r="D749" s="863" t="s">
        <v>2640</v>
      </c>
      <c r="E749" s="835" t="s">
        <v>3141</v>
      </c>
      <c r="F749" s="863" t="s">
        <v>3142</v>
      </c>
      <c r="G749" s="835" t="s">
        <v>3722</v>
      </c>
      <c r="H749" s="835" t="s">
        <v>3728</v>
      </c>
      <c r="I749" s="849">
        <v>2875</v>
      </c>
      <c r="J749" s="849">
        <v>21</v>
      </c>
      <c r="K749" s="850">
        <v>60375</v>
      </c>
    </row>
    <row r="750" spans="1:11" ht="14.45" customHeight="1" x14ac:dyDescent="0.2">
      <c r="A750" s="831" t="s">
        <v>577</v>
      </c>
      <c r="B750" s="832" t="s">
        <v>578</v>
      </c>
      <c r="C750" s="835" t="s">
        <v>2639</v>
      </c>
      <c r="D750" s="863" t="s">
        <v>2640</v>
      </c>
      <c r="E750" s="835" t="s">
        <v>3141</v>
      </c>
      <c r="F750" s="863" t="s">
        <v>3142</v>
      </c>
      <c r="G750" s="835" t="s">
        <v>3724</v>
      </c>
      <c r="H750" s="835" t="s">
        <v>3729</v>
      </c>
      <c r="I750" s="849">
        <v>4312.5</v>
      </c>
      <c r="J750" s="849">
        <v>2</v>
      </c>
      <c r="K750" s="850">
        <v>8625</v>
      </c>
    </row>
    <row r="751" spans="1:11" ht="14.45" customHeight="1" x14ac:dyDescent="0.2">
      <c r="A751" s="831" t="s">
        <v>577</v>
      </c>
      <c r="B751" s="832" t="s">
        <v>578</v>
      </c>
      <c r="C751" s="835" t="s">
        <v>2639</v>
      </c>
      <c r="D751" s="863" t="s">
        <v>2640</v>
      </c>
      <c r="E751" s="835" t="s">
        <v>3141</v>
      </c>
      <c r="F751" s="863" t="s">
        <v>3142</v>
      </c>
      <c r="G751" s="835" t="s">
        <v>3730</v>
      </c>
      <c r="H751" s="835" t="s">
        <v>3731</v>
      </c>
      <c r="I751" s="849">
        <v>4312.5</v>
      </c>
      <c r="J751" s="849">
        <v>6</v>
      </c>
      <c r="K751" s="850">
        <v>25875</v>
      </c>
    </row>
    <row r="752" spans="1:11" ht="14.45" customHeight="1" x14ac:dyDescent="0.2">
      <c r="A752" s="831" t="s">
        <v>577</v>
      </c>
      <c r="B752" s="832" t="s">
        <v>578</v>
      </c>
      <c r="C752" s="835" t="s">
        <v>2639</v>
      </c>
      <c r="D752" s="863" t="s">
        <v>2640</v>
      </c>
      <c r="E752" s="835" t="s">
        <v>3141</v>
      </c>
      <c r="F752" s="863" t="s">
        <v>3142</v>
      </c>
      <c r="G752" s="835" t="s">
        <v>3726</v>
      </c>
      <c r="H752" s="835" t="s">
        <v>3732</v>
      </c>
      <c r="I752" s="849">
        <v>5175</v>
      </c>
      <c r="J752" s="849">
        <v>11</v>
      </c>
      <c r="K752" s="850">
        <v>56925</v>
      </c>
    </row>
    <row r="753" spans="1:11" ht="14.45" customHeight="1" x14ac:dyDescent="0.2">
      <c r="A753" s="831" t="s">
        <v>577</v>
      </c>
      <c r="B753" s="832" t="s">
        <v>578</v>
      </c>
      <c r="C753" s="835" t="s">
        <v>2639</v>
      </c>
      <c r="D753" s="863" t="s">
        <v>2640</v>
      </c>
      <c r="E753" s="835" t="s">
        <v>3141</v>
      </c>
      <c r="F753" s="863" t="s">
        <v>3142</v>
      </c>
      <c r="G753" s="835" t="s">
        <v>3733</v>
      </c>
      <c r="H753" s="835" t="s">
        <v>3734</v>
      </c>
      <c r="I753" s="849">
        <v>1000.5</v>
      </c>
      <c r="J753" s="849">
        <v>3</v>
      </c>
      <c r="K753" s="850">
        <v>3001.5</v>
      </c>
    </row>
    <row r="754" spans="1:11" ht="14.45" customHeight="1" x14ac:dyDescent="0.2">
      <c r="A754" s="831" t="s">
        <v>577</v>
      </c>
      <c r="B754" s="832" t="s">
        <v>578</v>
      </c>
      <c r="C754" s="835" t="s">
        <v>2639</v>
      </c>
      <c r="D754" s="863" t="s">
        <v>2640</v>
      </c>
      <c r="E754" s="835" t="s">
        <v>3141</v>
      </c>
      <c r="F754" s="863" t="s">
        <v>3142</v>
      </c>
      <c r="G754" s="835" t="s">
        <v>3735</v>
      </c>
      <c r="H754" s="835" t="s">
        <v>3736</v>
      </c>
      <c r="I754" s="849">
        <v>1000.5</v>
      </c>
      <c r="J754" s="849">
        <v>3</v>
      </c>
      <c r="K754" s="850">
        <v>3001.5</v>
      </c>
    </row>
    <row r="755" spans="1:11" ht="14.45" customHeight="1" x14ac:dyDescent="0.2">
      <c r="A755" s="831" t="s">
        <v>577</v>
      </c>
      <c r="B755" s="832" t="s">
        <v>578</v>
      </c>
      <c r="C755" s="835" t="s">
        <v>2639</v>
      </c>
      <c r="D755" s="863" t="s">
        <v>2640</v>
      </c>
      <c r="E755" s="835" t="s">
        <v>3141</v>
      </c>
      <c r="F755" s="863" t="s">
        <v>3142</v>
      </c>
      <c r="G755" s="835" t="s">
        <v>3737</v>
      </c>
      <c r="H755" s="835" t="s">
        <v>3738</v>
      </c>
      <c r="I755" s="849">
        <v>1000.5</v>
      </c>
      <c r="J755" s="849">
        <v>2</v>
      </c>
      <c r="K755" s="850">
        <v>2001</v>
      </c>
    </row>
    <row r="756" spans="1:11" ht="14.45" customHeight="1" x14ac:dyDescent="0.2">
      <c r="A756" s="831" t="s">
        <v>577</v>
      </c>
      <c r="B756" s="832" t="s">
        <v>578</v>
      </c>
      <c r="C756" s="835" t="s">
        <v>2639</v>
      </c>
      <c r="D756" s="863" t="s">
        <v>2640</v>
      </c>
      <c r="E756" s="835" t="s">
        <v>3141</v>
      </c>
      <c r="F756" s="863" t="s">
        <v>3142</v>
      </c>
      <c r="G756" s="835" t="s">
        <v>3739</v>
      </c>
      <c r="H756" s="835" t="s">
        <v>3740</v>
      </c>
      <c r="I756" s="849">
        <v>1000.5</v>
      </c>
      <c r="J756" s="849">
        <v>1</v>
      </c>
      <c r="K756" s="850">
        <v>1000.5</v>
      </c>
    </row>
    <row r="757" spans="1:11" ht="14.45" customHeight="1" x14ac:dyDescent="0.2">
      <c r="A757" s="831" t="s">
        <v>577</v>
      </c>
      <c r="B757" s="832" t="s">
        <v>578</v>
      </c>
      <c r="C757" s="835" t="s">
        <v>2639</v>
      </c>
      <c r="D757" s="863" t="s">
        <v>2640</v>
      </c>
      <c r="E757" s="835" t="s">
        <v>3141</v>
      </c>
      <c r="F757" s="863" t="s">
        <v>3142</v>
      </c>
      <c r="G757" s="835" t="s">
        <v>3741</v>
      </c>
      <c r="H757" s="835" t="s">
        <v>3742</v>
      </c>
      <c r="I757" s="849">
        <v>1457.739990234375</v>
      </c>
      <c r="J757" s="849">
        <v>1</v>
      </c>
      <c r="K757" s="850">
        <v>1457.739990234375</v>
      </c>
    </row>
    <row r="758" spans="1:11" ht="14.45" customHeight="1" x14ac:dyDescent="0.2">
      <c r="A758" s="831" t="s">
        <v>577</v>
      </c>
      <c r="B758" s="832" t="s">
        <v>578</v>
      </c>
      <c r="C758" s="835" t="s">
        <v>2639</v>
      </c>
      <c r="D758" s="863" t="s">
        <v>2640</v>
      </c>
      <c r="E758" s="835" t="s">
        <v>3141</v>
      </c>
      <c r="F758" s="863" t="s">
        <v>3142</v>
      </c>
      <c r="G758" s="835" t="s">
        <v>3743</v>
      </c>
      <c r="H758" s="835" t="s">
        <v>3744</v>
      </c>
      <c r="I758" s="849">
        <v>1901.72998046875</v>
      </c>
      <c r="J758" s="849">
        <v>1</v>
      </c>
      <c r="K758" s="850">
        <v>1901.72998046875</v>
      </c>
    </row>
    <row r="759" spans="1:11" ht="14.45" customHeight="1" x14ac:dyDescent="0.2">
      <c r="A759" s="831" t="s">
        <v>577</v>
      </c>
      <c r="B759" s="832" t="s">
        <v>578</v>
      </c>
      <c r="C759" s="835" t="s">
        <v>2639</v>
      </c>
      <c r="D759" s="863" t="s">
        <v>2640</v>
      </c>
      <c r="E759" s="835" t="s">
        <v>3141</v>
      </c>
      <c r="F759" s="863" t="s">
        <v>3142</v>
      </c>
      <c r="G759" s="835" t="s">
        <v>3745</v>
      </c>
      <c r="H759" s="835" t="s">
        <v>3746</v>
      </c>
      <c r="I759" s="849">
        <v>1901.719970703125</v>
      </c>
      <c r="J759" s="849">
        <v>2</v>
      </c>
      <c r="K759" s="850">
        <v>3803.43994140625</v>
      </c>
    </row>
    <row r="760" spans="1:11" ht="14.45" customHeight="1" x14ac:dyDescent="0.2">
      <c r="A760" s="831" t="s">
        <v>577</v>
      </c>
      <c r="B760" s="832" t="s">
        <v>578</v>
      </c>
      <c r="C760" s="835" t="s">
        <v>2639</v>
      </c>
      <c r="D760" s="863" t="s">
        <v>2640</v>
      </c>
      <c r="E760" s="835" t="s">
        <v>3141</v>
      </c>
      <c r="F760" s="863" t="s">
        <v>3142</v>
      </c>
      <c r="G760" s="835" t="s">
        <v>3747</v>
      </c>
      <c r="H760" s="835" t="s">
        <v>3748</v>
      </c>
      <c r="I760" s="849">
        <v>884.03997802734375</v>
      </c>
      <c r="J760" s="849">
        <v>1</v>
      </c>
      <c r="K760" s="850">
        <v>884.03997802734375</v>
      </c>
    </row>
    <row r="761" spans="1:11" ht="14.45" customHeight="1" x14ac:dyDescent="0.2">
      <c r="A761" s="831" t="s">
        <v>577</v>
      </c>
      <c r="B761" s="832" t="s">
        <v>578</v>
      </c>
      <c r="C761" s="835" t="s">
        <v>2639</v>
      </c>
      <c r="D761" s="863" t="s">
        <v>2640</v>
      </c>
      <c r="E761" s="835" t="s">
        <v>3141</v>
      </c>
      <c r="F761" s="863" t="s">
        <v>3142</v>
      </c>
      <c r="G761" s="835" t="s">
        <v>3749</v>
      </c>
      <c r="H761" s="835" t="s">
        <v>3750</v>
      </c>
      <c r="I761" s="849">
        <v>884.04998779296875</v>
      </c>
      <c r="J761" s="849">
        <v>1</v>
      </c>
      <c r="K761" s="850">
        <v>884.04998779296875</v>
      </c>
    </row>
    <row r="762" spans="1:11" ht="14.45" customHeight="1" x14ac:dyDescent="0.2">
      <c r="A762" s="831" t="s">
        <v>577</v>
      </c>
      <c r="B762" s="832" t="s">
        <v>578</v>
      </c>
      <c r="C762" s="835" t="s">
        <v>2639</v>
      </c>
      <c r="D762" s="863" t="s">
        <v>2640</v>
      </c>
      <c r="E762" s="835" t="s">
        <v>3141</v>
      </c>
      <c r="F762" s="863" t="s">
        <v>3142</v>
      </c>
      <c r="G762" s="835" t="s">
        <v>3751</v>
      </c>
      <c r="H762" s="835" t="s">
        <v>3752</v>
      </c>
      <c r="I762" s="849">
        <v>884.04998779296875</v>
      </c>
      <c r="J762" s="849">
        <v>1</v>
      </c>
      <c r="K762" s="850">
        <v>884.04998779296875</v>
      </c>
    </row>
    <row r="763" spans="1:11" ht="14.45" customHeight="1" x14ac:dyDescent="0.2">
      <c r="A763" s="831" t="s">
        <v>577</v>
      </c>
      <c r="B763" s="832" t="s">
        <v>578</v>
      </c>
      <c r="C763" s="835" t="s">
        <v>2639</v>
      </c>
      <c r="D763" s="863" t="s">
        <v>2640</v>
      </c>
      <c r="E763" s="835" t="s">
        <v>3141</v>
      </c>
      <c r="F763" s="863" t="s">
        <v>3142</v>
      </c>
      <c r="G763" s="835" t="s">
        <v>3753</v>
      </c>
      <c r="H763" s="835" t="s">
        <v>3754</v>
      </c>
      <c r="I763" s="849">
        <v>884.04998779296875</v>
      </c>
      <c r="J763" s="849">
        <v>1</v>
      </c>
      <c r="K763" s="850">
        <v>884.04998779296875</v>
      </c>
    </row>
    <row r="764" spans="1:11" ht="14.45" customHeight="1" x14ac:dyDescent="0.2">
      <c r="A764" s="831" t="s">
        <v>577</v>
      </c>
      <c r="B764" s="832" t="s">
        <v>578</v>
      </c>
      <c r="C764" s="835" t="s">
        <v>2639</v>
      </c>
      <c r="D764" s="863" t="s">
        <v>2640</v>
      </c>
      <c r="E764" s="835" t="s">
        <v>3141</v>
      </c>
      <c r="F764" s="863" t="s">
        <v>3142</v>
      </c>
      <c r="G764" s="835" t="s">
        <v>3755</v>
      </c>
      <c r="H764" s="835" t="s">
        <v>3756</v>
      </c>
      <c r="I764" s="849">
        <v>884.04998779296875</v>
      </c>
      <c r="J764" s="849">
        <v>2</v>
      </c>
      <c r="K764" s="850">
        <v>1768.0999755859375</v>
      </c>
    </row>
    <row r="765" spans="1:11" ht="14.45" customHeight="1" x14ac:dyDescent="0.2">
      <c r="A765" s="831" t="s">
        <v>577</v>
      </c>
      <c r="B765" s="832" t="s">
        <v>578</v>
      </c>
      <c r="C765" s="835" t="s">
        <v>2639</v>
      </c>
      <c r="D765" s="863" t="s">
        <v>2640</v>
      </c>
      <c r="E765" s="835" t="s">
        <v>3141</v>
      </c>
      <c r="F765" s="863" t="s">
        <v>3142</v>
      </c>
      <c r="G765" s="835" t="s">
        <v>3757</v>
      </c>
      <c r="H765" s="835" t="s">
        <v>3758</v>
      </c>
      <c r="I765" s="849">
        <v>1783.5250244140625</v>
      </c>
      <c r="J765" s="849">
        <v>4</v>
      </c>
      <c r="K765" s="850">
        <v>7134.10009765625</v>
      </c>
    </row>
    <row r="766" spans="1:11" ht="14.45" customHeight="1" x14ac:dyDescent="0.2">
      <c r="A766" s="831" t="s">
        <v>577</v>
      </c>
      <c r="B766" s="832" t="s">
        <v>578</v>
      </c>
      <c r="C766" s="835" t="s">
        <v>2639</v>
      </c>
      <c r="D766" s="863" t="s">
        <v>2640</v>
      </c>
      <c r="E766" s="835" t="s">
        <v>3141</v>
      </c>
      <c r="F766" s="863" t="s">
        <v>3142</v>
      </c>
      <c r="G766" s="835" t="s">
        <v>3759</v>
      </c>
      <c r="H766" s="835" t="s">
        <v>3760</v>
      </c>
      <c r="I766" s="849">
        <v>1783.5400390625</v>
      </c>
      <c r="J766" s="849">
        <v>1</v>
      </c>
      <c r="K766" s="850">
        <v>1783.5400390625</v>
      </c>
    </row>
    <row r="767" spans="1:11" ht="14.45" customHeight="1" x14ac:dyDescent="0.2">
      <c r="A767" s="831" t="s">
        <v>577</v>
      </c>
      <c r="B767" s="832" t="s">
        <v>578</v>
      </c>
      <c r="C767" s="835" t="s">
        <v>2639</v>
      </c>
      <c r="D767" s="863" t="s">
        <v>2640</v>
      </c>
      <c r="E767" s="835" t="s">
        <v>3141</v>
      </c>
      <c r="F767" s="863" t="s">
        <v>3142</v>
      </c>
      <c r="G767" s="835" t="s">
        <v>3761</v>
      </c>
      <c r="H767" s="835" t="s">
        <v>3762</v>
      </c>
      <c r="I767" s="849">
        <v>1783.5400390625</v>
      </c>
      <c r="J767" s="849">
        <v>1</v>
      </c>
      <c r="K767" s="850">
        <v>1783.5400390625</v>
      </c>
    </row>
    <row r="768" spans="1:11" ht="14.45" customHeight="1" x14ac:dyDescent="0.2">
      <c r="A768" s="831" t="s">
        <v>577</v>
      </c>
      <c r="B768" s="832" t="s">
        <v>578</v>
      </c>
      <c r="C768" s="835" t="s">
        <v>2639</v>
      </c>
      <c r="D768" s="863" t="s">
        <v>2640</v>
      </c>
      <c r="E768" s="835" t="s">
        <v>3141</v>
      </c>
      <c r="F768" s="863" t="s">
        <v>3142</v>
      </c>
      <c r="G768" s="835" t="s">
        <v>3763</v>
      </c>
      <c r="H768" s="835" t="s">
        <v>3764</v>
      </c>
      <c r="I768" s="849">
        <v>1783.47998046875</v>
      </c>
      <c r="J768" s="849">
        <v>1</v>
      </c>
      <c r="K768" s="850">
        <v>1783.47998046875</v>
      </c>
    </row>
    <row r="769" spans="1:11" ht="14.45" customHeight="1" x14ac:dyDescent="0.2">
      <c r="A769" s="831" t="s">
        <v>577</v>
      </c>
      <c r="B769" s="832" t="s">
        <v>578</v>
      </c>
      <c r="C769" s="835" t="s">
        <v>2639</v>
      </c>
      <c r="D769" s="863" t="s">
        <v>2640</v>
      </c>
      <c r="E769" s="835" t="s">
        <v>3141</v>
      </c>
      <c r="F769" s="863" t="s">
        <v>3142</v>
      </c>
      <c r="G769" s="835" t="s">
        <v>3765</v>
      </c>
      <c r="H769" s="835" t="s">
        <v>3766</v>
      </c>
      <c r="I769" s="849">
        <v>1820.75</v>
      </c>
      <c r="J769" s="849">
        <v>1</v>
      </c>
      <c r="K769" s="850">
        <v>1820.75</v>
      </c>
    </row>
    <row r="770" spans="1:11" ht="14.45" customHeight="1" x14ac:dyDescent="0.2">
      <c r="A770" s="831" t="s">
        <v>577</v>
      </c>
      <c r="B770" s="832" t="s">
        <v>578</v>
      </c>
      <c r="C770" s="835" t="s">
        <v>2639</v>
      </c>
      <c r="D770" s="863" t="s">
        <v>2640</v>
      </c>
      <c r="E770" s="835" t="s">
        <v>3141</v>
      </c>
      <c r="F770" s="863" t="s">
        <v>3142</v>
      </c>
      <c r="G770" s="835" t="s">
        <v>3767</v>
      </c>
      <c r="H770" s="835" t="s">
        <v>3768</v>
      </c>
      <c r="I770" s="849">
        <v>1820.739990234375</v>
      </c>
      <c r="J770" s="849">
        <v>1</v>
      </c>
      <c r="K770" s="850">
        <v>1820.739990234375</v>
      </c>
    </row>
    <row r="771" spans="1:11" ht="14.45" customHeight="1" x14ac:dyDescent="0.2">
      <c r="A771" s="831" t="s">
        <v>577</v>
      </c>
      <c r="B771" s="832" t="s">
        <v>578</v>
      </c>
      <c r="C771" s="835" t="s">
        <v>2639</v>
      </c>
      <c r="D771" s="863" t="s">
        <v>2640</v>
      </c>
      <c r="E771" s="835" t="s">
        <v>3141</v>
      </c>
      <c r="F771" s="863" t="s">
        <v>3142</v>
      </c>
      <c r="G771" s="835" t="s">
        <v>3769</v>
      </c>
      <c r="H771" s="835" t="s">
        <v>3770</v>
      </c>
      <c r="I771" s="849">
        <v>1764.9100341796875</v>
      </c>
      <c r="J771" s="849">
        <v>2</v>
      </c>
      <c r="K771" s="850">
        <v>3529.820068359375</v>
      </c>
    </row>
    <row r="772" spans="1:11" ht="14.45" customHeight="1" x14ac:dyDescent="0.2">
      <c r="A772" s="831" t="s">
        <v>577</v>
      </c>
      <c r="B772" s="832" t="s">
        <v>578</v>
      </c>
      <c r="C772" s="835" t="s">
        <v>2639</v>
      </c>
      <c r="D772" s="863" t="s">
        <v>2640</v>
      </c>
      <c r="E772" s="835" t="s">
        <v>3141</v>
      </c>
      <c r="F772" s="863" t="s">
        <v>3142</v>
      </c>
      <c r="G772" s="835" t="s">
        <v>3771</v>
      </c>
      <c r="H772" s="835" t="s">
        <v>3772</v>
      </c>
      <c r="I772" s="849">
        <v>1764.9200439453125</v>
      </c>
      <c r="J772" s="849">
        <v>2</v>
      </c>
      <c r="K772" s="850">
        <v>3529.840087890625</v>
      </c>
    </row>
    <row r="773" spans="1:11" ht="14.45" customHeight="1" x14ac:dyDescent="0.2">
      <c r="A773" s="831" t="s">
        <v>577</v>
      </c>
      <c r="B773" s="832" t="s">
        <v>578</v>
      </c>
      <c r="C773" s="835" t="s">
        <v>2639</v>
      </c>
      <c r="D773" s="863" t="s">
        <v>2640</v>
      </c>
      <c r="E773" s="835" t="s">
        <v>3141</v>
      </c>
      <c r="F773" s="863" t="s">
        <v>3142</v>
      </c>
      <c r="G773" s="835" t="s">
        <v>3773</v>
      </c>
      <c r="H773" s="835" t="s">
        <v>3774</v>
      </c>
      <c r="I773" s="849">
        <v>1764.9300537109375</v>
      </c>
      <c r="J773" s="849">
        <v>2</v>
      </c>
      <c r="K773" s="850">
        <v>3529.860107421875</v>
      </c>
    </row>
    <row r="774" spans="1:11" ht="14.45" customHeight="1" x14ac:dyDescent="0.2">
      <c r="A774" s="831" t="s">
        <v>577</v>
      </c>
      <c r="B774" s="832" t="s">
        <v>578</v>
      </c>
      <c r="C774" s="835" t="s">
        <v>2639</v>
      </c>
      <c r="D774" s="863" t="s">
        <v>2640</v>
      </c>
      <c r="E774" s="835" t="s">
        <v>3141</v>
      </c>
      <c r="F774" s="863" t="s">
        <v>3142</v>
      </c>
      <c r="G774" s="835" t="s">
        <v>3775</v>
      </c>
      <c r="H774" s="835" t="s">
        <v>3776</v>
      </c>
      <c r="I774" s="849">
        <v>1764.9300537109375</v>
      </c>
      <c r="J774" s="849">
        <v>1</v>
      </c>
      <c r="K774" s="850">
        <v>1764.9300537109375</v>
      </c>
    </row>
    <row r="775" spans="1:11" ht="14.45" customHeight="1" x14ac:dyDescent="0.2">
      <c r="A775" s="831" t="s">
        <v>577</v>
      </c>
      <c r="B775" s="832" t="s">
        <v>578</v>
      </c>
      <c r="C775" s="835" t="s">
        <v>2639</v>
      </c>
      <c r="D775" s="863" t="s">
        <v>2640</v>
      </c>
      <c r="E775" s="835" t="s">
        <v>3141</v>
      </c>
      <c r="F775" s="863" t="s">
        <v>3142</v>
      </c>
      <c r="G775" s="835" t="s">
        <v>3777</v>
      </c>
      <c r="H775" s="835" t="s">
        <v>3778</v>
      </c>
      <c r="I775" s="849">
        <v>241.5</v>
      </c>
      <c r="J775" s="849">
        <v>1</v>
      </c>
      <c r="K775" s="850">
        <v>241.5</v>
      </c>
    </row>
    <row r="776" spans="1:11" ht="14.45" customHeight="1" x14ac:dyDescent="0.2">
      <c r="A776" s="831" t="s">
        <v>577</v>
      </c>
      <c r="B776" s="832" t="s">
        <v>578</v>
      </c>
      <c r="C776" s="835" t="s">
        <v>2639</v>
      </c>
      <c r="D776" s="863" t="s">
        <v>2640</v>
      </c>
      <c r="E776" s="835" t="s">
        <v>3141</v>
      </c>
      <c r="F776" s="863" t="s">
        <v>3142</v>
      </c>
      <c r="G776" s="835" t="s">
        <v>3779</v>
      </c>
      <c r="H776" s="835" t="s">
        <v>3780</v>
      </c>
      <c r="I776" s="849">
        <v>617.96002197265625</v>
      </c>
      <c r="J776" s="849">
        <v>1</v>
      </c>
      <c r="K776" s="850">
        <v>617.96002197265625</v>
      </c>
    </row>
    <row r="777" spans="1:11" ht="14.45" customHeight="1" x14ac:dyDescent="0.2">
      <c r="A777" s="831" t="s">
        <v>577</v>
      </c>
      <c r="B777" s="832" t="s">
        <v>578</v>
      </c>
      <c r="C777" s="835" t="s">
        <v>2639</v>
      </c>
      <c r="D777" s="863" t="s">
        <v>2640</v>
      </c>
      <c r="E777" s="835" t="s">
        <v>3141</v>
      </c>
      <c r="F777" s="863" t="s">
        <v>3142</v>
      </c>
      <c r="G777" s="835" t="s">
        <v>3781</v>
      </c>
      <c r="H777" s="835" t="s">
        <v>3782</v>
      </c>
      <c r="I777" s="849">
        <v>617.96002197265625</v>
      </c>
      <c r="J777" s="849">
        <v>1</v>
      </c>
      <c r="K777" s="850">
        <v>617.96002197265625</v>
      </c>
    </row>
    <row r="778" spans="1:11" ht="14.45" customHeight="1" x14ac:dyDescent="0.2">
      <c r="A778" s="831" t="s">
        <v>577</v>
      </c>
      <c r="B778" s="832" t="s">
        <v>578</v>
      </c>
      <c r="C778" s="835" t="s">
        <v>2639</v>
      </c>
      <c r="D778" s="863" t="s">
        <v>2640</v>
      </c>
      <c r="E778" s="835" t="s">
        <v>3141</v>
      </c>
      <c r="F778" s="863" t="s">
        <v>3142</v>
      </c>
      <c r="G778" s="835" t="s">
        <v>3783</v>
      </c>
      <c r="H778" s="835" t="s">
        <v>3784</v>
      </c>
      <c r="I778" s="849">
        <v>403.51998901367188</v>
      </c>
      <c r="J778" s="849">
        <v>1</v>
      </c>
      <c r="K778" s="850">
        <v>403.51998901367188</v>
      </c>
    </row>
    <row r="779" spans="1:11" ht="14.45" customHeight="1" x14ac:dyDescent="0.2">
      <c r="A779" s="831" t="s">
        <v>577</v>
      </c>
      <c r="B779" s="832" t="s">
        <v>578</v>
      </c>
      <c r="C779" s="835" t="s">
        <v>2639</v>
      </c>
      <c r="D779" s="863" t="s">
        <v>2640</v>
      </c>
      <c r="E779" s="835" t="s">
        <v>3141</v>
      </c>
      <c r="F779" s="863" t="s">
        <v>3142</v>
      </c>
      <c r="G779" s="835" t="s">
        <v>3785</v>
      </c>
      <c r="H779" s="835" t="s">
        <v>3786</v>
      </c>
      <c r="I779" s="849">
        <v>403.51499938964844</v>
      </c>
      <c r="J779" s="849">
        <v>2</v>
      </c>
      <c r="K779" s="850">
        <v>807.02999877929688</v>
      </c>
    </row>
    <row r="780" spans="1:11" ht="14.45" customHeight="1" x14ac:dyDescent="0.2">
      <c r="A780" s="831" t="s">
        <v>577</v>
      </c>
      <c r="B780" s="832" t="s">
        <v>578</v>
      </c>
      <c r="C780" s="835" t="s">
        <v>2639</v>
      </c>
      <c r="D780" s="863" t="s">
        <v>2640</v>
      </c>
      <c r="E780" s="835" t="s">
        <v>3141</v>
      </c>
      <c r="F780" s="863" t="s">
        <v>3142</v>
      </c>
      <c r="G780" s="835" t="s">
        <v>3787</v>
      </c>
      <c r="H780" s="835" t="s">
        <v>3788</v>
      </c>
      <c r="I780" s="849">
        <v>403.51998901367188</v>
      </c>
      <c r="J780" s="849">
        <v>1</v>
      </c>
      <c r="K780" s="850">
        <v>403.51998901367188</v>
      </c>
    </row>
    <row r="781" spans="1:11" ht="14.45" customHeight="1" x14ac:dyDescent="0.2">
      <c r="A781" s="831" t="s">
        <v>577</v>
      </c>
      <c r="B781" s="832" t="s">
        <v>578</v>
      </c>
      <c r="C781" s="835" t="s">
        <v>2639</v>
      </c>
      <c r="D781" s="863" t="s">
        <v>2640</v>
      </c>
      <c r="E781" s="835" t="s">
        <v>3141</v>
      </c>
      <c r="F781" s="863" t="s">
        <v>3142</v>
      </c>
      <c r="G781" s="835" t="s">
        <v>3789</v>
      </c>
      <c r="H781" s="835" t="s">
        <v>3790</v>
      </c>
      <c r="I781" s="849">
        <v>403.51998901367188</v>
      </c>
      <c r="J781" s="849">
        <v>4</v>
      </c>
      <c r="K781" s="850">
        <v>1614.0899353027344</v>
      </c>
    </row>
    <row r="782" spans="1:11" ht="14.45" customHeight="1" x14ac:dyDescent="0.2">
      <c r="A782" s="831" t="s">
        <v>577</v>
      </c>
      <c r="B782" s="832" t="s">
        <v>578</v>
      </c>
      <c r="C782" s="835" t="s">
        <v>2639</v>
      </c>
      <c r="D782" s="863" t="s">
        <v>2640</v>
      </c>
      <c r="E782" s="835" t="s">
        <v>3141</v>
      </c>
      <c r="F782" s="863" t="s">
        <v>3142</v>
      </c>
      <c r="G782" s="835" t="s">
        <v>3791</v>
      </c>
      <c r="H782" s="835" t="s">
        <v>3792</v>
      </c>
      <c r="I782" s="849">
        <v>403.52332560221356</v>
      </c>
      <c r="J782" s="849">
        <v>7</v>
      </c>
      <c r="K782" s="850">
        <v>2824.6399230957031</v>
      </c>
    </row>
    <row r="783" spans="1:11" ht="14.45" customHeight="1" x14ac:dyDescent="0.2">
      <c r="A783" s="831" t="s">
        <v>577</v>
      </c>
      <c r="B783" s="832" t="s">
        <v>578</v>
      </c>
      <c r="C783" s="835" t="s">
        <v>2639</v>
      </c>
      <c r="D783" s="863" t="s">
        <v>2640</v>
      </c>
      <c r="E783" s="835" t="s">
        <v>3141</v>
      </c>
      <c r="F783" s="863" t="s">
        <v>3142</v>
      </c>
      <c r="G783" s="835" t="s">
        <v>3793</v>
      </c>
      <c r="H783" s="835" t="s">
        <v>3794</v>
      </c>
      <c r="I783" s="849">
        <v>403.51499938964844</v>
      </c>
      <c r="J783" s="849">
        <v>3</v>
      </c>
      <c r="K783" s="850">
        <v>1210.5400085449219</v>
      </c>
    </row>
    <row r="784" spans="1:11" ht="14.45" customHeight="1" x14ac:dyDescent="0.2">
      <c r="A784" s="831" t="s">
        <v>577</v>
      </c>
      <c r="B784" s="832" t="s">
        <v>578</v>
      </c>
      <c r="C784" s="835" t="s">
        <v>2639</v>
      </c>
      <c r="D784" s="863" t="s">
        <v>2640</v>
      </c>
      <c r="E784" s="835" t="s">
        <v>3141</v>
      </c>
      <c r="F784" s="863" t="s">
        <v>3142</v>
      </c>
      <c r="G784" s="835" t="s">
        <v>3795</v>
      </c>
      <c r="H784" s="835" t="s">
        <v>3796</v>
      </c>
      <c r="I784" s="849">
        <v>403.51998901367188</v>
      </c>
      <c r="J784" s="849">
        <v>2</v>
      </c>
      <c r="K784" s="850">
        <v>807.03997802734375</v>
      </c>
    </row>
    <row r="785" spans="1:11" ht="14.45" customHeight="1" x14ac:dyDescent="0.2">
      <c r="A785" s="831" t="s">
        <v>577</v>
      </c>
      <c r="B785" s="832" t="s">
        <v>578</v>
      </c>
      <c r="C785" s="835" t="s">
        <v>2639</v>
      </c>
      <c r="D785" s="863" t="s">
        <v>2640</v>
      </c>
      <c r="E785" s="835" t="s">
        <v>3141</v>
      </c>
      <c r="F785" s="863" t="s">
        <v>3142</v>
      </c>
      <c r="G785" s="835" t="s">
        <v>3797</v>
      </c>
      <c r="H785" s="835" t="s">
        <v>3798</v>
      </c>
      <c r="I785" s="849">
        <v>403.52999877929688</v>
      </c>
      <c r="J785" s="849">
        <v>4</v>
      </c>
      <c r="K785" s="850">
        <v>1614.0999755859375</v>
      </c>
    </row>
    <row r="786" spans="1:11" ht="14.45" customHeight="1" x14ac:dyDescent="0.2">
      <c r="A786" s="831" t="s">
        <v>577</v>
      </c>
      <c r="B786" s="832" t="s">
        <v>578</v>
      </c>
      <c r="C786" s="835" t="s">
        <v>2639</v>
      </c>
      <c r="D786" s="863" t="s">
        <v>2640</v>
      </c>
      <c r="E786" s="835" t="s">
        <v>3141</v>
      </c>
      <c r="F786" s="863" t="s">
        <v>3142</v>
      </c>
      <c r="G786" s="835" t="s">
        <v>3799</v>
      </c>
      <c r="H786" s="835" t="s">
        <v>3800</v>
      </c>
      <c r="I786" s="849">
        <v>593.67999267578125</v>
      </c>
      <c r="J786" s="849">
        <v>1</v>
      </c>
      <c r="K786" s="850">
        <v>593.67999267578125</v>
      </c>
    </row>
    <row r="787" spans="1:11" ht="14.45" customHeight="1" x14ac:dyDescent="0.2">
      <c r="A787" s="831" t="s">
        <v>577</v>
      </c>
      <c r="B787" s="832" t="s">
        <v>578</v>
      </c>
      <c r="C787" s="835" t="s">
        <v>2639</v>
      </c>
      <c r="D787" s="863" t="s">
        <v>2640</v>
      </c>
      <c r="E787" s="835" t="s">
        <v>3141</v>
      </c>
      <c r="F787" s="863" t="s">
        <v>3142</v>
      </c>
      <c r="G787" s="835" t="s">
        <v>3801</v>
      </c>
      <c r="H787" s="835" t="s">
        <v>3802</v>
      </c>
      <c r="I787" s="849">
        <v>593.69000244140625</v>
      </c>
      <c r="J787" s="849">
        <v>2</v>
      </c>
      <c r="K787" s="850">
        <v>1187.3699951171875</v>
      </c>
    </row>
    <row r="788" spans="1:11" ht="14.45" customHeight="1" x14ac:dyDescent="0.2">
      <c r="A788" s="831" t="s">
        <v>577</v>
      </c>
      <c r="B788" s="832" t="s">
        <v>578</v>
      </c>
      <c r="C788" s="835" t="s">
        <v>2639</v>
      </c>
      <c r="D788" s="863" t="s">
        <v>2640</v>
      </c>
      <c r="E788" s="835" t="s">
        <v>3141</v>
      </c>
      <c r="F788" s="863" t="s">
        <v>3142</v>
      </c>
      <c r="G788" s="835" t="s">
        <v>3803</v>
      </c>
      <c r="H788" s="835" t="s">
        <v>3804</v>
      </c>
      <c r="I788" s="849">
        <v>593.67999267578125</v>
      </c>
      <c r="J788" s="849">
        <v>1</v>
      </c>
      <c r="K788" s="850">
        <v>593.67999267578125</v>
      </c>
    </row>
    <row r="789" spans="1:11" ht="14.45" customHeight="1" x14ac:dyDescent="0.2">
      <c r="A789" s="831" t="s">
        <v>577</v>
      </c>
      <c r="B789" s="832" t="s">
        <v>578</v>
      </c>
      <c r="C789" s="835" t="s">
        <v>2639</v>
      </c>
      <c r="D789" s="863" t="s">
        <v>2640</v>
      </c>
      <c r="E789" s="835" t="s">
        <v>3141</v>
      </c>
      <c r="F789" s="863" t="s">
        <v>3142</v>
      </c>
      <c r="G789" s="835" t="s">
        <v>3805</v>
      </c>
      <c r="H789" s="835" t="s">
        <v>3806</v>
      </c>
      <c r="I789" s="849">
        <v>637.03997802734375</v>
      </c>
      <c r="J789" s="849">
        <v>2</v>
      </c>
      <c r="K789" s="850">
        <v>1274.0799560546875</v>
      </c>
    </row>
    <row r="790" spans="1:11" ht="14.45" customHeight="1" x14ac:dyDescent="0.2">
      <c r="A790" s="831" t="s">
        <v>577</v>
      </c>
      <c r="B790" s="832" t="s">
        <v>578</v>
      </c>
      <c r="C790" s="835" t="s">
        <v>2639</v>
      </c>
      <c r="D790" s="863" t="s">
        <v>2640</v>
      </c>
      <c r="E790" s="835" t="s">
        <v>3141</v>
      </c>
      <c r="F790" s="863" t="s">
        <v>3142</v>
      </c>
      <c r="G790" s="835" t="s">
        <v>3807</v>
      </c>
      <c r="H790" s="835" t="s">
        <v>3808</v>
      </c>
      <c r="I790" s="849">
        <v>593.69000244140625</v>
      </c>
      <c r="J790" s="849">
        <v>2</v>
      </c>
      <c r="K790" s="850">
        <v>1187.3699951171875</v>
      </c>
    </row>
    <row r="791" spans="1:11" ht="14.45" customHeight="1" x14ac:dyDescent="0.2">
      <c r="A791" s="831" t="s">
        <v>577</v>
      </c>
      <c r="B791" s="832" t="s">
        <v>578</v>
      </c>
      <c r="C791" s="835" t="s">
        <v>2639</v>
      </c>
      <c r="D791" s="863" t="s">
        <v>2640</v>
      </c>
      <c r="E791" s="835" t="s">
        <v>3141</v>
      </c>
      <c r="F791" s="863" t="s">
        <v>3142</v>
      </c>
      <c r="G791" s="835" t="s">
        <v>3809</v>
      </c>
      <c r="H791" s="835" t="s">
        <v>3810</v>
      </c>
      <c r="I791" s="849">
        <v>1000</v>
      </c>
      <c r="J791" s="849">
        <v>1</v>
      </c>
      <c r="K791" s="850">
        <v>1000</v>
      </c>
    </row>
    <row r="792" spans="1:11" ht="14.45" customHeight="1" x14ac:dyDescent="0.2">
      <c r="A792" s="831" t="s">
        <v>577</v>
      </c>
      <c r="B792" s="832" t="s">
        <v>578</v>
      </c>
      <c r="C792" s="835" t="s">
        <v>2639</v>
      </c>
      <c r="D792" s="863" t="s">
        <v>2640</v>
      </c>
      <c r="E792" s="835" t="s">
        <v>3141</v>
      </c>
      <c r="F792" s="863" t="s">
        <v>3142</v>
      </c>
      <c r="G792" s="835" t="s">
        <v>3811</v>
      </c>
      <c r="H792" s="835" t="s">
        <v>3812</v>
      </c>
      <c r="I792" s="849">
        <v>404.5</v>
      </c>
      <c r="J792" s="849">
        <v>1</v>
      </c>
      <c r="K792" s="850">
        <v>404.5</v>
      </c>
    </row>
    <row r="793" spans="1:11" ht="14.45" customHeight="1" x14ac:dyDescent="0.2">
      <c r="A793" s="831" t="s">
        <v>577</v>
      </c>
      <c r="B793" s="832" t="s">
        <v>578</v>
      </c>
      <c r="C793" s="835" t="s">
        <v>2639</v>
      </c>
      <c r="D793" s="863" t="s">
        <v>2640</v>
      </c>
      <c r="E793" s="835" t="s">
        <v>3141</v>
      </c>
      <c r="F793" s="863" t="s">
        <v>3142</v>
      </c>
      <c r="G793" s="835" t="s">
        <v>3813</v>
      </c>
      <c r="H793" s="835" t="s">
        <v>3814</v>
      </c>
      <c r="I793" s="849">
        <v>404.5</v>
      </c>
      <c r="J793" s="849">
        <v>1</v>
      </c>
      <c r="K793" s="850">
        <v>404.5</v>
      </c>
    </row>
    <row r="794" spans="1:11" ht="14.45" customHeight="1" x14ac:dyDescent="0.2">
      <c r="A794" s="831" t="s">
        <v>577</v>
      </c>
      <c r="B794" s="832" t="s">
        <v>578</v>
      </c>
      <c r="C794" s="835" t="s">
        <v>2639</v>
      </c>
      <c r="D794" s="863" t="s">
        <v>2640</v>
      </c>
      <c r="E794" s="835" t="s">
        <v>3141</v>
      </c>
      <c r="F794" s="863" t="s">
        <v>3142</v>
      </c>
      <c r="G794" s="835" t="s">
        <v>3815</v>
      </c>
      <c r="H794" s="835" t="s">
        <v>3816</v>
      </c>
      <c r="I794" s="849">
        <v>527.8499755859375</v>
      </c>
      <c r="J794" s="849">
        <v>7</v>
      </c>
      <c r="K794" s="850">
        <v>3694.9500732421875</v>
      </c>
    </row>
    <row r="795" spans="1:11" ht="14.45" customHeight="1" x14ac:dyDescent="0.2">
      <c r="A795" s="831" t="s">
        <v>577</v>
      </c>
      <c r="B795" s="832" t="s">
        <v>578</v>
      </c>
      <c r="C795" s="835" t="s">
        <v>2639</v>
      </c>
      <c r="D795" s="863" t="s">
        <v>2640</v>
      </c>
      <c r="E795" s="835" t="s">
        <v>3141</v>
      </c>
      <c r="F795" s="863" t="s">
        <v>3142</v>
      </c>
      <c r="G795" s="835" t="s">
        <v>3817</v>
      </c>
      <c r="H795" s="835" t="s">
        <v>3818</v>
      </c>
      <c r="I795" s="849">
        <v>527.8499755859375</v>
      </c>
      <c r="J795" s="849">
        <v>10</v>
      </c>
      <c r="K795" s="850">
        <v>5278.4998779296875</v>
      </c>
    </row>
    <row r="796" spans="1:11" ht="14.45" customHeight="1" x14ac:dyDescent="0.2">
      <c r="A796" s="831" t="s">
        <v>577</v>
      </c>
      <c r="B796" s="832" t="s">
        <v>578</v>
      </c>
      <c r="C796" s="835" t="s">
        <v>2639</v>
      </c>
      <c r="D796" s="863" t="s">
        <v>2640</v>
      </c>
      <c r="E796" s="835" t="s">
        <v>3141</v>
      </c>
      <c r="F796" s="863" t="s">
        <v>3142</v>
      </c>
      <c r="G796" s="835" t="s">
        <v>3819</v>
      </c>
      <c r="H796" s="835" t="s">
        <v>3820</v>
      </c>
      <c r="I796" s="849">
        <v>527.8499755859375</v>
      </c>
      <c r="J796" s="849">
        <v>4</v>
      </c>
      <c r="K796" s="850">
        <v>2111.39990234375</v>
      </c>
    </row>
    <row r="797" spans="1:11" ht="14.45" customHeight="1" x14ac:dyDescent="0.2">
      <c r="A797" s="831" t="s">
        <v>577</v>
      </c>
      <c r="B797" s="832" t="s">
        <v>578</v>
      </c>
      <c r="C797" s="835" t="s">
        <v>2639</v>
      </c>
      <c r="D797" s="863" t="s">
        <v>2640</v>
      </c>
      <c r="E797" s="835" t="s">
        <v>3141</v>
      </c>
      <c r="F797" s="863" t="s">
        <v>3142</v>
      </c>
      <c r="G797" s="835" t="s">
        <v>3821</v>
      </c>
      <c r="H797" s="835" t="s">
        <v>3822</v>
      </c>
      <c r="I797" s="849">
        <v>585.44000244140625</v>
      </c>
      <c r="J797" s="849">
        <v>2</v>
      </c>
      <c r="K797" s="850">
        <v>1170.8699951171875</v>
      </c>
    </row>
    <row r="798" spans="1:11" ht="14.45" customHeight="1" x14ac:dyDescent="0.2">
      <c r="A798" s="831" t="s">
        <v>577</v>
      </c>
      <c r="B798" s="832" t="s">
        <v>578</v>
      </c>
      <c r="C798" s="835" t="s">
        <v>2639</v>
      </c>
      <c r="D798" s="863" t="s">
        <v>2640</v>
      </c>
      <c r="E798" s="835" t="s">
        <v>3141</v>
      </c>
      <c r="F798" s="863" t="s">
        <v>3142</v>
      </c>
      <c r="G798" s="835" t="s">
        <v>3823</v>
      </c>
      <c r="H798" s="835" t="s">
        <v>3824</v>
      </c>
      <c r="I798" s="849">
        <v>281.69000244140625</v>
      </c>
      <c r="J798" s="849">
        <v>4</v>
      </c>
      <c r="K798" s="850">
        <v>1126.77001953125</v>
      </c>
    </row>
    <row r="799" spans="1:11" ht="14.45" customHeight="1" x14ac:dyDescent="0.2">
      <c r="A799" s="831" t="s">
        <v>577</v>
      </c>
      <c r="B799" s="832" t="s">
        <v>578</v>
      </c>
      <c r="C799" s="835" t="s">
        <v>2639</v>
      </c>
      <c r="D799" s="863" t="s">
        <v>2640</v>
      </c>
      <c r="E799" s="835" t="s">
        <v>3141</v>
      </c>
      <c r="F799" s="863" t="s">
        <v>3142</v>
      </c>
      <c r="G799" s="835" t="s">
        <v>3825</v>
      </c>
      <c r="H799" s="835" t="s">
        <v>3826</v>
      </c>
      <c r="I799" s="849">
        <v>281.69833882649738</v>
      </c>
      <c r="J799" s="849">
        <v>11</v>
      </c>
      <c r="K799" s="850">
        <v>3098.6699829101563</v>
      </c>
    </row>
    <row r="800" spans="1:11" ht="14.45" customHeight="1" x14ac:dyDescent="0.2">
      <c r="A800" s="831" t="s">
        <v>577</v>
      </c>
      <c r="B800" s="832" t="s">
        <v>578</v>
      </c>
      <c r="C800" s="835" t="s">
        <v>2639</v>
      </c>
      <c r="D800" s="863" t="s">
        <v>2640</v>
      </c>
      <c r="E800" s="835" t="s">
        <v>3141</v>
      </c>
      <c r="F800" s="863" t="s">
        <v>3142</v>
      </c>
      <c r="G800" s="835" t="s">
        <v>3827</v>
      </c>
      <c r="H800" s="835" t="s">
        <v>3828</v>
      </c>
      <c r="I800" s="849">
        <v>281.69400634765623</v>
      </c>
      <c r="J800" s="849">
        <v>47</v>
      </c>
      <c r="K800" s="850">
        <v>13239.500305175781</v>
      </c>
    </row>
    <row r="801" spans="1:11" ht="14.45" customHeight="1" x14ac:dyDescent="0.2">
      <c r="A801" s="831" t="s">
        <v>577</v>
      </c>
      <c r="B801" s="832" t="s">
        <v>578</v>
      </c>
      <c r="C801" s="835" t="s">
        <v>2639</v>
      </c>
      <c r="D801" s="863" t="s">
        <v>2640</v>
      </c>
      <c r="E801" s="835" t="s">
        <v>3141</v>
      </c>
      <c r="F801" s="863" t="s">
        <v>3142</v>
      </c>
      <c r="G801" s="835" t="s">
        <v>3829</v>
      </c>
      <c r="H801" s="835" t="s">
        <v>3830</v>
      </c>
      <c r="I801" s="849">
        <v>281.69125366210938</v>
      </c>
      <c r="J801" s="849">
        <v>27</v>
      </c>
      <c r="K801" s="850">
        <v>7605.6799926757813</v>
      </c>
    </row>
    <row r="802" spans="1:11" ht="14.45" customHeight="1" x14ac:dyDescent="0.2">
      <c r="A802" s="831" t="s">
        <v>577</v>
      </c>
      <c r="B802" s="832" t="s">
        <v>578</v>
      </c>
      <c r="C802" s="835" t="s">
        <v>2639</v>
      </c>
      <c r="D802" s="863" t="s">
        <v>2640</v>
      </c>
      <c r="E802" s="835" t="s">
        <v>3141</v>
      </c>
      <c r="F802" s="863" t="s">
        <v>3142</v>
      </c>
      <c r="G802" s="835" t="s">
        <v>3831</v>
      </c>
      <c r="H802" s="835" t="s">
        <v>3832</v>
      </c>
      <c r="I802" s="849">
        <v>281.69200439453124</v>
      </c>
      <c r="J802" s="849">
        <v>32</v>
      </c>
      <c r="K802" s="850">
        <v>9014.1200561523438</v>
      </c>
    </row>
    <row r="803" spans="1:11" ht="14.45" customHeight="1" x14ac:dyDescent="0.2">
      <c r="A803" s="831" t="s">
        <v>577</v>
      </c>
      <c r="B803" s="832" t="s">
        <v>578</v>
      </c>
      <c r="C803" s="835" t="s">
        <v>2639</v>
      </c>
      <c r="D803" s="863" t="s">
        <v>2640</v>
      </c>
      <c r="E803" s="835" t="s">
        <v>3141</v>
      </c>
      <c r="F803" s="863" t="s">
        <v>3142</v>
      </c>
      <c r="G803" s="835" t="s">
        <v>3833</v>
      </c>
      <c r="H803" s="835" t="s">
        <v>3834</v>
      </c>
      <c r="I803" s="849">
        <v>281.69333902994794</v>
      </c>
      <c r="J803" s="849">
        <v>6</v>
      </c>
      <c r="K803" s="850">
        <v>1690.1600341796875</v>
      </c>
    </row>
    <row r="804" spans="1:11" ht="14.45" customHeight="1" x14ac:dyDescent="0.2">
      <c r="A804" s="831" t="s">
        <v>577</v>
      </c>
      <c r="B804" s="832" t="s">
        <v>578</v>
      </c>
      <c r="C804" s="835" t="s">
        <v>2639</v>
      </c>
      <c r="D804" s="863" t="s">
        <v>2640</v>
      </c>
      <c r="E804" s="835" t="s">
        <v>3141</v>
      </c>
      <c r="F804" s="863" t="s">
        <v>3142</v>
      </c>
      <c r="G804" s="835" t="s">
        <v>3835</v>
      </c>
      <c r="H804" s="835" t="s">
        <v>3836</v>
      </c>
      <c r="I804" s="849">
        <v>281.6925048828125</v>
      </c>
      <c r="J804" s="849">
        <v>7</v>
      </c>
      <c r="K804" s="850">
        <v>1971.8500366210938</v>
      </c>
    </row>
    <row r="805" spans="1:11" ht="14.45" customHeight="1" x14ac:dyDescent="0.2">
      <c r="A805" s="831" t="s">
        <v>577</v>
      </c>
      <c r="B805" s="832" t="s">
        <v>578</v>
      </c>
      <c r="C805" s="835" t="s">
        <v>2639</v>
      </c>
      <c r="D805" s="863" t="s">
        <v>2640</v>
      </c>
      <c r="E805" s="835" t="s">
        <v>3141</v>
      </c>
      <c r="F805" s="863" t="s">
        <v>3142</v>
      </c>
      <c r="G805" s="835" t="s">
        <v>3837</v>
      </c>
      <c r="H805" s="835" t="s">
        <v>3838</v>
      </c>
      <c r="I805" s="849">
        <v>281.70001220703125</v>
      </c>
      <c r="J805" s="849">
        <v>2</v>
      </c>
      <c r="K805" s="850">
        <v>563.3900146484375</v>
      </c>
    </row>
    <row r="806" spans="1:11" ht="14.45" customHeight="1" x14ac:dyDescent="0.2">
      <c r="A806" s="831" t="s">
        <v>577</v>
      </c>
      <c r="B806" s="832" t="s">
        <v>578</v>
      </c>
      <c r="C806" s="835" t="s">
        <v>2639</v>
      </c>
      <c r="D806" s="863" t="s">
        <v>2640</v>
      </c>
      <c r="E806" s="835" t="s">
        <v>3141</v>
      </c>
      <c r="F806" s="863" t="s">
        <v>3142</v>
      </c>
      <c r="G806" s="835" t="s">
        <v>3839</v>
      </c>
      <c r="H806" s="835" t="s">
        <v>3840</v>
      </c>
      <c r="I806" s="849">
        <v>281.68499755859375</v>
      </c>
      <c r="J806" s="849">
        <v>2</v>
      </c>
      <c r="K806" s="850">
        <v>563.3699951171875</v>
      </c>
    </row>
    <row r="807" spans="1:11" ht="14.45" customHeight="1" x14ac:dyDescent="0.2">
      <c r="A807" s="831" t="s">
        <v>577</v>
      </c>
      <c r="B807" s="832" t="s">
        <v>578</v>
      </c>
      <c r="C807" s="835" t="s">
        <v>2639</v>
      </c>
      <c r="D807" s="863" t="s">
        <v>2640</v>
      </c>
      <c r="E807" s="835" t="s">
        <v>3141</v>
      </c>
      <c r="F807" s="863" t="s">
        <v>3142</v>
      </c>
      <c r="G807" s="835" t="s">
        <v>3841</v>
      </c>
      <c r="H807" s="835" t="s">
        <v>3842</v>
      </c>
      <c r="I807" s="849">
        <v>281.70001220703125</v>
      </c>
      <c r="J807" s="849">
        <v>2</v>
      </c>
      <c r="K807" s="850">
        <v>563.3900146484375</v>
      </c>
    </row>
    <row r="808" spans="1:11" ht="14.45" customHeight="1" x14ac:dyDescent="0.2">
      <c r="A808" s="831" t="s">
        <v>577</v>
      </c>
      <c r="B808" s="832" t="s">
        <v>578</v>
      </c>
      <c r="C808" s="835" t="s">
        <v>2639</v>
      </c>
      <c r="D808" s="863" t="s">
        <v>2640</v>
      </c>
      <c r="E808" s="835" t="s">
        <v>3141</v>
      </c>
      <c r="F808" s="863" t="s">
        <v>3142</v>
      </c>
      <c r="G808" s="835" t="s">
        <v>3843</v>
      </c>
      <c r="H808" s="835" t="s">
        <v>3844</v>
      </c>
      <c r="I808" s="849">
        <v>281.69000244140625</v>
      </c>
      <c r="J808" s="849">
        <v>1</v>
      </c>
      <c r="K808" s="850">
        <v>281.69000244140625</v>
      </c>
    </row>
    <row r="809" spans="1:11" ht="14.45" customHeight="1" x14ac:dyDescent="0.2">
      <c r="A809" s="831" t="s">
        <v>577</v>
      </c>
      <c r="B809" s="832" t="s">
        <v>578</v>
      </c>
      <c r="C809" s="835" t="s">
        <v>2639</v>
      </c>
      <c r="D809" s="863" t="s">
        <v>2640</v>
      </c>
      <c r="E809" s="835" t="s">
        <v>3141</v>
      </c>
      <c r="F809" s="863" t="s">
        <v>3142</v>
      </c>
      <c r="G809" s="835" t="s">
        <v>3845</v>
      </c>
      <c r="H809" s="835" t="s">
        <v>3846</v>
      </c>
      <c r="I809" s="849">
        <v>281.70001220703125</v>
      </c>
      <c r="J809" s="849">
        <v>2</v>
      </c>
      <c r="K809" s="850">
        <v>563.3900146484375</v>
      </c>
    </row>
    <row r="810" spans="1:11" ht="14.45" customHeight="1" x14ac:dyDescent="0.2">
      <c r="A810" s="831" t="s">
        <v>577</v>
      </c>
      <c r="B810" s="832" t="s">
        <v>578</v>
      </c>
      <c r="C810" s="835" t="s">
        <v>2639</v>
      </c>
      <c r="D810" s="863" t="s">
        <v>2640</v>
      </c>
      <c r="E810" s="835" t="s">
        <v>3141</v>
      </c>
      <c r="F810" s="863" t="s">
        <v>3142</v>
      </c>
      <c r="G810" s="835" t="s">
        <v>3847</v>
      </c>
      <c r="H810" s="835" t="s">
        <v>3848</v>
      </c>
      <c r="I810" s="849">
        <v>281.69000244140625</v>
      </c>
      <c r="J810" s="849">
        <v>2</v>
      </c>
      <c r="K810" s="850">
        <v>563.3800048828125</v>
      </c>
    </row>
    <row r="811" spans="1:11" ht="14.45" customHeight="1" x14ac:dyDescent="0.2">
      <c r="A811" s="831" t="s">
        <v>577</v>
      </c>
      <c r="B811" s="832" t="s">
        <v>578</v>
      </c>
      <c r="C811" s="835" t="s">
        <v>2639</v>
      </c>
      <c r="D811" s="863" t="s">
        <v>2640</v>
      </c>
      <c r="E811" s="835" t="s">
        <v>3141</v>
      </c>
      <c r="F811" s="863" t="s">
        <v>3142</v>
      </c>
      <c r="G811" s="835" t="s">
        <v>3849</v>
      </c>
      <c r="H811" s="835" t="s">
        <v>3850</v>
      </c>
      <c r="I811" s="849">
        <v>281.69000244140625</v>
      </c>
      <c r="J811" s="849">
        <v>2</v>
      </c>
      <c r="K811" s="850">
        <v>563.3800048828125</v>
      </c>
    </row>
    <row r="812" spans="1:11" ht="14.45" customHeight="1" x14ac:dyDescent="0.2">
      <c r="A812" s="831" t="s">
        <v>577</v>
      </c>
      <c r="B812" s="832" t="s">
        <v>578</v>
      </c>
      <c r="C812" s="835" t="s">
        <v>2639</v>
      </c>
      <c r="D812" s="863" t="s">
        <v>2640</v>
      </c>
      <c r="E812" s="835" t="s">
        <v>3141</v>
      </c>
      <c r="F812" s="863" t="s">
        <v>3142</v>
      </c>
      <c r="G812" s="835" t="s">
        <v>3851</v>
      </c>
      <c r="H812" s="835" t="s">
        <v>3852</v>
      </c>
      <c r="I812" s="849">
        <v>370.39334106445313</v>
      </c>
      <c r="J812" s="849">
        <v>3</v>
      </c>
      <c r="K812" s="850">
        <v>1111.1800231933594</v>
      </c>
    </row>
    <row r="813" spans="1:11" ht="14.45" customHeight="1" x14ac:dyDescent="0.2">
      <c r="A813" s="831" t="s">
        <v>577</v>
      </c>
      <c r="B813" s="832" t="s">
        <v>578</v>
      </c>
      <c r="C813" s="835" t="s">
        <v>2639</v>
      </c>
      <c r="D813" s="863" t="s">
        <v>2640</v>
      </c>
      <c r="E813" s="835" t="s">
        <v>3141</v>
      </c>
      <c r="F813" s="863" t="s">
        <v>3142</v>
      </c>
      <c r="G813" s="835" t="s">
        <v>3853</v>
      </c>
      <c r="H813" s="835" t="s">
        <v>3854</v>
      </c>
      <c r="I813" s="849">
        <v>370.3900146484375</v>
      </c>
      <c r="J813" s="849">
        <v>1</v>
      </c>
      <c r="K813" s="850">
        <v>370.3900146484375</v>
      </c>
    </row>
    <row r="814" spans="1:11" ht="14.45" customHeight="1" x14ac:dyDescent="0.2">
      <c r="A814" s="831" t="s">
        <v>577</v>
      </c>
      <c r="B814" s="832" t="s">
        <v>578</v>
      </c>
      <c r="C814" s="835" t="s">
        <v>2639</v>
      </c>
      <c r="D814" s="863" t="s">
        <v>2640</v>
      </c>
      <c r="E814" s="835" t="s">
        <v>3141</v>
      </c>
      <c r="F814" s="863" t="s">
        <v>3142</v>
      </c>
      <c r="G814" s="835" t="s">
        <v>3855</v>
      </c>
      <c r="H814" s="835" t="s">
        <v>3856</v>
      </c>
      <c r="I814" s="849">
        <v>370.3900146484375</v>
      </c>
      <c r="J814" s="849">
        <v>1</v>
      </c>
      <c r="K814" s="850">
        <v>370.3900146484375</v>
      </c>
    </row>
    <row r="815" spans="1:11" ht="14.45" customHeight="1" x14ac:dyDescent="0.2">
      <c r="A815" s="831" t="s">
        <v>577</v>
      </c>
      <c r="B815" s="832" t="s">
        <v>578</v>
      </c>
      <c r="C815" s="835" t="s">
        <v>2639</v>
      </c>
      <c r="D815" s="863" t="s">
        <v>2640</v>
      </c>
      <c r="E815" s="835" t="s">
        <v>3141</v>
      </c>
      <c r="F815" s="863" t="s">
        <v>3142</v>
      </c>
      <c r="G815" s="835" t="s">
        <v>3857</v>
      </c>
      <c r="H815" s="835" t="s">
        <v>3858</v>
      </c>
      <c r="I815" s="849">
        <v>370.3900146484375</v>
      </c>
      <c r="J815" s="849">
        <v>1</v>
      </c>
      <c r="K815" s="850">
        <v>370.3900146484375</v>
      </c>
    </row>
    <row r="816" spans="1:11" ht="14.45" customHeight="1" x14ac:dyDescent="0.2">
      <c r="A816" s="831" t="s">
        <v>577</v>
      </c>
      <c r="B816" s="832" t="s">
        <v>578</v>
      </c>
      <c r="C816" s="835" t="s">
        <v>2639</v>
      </c>
      <c r="D816" s="863" t="s">
        <v>2640</v>
      </c>
      <c r="E816" s="835" t="s">
        <v>3141</v>
      </c>
      <c r="F816" s="863" t="s">
        <v>3142</v>
      </c>
      <c r="G816" s="835" t="s">
        <v>3859</v>
      </c>
      <c r="H816" s="835" t="s">
        <v>3860</v>
      </c>
      <c r="I816" s="849">
        <v>294.3599853515625</v>
      </c>
      <c r="J816" s="849">
        <v>4</v>
      </c>
      <c r="K816" s="850">
        <v>1177.4200439453125</v>
      </c>
    </row>
    <row r="817" spans="1:11" ht="14.45" customHeight="1" x14ac:dyDescent="0.2">
      <c r="A817" s="831" t="s">
        <v>577</v>
      </c>
      <c r="B817" s="832" t="s">
        <v>578</v>
      </c>
      <c r="C817" s="835" t="s">
        <v>2639</v>
      </c>
      <c r="D817" s="863" t="s">
        <v>2640</v>
      </c>
      <c r="E817" s="835" t="s">
        <v>3141</v>
      </c>
      <c r="F817" s="863" t="s">
        <v>3142</v>
      </c>
      <c r="G817" s="835" t="s">
        <v>3861</v>
      </c>
      <c r="H817" s="835" t="s">
        <v>3862</v>
      </c>
      <c r="I817" s="849">
        <v>294.35000610351563</v>
      </c>
      <c r="J817" s="849">
        <v>1</v>
      </c>
      <c r="K817" s="850">
        <v>294.35000610351563</v>
      </c>
    </row>
    <row r="818" spans="1:11" ht="14.45" customHeight="1" x14ac:dyDescent="0.2">
      <c r="A818" s="831" t="s">
        <v>577</v>
      </c>
      <c r="B818" s="832" t="s">
        <v>578</v>
      </c>
      <c r="C818" s="835" t="s">
        <v>2639</v>
      </c>
      <c r="D818" s="863" t="s">
        <v>2640</v>
      </c>
      <c r="E818" s="835" t="s">
        <v>3141</v>
      </c>
      <c r="F818" s="863" t="s">
        <v>3142</v>
      </c>
      <c r="G818" s="835" t="s">
        <v>3863</v>
      </c>
      <c r="H818" s="835" t="s">
        <v>3864</v>
      </c>
      <c r="I818" s="849">
        <v>185.19999694824219</v>
      </c>
      <c r="J818" s="849">
        <v>1</v>
      </c>
      <c r="K818" s="850">
        <v>185.19999694824219</v>
      </c>
    </row>
    <row r="819" spans="1:11" ht="14.45" customHeight="1" x14ac:dyDescent="0.2">
      <c r="A819" s="831" t="s">
        <v>577</v>
      </c>
      <c r="B819" s="832" t="s">
        <v>578</v>
      </c>
      <c r="C819" s="835" t="s">
        <v>2639</v>
      </c>
      <c r="D819" s="863" t="s">
        <v>2640</v>
      </c>
      <c r="E819" s="835" t="s">
        <v>3141</v>
      </c>
      <c r="F819" s="863" t="s">
        <v>3142</v>
      </c>
      <c r="G819" s="835" t="s">
        <v>3865</v>
      </c>
      <c r="H819" s="835" t="s">
        <v>3866</v>
      </c>
      <c r="I819" s="849">
        <v>185.17999267578125</v>
      </c>
      <c r="J819" s="849">
        <v>1</v>
      </c>
      <c r="K819" s="850">
        <v>185.17999267578125</v>
      </c>
    </row>
    <row r="820" spans="1:11" ht="14.45" customHeight="1" x14ac:dyDescent="0.2">
      <c r="A820" s="831" t="s">
        <v>577</v>
      </c>
      <c r="B820" s="832" t="s">
        <v>578</v>
      </c>
      <c r="C820" s="835" t="s">
        <v>2639</v>
      </c>
      <c r="D820" s="863" t="s">
        <v>2640</v>
      </c>
      <c r="E820" s="835" t="s">
        <v>3141</v>
      </c>
      <c r="F820" s="863" t="s">
        <v>3142</v>
      </c>
      <c r="G820" s="835" t="s">
        <v>3867</v>
      </c>
      <c r="H820" s="835" t="s">
        <v>3868</v>
      </c>
      <c r="I820" s="849">
        <v>185.19999694824219</v>
      </c>
      <c r="J820" s="849">
        <v>1</v>
      </c>
      <c r="K820" s="850">
        <v>185.19999694824219</v>
      </c>
    </row>
    <row r="821" spans="1:11" ht="14.45" customHeight="1" x14ac:dyDescent="0.2">
      <c r="A821" s="831" t="s">
        <v>577</v>
      </c>
      <c r="B821" s="832" t="s">
        <v>578</v>
      </c>
      <c r="C821" s="835" t="s">
        <v>2639</v>
      </c>
      <c r="D821" s="863" t="s">
        <v>2640</v>
      </c>
      <c r="E821" s="835" t="s">
        <v>3141</v>
      </c>
      <c r="F821" s="863" t="s">
        <v>3142</v>
      </c>
      <c r="G821" s="835" t="s">
        <v>3869</v>
      </c>
      <c r="H821" s="835" t="s">
        <v>3870</v>
      </c>
      <c r="I821" s="849">
        <v>185.19999694824219</v>
      </c>
      <c r="J821" s="849">
        <v>1</v>
      </c>
      <c r="K821" s="850">
        <v>185.19999694824219</v>
      </c>
    </row>
    <row r="822" spans="1:11" ht="14.45" customHeight="1" x14ac:dyDescent="0.2">
      <c r="A822" s="831" t="s">
        <v>577</v>
      </c>
      <c r="B822" s="832" t="s">
        <v>578</v>
      </c>
      <c r="C822" s="835" t="s">
        <v>2639</v>
      </c>
      <c r="D822" s="863" t="s">
        <v>2640</v>
      </c>
      <c r="E822" s="835" t="s">
        <v>3141</v>
      </c>
      <c r="F822" s="863" t="s">
        <v>3142</v>
      </c>
      <c r="G822" s="835" t="s">
        <v>3871</v>
      </c>
      <c r="H822" s="835" t="s">
        <v>3872</v>
      </c>
      <c r="I822" s="849">
        <v>226.11000061035156</v>
      </c>
      <c r="J822" s="849">
        <v>1</v>
      </c>
      <c r="K822" s="850">
        <v>226.11000061035156</v>
      </c>
    </row>
    <row r="823" spans="1:11" ht="14.45" customHeight="1" x14ac:dyDescent="0.2">
      <c r="A823" s="831" t="s">
        <v>577</v>
      </c>
      <c r="B823" s="832" t="s">
        <v>578</v>
      </c>
      <c r="C823" s="835" t="s">
        <v>2639</v>
      </c>
      <c r="D823" s="863" t="s">
        <v>2640</v>
      </c>
      <c r="E823" s="835" t="s">
        <v>3141</v>
      </c>
      <c r="F823" s="863" t="s">
        <v>3142</v>
      </c>
      <c r="G823" s="835" t="s">
        <v>3873</v>
      </c>
      <c r="H823" s="835" t="s">
        <v>3874</v>
      </c>
      <c r="I823" s="849">
        <v>226.1199951171875</v>
      </c>
      <c r="J823" s="849">
        <v>1</v>
      </c>
      <c r="K823" s="850">
        <v>226.1199951171875</v>
      </c>
    </row>
    <row r="824" spans="1:11" ht="14.45" customHeight="1" x14ac:dyDescent="0.2">
      <c r="A824" s="831" t="s">
        <v>577</v>
      </c>
      <c r="B824" s="832" t="s">
        <v>578</v>
      </c>
      <c r="C824" s="835" t="s">
        <v>2639</v>
      </c>
      <c r="D824" s="863" t="s">
        <v>2640</v>
      </c>
      <c r="E824" s="835" t="s">
        <v>3141</v>
      </c>
      <c r="F824" s="863" t="s">
        <v>3142</v>
      </c>
      <c r="G824" s="835" t="s">
        <v>3875</v>
      </c>
      <c r="H824" s="835" t="s">
        <v>3876</v>
      </c>
      <c r="I824" s="849">
        <v>226.1199951171875</v>
      </c>
      <c r="J824" s="849">
        <v>1</v>
      </c>
      <c r="K824" s="850">
        <v>226.1199951171875</v>
      </c>
    </row>
    <row r="825" spans="1:11" ht="14.45" customHeight="1" x14ac:dyDescent="0.2">
      <c r="A825" s="831" t="s">
        <v>577</v>
      </c>
      <c r="B825" s="832" t="s">
        <v>578</v>
      </c>
      <c r="C825" s="835" t="s">
        <v>2639</v>
      </c>
      <c r="D825" s="863" t="s">
        <v>2640</v>
      </c>
      <c r="E825" s="835" t="s">
        <v>3141</v>
      </c>
      <c r="F825" s="863" t="s">
        <v>3142</v>
      </c>
      <c r="G825" s="835" t="s">
        <v>3877</v>
      </c>
      <c r="H825" s="835" t="s">
        <v>3878</v>
      </c>
      <c r="I825" s="849">
        <v>2012.5</v>
      </c>
      <c r="J825" s="849">
        <v>2</v>
      </c>
      <c r="K825" s="850">
        <v>4025</v>
      </c>
    </row>
    <row r="826" spans="1:11" ht="14.45" customHeight="1" x14ac:dyDescent="0.2">
      <c r="A826" s="831" t="s">
        <v>577</v>
      </c>
      <c r="B826" s="832" t="s">
        <v>578</v>
      </c>
      <c r="C826" s="835" t="s">
        <v>2639</v>
      </c>
      <c r="D826" s="863" t="s">
        <v>2640</v>
      </c>
      <c r="E826" s="835" t="s">
        <v>3141</v>
      </c>
      <c r="F826" s="863" t="s">
        <v>3142</v>
      </c>
      <c r="G826" s="835" t="s">
        <v>3879</v>
      </c>
      <c r="H826" s="835" t="s">
        <v>3880</v>
      </c>
      <c r="I826" s="849">
        <v>154</v>
      </c>
      <c r="J826" s="849">
        <v>1</v>
      </c>
      <c r="K826" s="850">
        <v>154</v>
      </c>
    </row>
    <row r="827" spans="1:11" ht="14.45" customHeight="1" x14ac:dyDescent="0.2">
      <c r="A827" s="831" t="s">
        <v>577</v>
      </c>
      <c r="B827" s="832" t="s">
        <v>578</v>
      </c>
      <c r="C827" s="835" t="s">
        <v>2639</v>
      </c>
      <c r="D827" s="863" t="s">
        <v>2640</v>
      </c>
      <c r="E827" s="835" t="s">
        <v>3141</v>
      </c>
      <c r="F827" s="863" t="s">
        <v>3142</v>
      </c>
      <c r="G827" s="835" t="s">
        <v>3881</v>
      </c>
      <c r="H827" s="835" t="s">
        <v>3882</v>
      </c>
      <c r="I827" s="849">
        <v>2012.5</v>
      </c>
      <c r="J827" s="849">
        <v>2</v>
      </c>
      <c r="K827" s="850">
        <v>4025</v>
      </c>
    </row>
    <row r="828" spans="1:11" ht="14.45" customHeight="1" x14ac:dyDescent="0.2">
      <c r="A828" s="831" t="s">
        <v>577</v>
      </c>
      <c r="B828" s="832" t="s">
        <v>578</v>
      </c>
      <c r="C828" s="835" t="s">
        <v>2639</v>
      </c>
      <c r="D828" s="863" t="s">
        <v>2640</v>
      </c>
      <c r="E828" s="835" t="s">
        <v>3141</v>
      </c>
      <c r="F828" s="863" t="s">
        <v>3142</v>
      </c>
      <c r="G828" s="835" t="s">
        <v>3883</v>
      </c>
      <c r="H828" s="835" t="s">
        <v>3884</v>
      </c>
      <c r="I828" s="849">
        <v>591.90997314453125</v>
      </c>
      <c r="J828" s="849">
        <v>1</v>
      </c>
      <c r="K828" s="850">
        <v>591.90997314453125</v>
      </c>
    </row>
    <row r="829" spans="1:11" ht="14.45" customHeight="1" x14ac:dyDescent="0.2">
      <c r="A829" s="831" t="s">
        <v>577</v>
      </c>
      <c r="B829" s="832" t="s">
        <v>578</v>
      </c>
      <c r="C829" s="835" t="s">
        <v>2639</v>
      </c>
      <c r="D829" s="863" t="s">
        <v>2640</v>
      </c>
      <c r="E829" s="835" t="s">
        <v>3141</v>
      </c>
      <c r="F829" s="863" t="s">
        <v>3142</v>
      </c>
      <c r="G829" s="835" t="s">
        <v>3885</v>
      </c>
      <c r="H829" s="835" t="s">
        <v>3886</v>
      </c>
      <c r="I829" s="849">
        <v>591.90997314453125</v>
      </c>
      <c r="J829" s="849">
        <v>1</v>
      </c>
      <c r="K829" s="850">
        <v>591.90997314453125</v>
      </c>
    </row>
    <row r="830" spans="1:11" ht="14.45" customHeight="1" x14ac:dyDescent="0.2">
      <c r="A830" s="831" t="s">
        <v>577</v>
      </c>
      <c r="B830" s="832" t="s">
        <v>578</v>
      </c>
      <c r="C830" s="835" t="s">
        <v>2639</v>
      </c>
      <c r="D830" s="863" t="s">
        <v>2640</v>
      </c>
      <c r="E830" s="835" t="s">
        <v>3141</v>
      </c>
      <c r="F830" s="863" t="s">
        <v>3142</v>
      </c>
      <c r="G830" s="835" t="s">
        <v>3887</v>
      </c>
      <c r="H830" s="835" t="s">
        <v>3888</v>
      </c>
      <c r="I830" s="849">
        <v>591.90997314453125</v>
      </c>
      <c r="J830" s="849">
        <v>3</v>
      </c>
      <c r="K830" s="850">
        <v>1775.719970703125</v>
      </c>
    </row>
    <row r="831" spans="1:11" ht="14.45" customHeight="1" x14ac:dyDescent="0.2">
      <c r="A831" s="831" t="s">
        <v>577</v>
      </c>
      <c r="B831" s="832" t="s">
        <v>578</v>
      </c>
      <c r="C831" s="835" t="s">
        <v>2639</v>
      </c>
      <c r="D831" s="863" t="s">
        <v>2640</v>
      </c>
      <c r="E831" s="835" t="s">
        <v>3141</v>
      </c>
      <c r="F831" s="863" t="s">
        <v>3142</v>
      </c>
      <c r="G831" s="835" t="s">
        <v>3889</v>
      </c>
      <c r="H831" s="835" t="s">
        <v>3890</v>
      </c>
      <c r="I831" s="849">
        <v>591.90997314453125</v>
      </c>
      <c r="J831" s="849">
        <v>1</v>
      </c>
      <c r="K831" s="850">
        <v>591.90997314453125</v>
      </c>
    </row>
    <row r="832" spans="1:11" ht="14.45" customHeight="1" x14ac:dyDescent="0.2">
      <c r="A832" s="831" t="s">
        <v>577</v>
      </c>
      <c r="B832" s="832" t="s">
        <v>578</v>
      </c>
      <c r="C832" s="835" t="s">
        <v>2639</v>
      </c>
      <c r="D832" s="863" t="s">
        <v>2640</v>
      </c>
      <c r="E832" s="835" t="s">
        <v>3141</v>
      </c>
      <c r="F832" s="863" t="s">
        <v>3142</v>
      </c>
      <c r="G832" s="835" t="s">
        <v>3891</v>
      </c>
      <c r="H832" s="835" t="s">
        <v>3892</v>
      </c>
      <c r="I832" s="849">
        <v>1135.1700439453125</v>
      </c>
      <c r="J832" s="849">
        <v>1</v>
      </c>
      <c r="K832" s="850">
        <v>1135.1700439453125</v>
      </c>
    </row>
    <row r="833" spans="1:11" ht="14.45" customHeight="1" x14ac:dyDescent="0.2">
      <c r="A833" s="831" t="s">
        <v>577</v>
      </c>
      <c r="B833" s="832" t="s">
        <v>578</v>
      </c>
      <c r="C833" s="835" t="s">
        <v>2639</v>
      </c>
      <c r="D833" s="863" t="s">
        <v>2640</v>
      </c>
      <c r="E833" s="835" t="s">
        <v>3141</v>
      </c>
      <c r="F833" s="863" t="s">
        <v>3142</v>
      </c>
      <c r="G833" s="835" t="s">
        <v>3893</v>
      </c>
      <c r="H833" s="835" t="s">
        <v>3894</v>
      </c>
      <c r="I833" s="849">
        <v>1135.1700439453125</v>
      </c>
      <c r="J833" s="849">
        <v>2</v>
      </c>
      <c r="K833" s="850">
        <v>2270.330078125</v>
      </c>
    </row>
    <row r="834" spans="1:11" ht="14.45" customHeight="1" x14ac:dyDescent="0.2">
      <c r="A834" s="831" t="s">
        <v>577</v>
      </c>
      <c r="B834" s="832" t="s">
        <v>578</v>
      </c>
      <c r="C834" s="835" t="s">
        <v>2639</v>
      </c>
      <c r="D834" s="863" t="s">
        <v>2640</v>
      </c>
      <c r="E834" s="835" t="s">
        <v>3141</v>
      </c>
      <c r="F834" s="863" t="s">
        <v>3142</v>
      </c>
      <c r="G834" s="835" t="s">
        <v>3895</v>
      </c>
      <c r="H834" s="835" t="s">
        <v>3896</v>
      </c>
      <c r="I834" s="849">
        <v>2390.93994140625</v>
      </c>
      <c r="J834" s="849">
        <v>1</v>
      </c>
      <c r="K834" s="850">
        <v>2390.93994140625</v>
      </c>
    </row>
    <row r="835" spans="1:11" ht="14.45" customHeight="1" x14ac:dyDescent="0.2">
      <c r="A835" s="831" t="s">
        <v>577</v>
      </c>
      <c r="B835" s="832" t="s">
        <v>578</v>
      </c>
      <c r="C835" s="835" t="s">
        <v>2639</v>
      </c>
      <c r="D835" s="863" t="s">
        <v>2640</v>
      </c>
      <c r="E835" s="835" t="s">
        <v>3141</v>
      </c>
      <c r="F835" s="863" t="s">
        <v>3142</v>
      </c>
      <c r="G835" s="835" t="s">
        <v>3897</v>
      </c>
      <c r="H835" s="835" t="s">
        <v>3898</v>
      </c>
      <c r="I835" s="849">
        <v>2390.9549560546875</v>
      </c>
      <c r="J835" s="849">
        <v>2</v>
      </c>
      <c r="K835" s="850">
        <v>4781.909912109375</v>
      </c>
    </row>
    <row r="836" spans="1:11" ht="14.45" customHeight="1" x14ac:dyDescent="0.2">
      <c r="A836" s="831" t="s">
        <v>577</v>
      </c>
      <c r="B836" s="832" t="s">
        <v>578</v>
      </c>
      <c r="C836" s="835" t="s">
        <v>2639</v>
      </c>
      <c r="D836" s="863" t="s">
        <v>2640</v>
      </c>
      <c r="E836" s="835" t="s">
        <v>3141</v>
      </c>
      <c r="F836" s="863" t="s">
        <v>3142</v>
      </c>
      <c r="G836" s="835" t="s">
        <v>3899</v>
      </c>
      <c r="H836" s="835" t="s">
        <v>3900</v>
      </c>
      <c r="I836" s="849">
        <v>2390.9599609375</v>
      </c>
      <c r="J836" s="849">
        <v>1</v>
      </c>
      <c r="K836" s="850">
        <v>2390.9599609375</v>
      </c>
    </row>
    <row r="837" spans="1:11" ht="14.45" customHeight="1" x14ac:dyDescent="0.2">
      <c r="A837" s="831" t="s">
        <v>577</v>
      </c>
      <c r="B837" s="832" t="s">
        <v>578</v>
      </c>
      <c r="C837" s="835" t="s">
        <v>2639</v>
      </c>
      <c r="D837" s="863" t="s">
        <v>2640</v>
      </c>
      <c r="E837" s="835" t="s">
        <v>3141</v>
      </c>
      <c r="F837" s="863" t="s">
        <v>3142</v>
      </c>
      <c r="G837" s="835" t="s">
        <v>3901</v>
      </c>
      <c r="H837" s="835" t="s">
        <v>3902</v>
      </c>
      <c r="I837" s="849">
        <v>2390.93994140625</v>
      </c>
      <c r="J837" s="849">
        <v>3</v>
      </c>
      <c r="K837" s="850">
        <v>7172.81982421875</v>
      </c>
    </row>
    <row r="838" spans="1:11" ht="14.45" customHeight="1" x14ac:dyDescent="0.2">
      <c r="A838" s="831" t="s">
        <v>577</v>
      </c>
      <c r="B838" s="832" t="s">
        <v>578</v>
      </c>
      <c r="C838" s="835" t="s">
        <v>2639</v>
      </c>
      <c r="D838" s="863" t="s">
        <v>2640</v>
      </c>
      <c r="E838" s="835" t="s">
        <v>3141</v>
      </c>
      <c r="F838" s="863" t="s">
        <v>3142</v>
      </c>
      <c r="G838" s="835" t="s">
        <v>3903</v>
      </c>
      <c r="H838" s="835" t="s">
        <v>3904</v>
      </c>
      <c r="I838" s="849">
        <v>2390.93994140625</v>
      </c>
      <c r="J838" s="849">
        <v>3</v>
      </c>
      <c r="K838" s="850">
        <v>7172.81982421875</v>
      </c>
    </row>
    <row r="839" spans="1:11" ht="14.45" customHeight="1" x14ac:dyDescent="0.2">
      <c r="A839" s="831" t="s">
        <v>577</v>
      </c>
      <c r="B839" s="832" t="s">
        <v>578</v>
      </c>
      <c r="C839" s="835" t="s">
        <v>2639</v>
      </c>
      <c r="D839" s="863" t="s">
        <v>2640</v>
      </c>
      <c r="E839" s="835" t="s">
        <v>3141</v>
      </c>
      <c r="F839" s="863" t="s">
        <v>3142</v>
      </c>
      <c r="G839" s="835" t="s">
        <v>3905</v>
      </c>
      <c r="H839" s="835" t="s">
        <v>3906</v>
      </c>
      <c r="I839" s="849">
        <v>5255.6201171875</v>
      </c>
      <c r="J839" s="849">
        <v>1</v>
      </c>
      <c r="K839" s="850">
        <v>5255.6201171875</v>
      </c>
    </row>
    <row r="840" spans="1:11" ht="14.45" customHeight="1" x14ac:dyDescent="0.2">
      <c r="A840" s="831" t="s">
        <v>577</v>
      </c>
      <c r="B840" s="832" t="s">
        <v>578</v>
      </c>
      <c r="C840" s="835" t="s">
        <v>2639</v>
      </c>
      <c r="D840" s="863" t="s">
        <v>2640</v>
      </c>
      <c r="E840" s="835" t="s">
        <v>3141</v>
      </c>
      <c r="F840" s="863" t="s">
        <v>3142</v>
      </c>
      <c r="G840" s="835" t="s">
        <v>3907</v>
      </c>
      <c r="H840" s="835" t="s">
        <v>3908</v>
      </c>
      <c r="I840" s="849">
        <v>6181.52978515625</v>
      </c>
      <c r="J840" s="849">
        <v>1</v>
      </c>
      <c r="K840" s="850">
        <v>6181.52978515625</v>
      </c>
    </row>
    <row r="841" spans="1:11" ht="14.45" customHeight="1" x14ac:dyDescent="0.2">
      <c r="A841" s="831" t="s">
        <v>577</v>
      </c>
      <c r="B841" s="832" t="s">
        <v>578</v>
      </c>
      <c r="C841" s="835" t="s">
        <v>2639</v>
      </c>
      <c r="D841" s="863" t="s">
        <v>2640</v>
      </c>
      <c r="E841" s="835" t="s">
        <v>3141</v>
      </c>
      <c r="F841" s="863" t="s">
        <v>3142</v>
      </c>
      <c r="G841" s="835" t="s">
        <v>3909</v>
      </c>
      <c r="H841" s="835" t="s">
        <v>3910</v>
      </c>
      <c r="I841" s="849">
        <v>6181.52001953125</v>
      </c>
      <c r="J841" s="849">
        <v>1</v>
      </c>
      <c r="K841" s="850">
        <v>6181.52001953125</v>
      </c>
    </row>
    <row r="842" spans="1:11" ht="14.45" customHeight="1" x14ac:dyDescent="0.2">
      <c r="A842" s="831" t="s">
        <v>577</v>
      </c>
      <c r="B842" s="832" t="s">
        <v>578</v>
      </c>
      <c r="C842" s="835" t="s">
        <v>2639</v>
      </c>
      <c r="D842" s="863" t="s">
        <v>2640</v>
      </c>
      <c r="E842" s="835" t="s">
        <v>3141</v>
      </c>
      <c r="F842" s="863" t="s">
        <v>3142</v>
      </c>
      <c r="G842" s="835" t="s">
        <v>3911</v>
      </c>
      <c r="H842" s="835" t="s">
        <v>3912</v>
      </c>
      <c r="I842" s="849">
        <v>6181.52001953125</v>
      </c>
      <c r="J842" s="849">
        <v>1</v>
      </c>
      <c r="K842" s="850">
        <v>6181.52001953125</v>
      </c>
    </row>
    <row r="843" spans="1:11" ht="14.45" customHeight="1" x14ac:dyDescent="0.2">
      <c r="A843" s="831" t="s">
        <v>577</v>
      </c>
      <c r="B843" s="832" t="s">
        <v>578</v>
      </c>
      <c r="C843" s="835" t="s">
        <v>2639</v>
      </c>
      <c r="D843" s="863" t="s">
        <v>2640</v>
      </c>
      <c r="E843" s="835" t="s">
        <v>3141</v>
      </c>
      <c r="F843" s="863" t="s">
        <v>3142</v>
      </c>
      <c r="G843" s="835" t="s">
        <v>3913</v>
      </c>
      <c r="H843" s="835" t="s">
        <v>3914</v>
      </c>
      <c r="I843" s="849">
        <v>6181.52490234375</v>
      </c>
      <c r="J843" s="849">
        <v>2</v>
      </c>
      <c r="K843" s="850">
        <v>12363.0498046875</v>
      </c>
    </row>
    <row r="844" spans="1:11" ht="14.45" customHeight="1" x14ac:dyDescent="0.2">
      <c r="A844" s="831" t="s">
        <v>577</v>
      </c>
      <c r="B844" s="832" t="s">
        <v>578</v>
      </c>
      <c r="C844" s="835" t="s">
        <v>2639</v>
      </c>
      <c r="D844" s="863" t="s">
        <v>2640</v>
      </c>
      <c r="E844" s="835" t="s">
        <v>3141</v>
      </c>
      <c r="F844" s="863" t="s">
        <v>3142</v>
      </c>
      <c r="G844" s="835" t="s">
        <v>3915</v>
      </c>
      <c r="H844" s="835" t="s">
        <v>3916</v>
      </c>
      <c r="I844" s="849">
        <v>6181.52978515625</v>
      </c>
      <c r="J844" s="849">
        <v>1</v>
      </c>
      <c r="K844" s="850">
        <v>6181.52978515625</v>
      </c>
    </row>
    <row r="845" spans="1:11" ht="14.45" customHeight="1" x14ac:dyDescent="0.2">
      <c r="A845" s="831" t="s">
        <v>577</v>
      </c>
      <c r="B845" s="832" t="s">
        <v>578</v>
      </c>
      <c r="C845" s="835" t="s">
        <v>2639</v>
      </c>
      <c r="D845" s="863" t="s">
        <v>2640</v>
      </c>
      <c r="E845" s="835" t="s">
        <v>3141</v>
      </c>
      <c r="F845" s="863" t="s">
        <v>3142</v>
      </c>
      <c r="G845" s="835" t="s">
        <v>3917</v>
      </c>
      <c r="H845" s="835" t="s">
        <v>3918</v>
      </c>
      <c r="I845" s="849">
        <v>467.8599853515625</v>
      </c>
      <c r="J845" s="849">
        <v>8</v>
      </c>
      <c r="K845" s="850">
        <v>3742.8599853515625</v>
      </c>
    </row>
    <row r="846" spans="1:11" ht="14.45" customHeight="1" x14ac:dyDescent="0.2">
      <c r="A846" s="831" t="s">
        <v>577</v>
      </c>
      <c r="B846" s="832" t="s">
        <v>578</v>
      </c>
      <c r="C846" s="835" t="s">
        <v>2639</v>
      </c>
      <c r="D846" s="863" t="s">
        <v>2640</v>
      </c>
      <c r="E846" s="835" t="s">
        <v>3141</v>
      </c>
      <c r="F846" s="863" t="s">
        <v>3142</v>
      </c>
      <c r="G846" s="835" t="s">
        <v>3919</v>
      </c>
      <c r="H846" s="835" t="s">
        <v>3920</v>
      </c>
      <c r="I846" s="849">
        <v>467.8599853515625</v>
      </c>
      <c r="J846" s="849">
        <v>2</v>
      </c>
      <c r="K846" s="850">
        <v>935.71002197265625</v>
      </c>
    </row>
    <row r="847" spans="1:11" ht="14.45" customHeight="1" x14ac:dyDescent="0.2">
      <c r="A847" s="831" t="s">
        <v>577</v>
      </c>
      <c r="B847" s="832" t="s">
        <v>578</v>
      </c>
      <c r="C847" s="835" t="s">
        <v>2639</v>
      </c>
      <c r="D847" s="863" t="s">
        <v>2640</v>
      </c>
      <c r="E847" s="835" t="s">
        <v>3141</v>
      </c>
      <c r="F847" s="863" t="s">
        <v>3142</v>
      </c>
      <c r="G847" s="835" t="s">
        <v>3921</v>
      </c>
      <c r="H847" s="835" t="s">
        <v>3922</v>
      </c>
      <c r="I847" s="849">
        <v>1447.43994140625</v>
      </c>
      <c r="J847" s="849">
        <v>4</v>
      </c>
      <c r="K847" s="850">
        <v>5789.75</v>
      </c>
    </row>
    <row r="848" spans="1:11" ht="14.45" customHeight="1" x14ac:dyDescent="0.2">
      <c r="A848" s="831" t="s">
        <v>577</v>
      </c>
      <c r="B848" s="832" t="s">
        <v>578</v>
      </c>
      <c r="C848" s="835" t="s">
        <v>2639</v>
      </c>
      <c r="D848" s="863" t="s">
        <v>2640</v>
      </c>
      <c r="E848" s="835" t="s">
        <v>3141</v>
      </c>
      <c r="F848" s="863" t="s">
        <v>3142</v>
      </c>
      <c r="G848" s="835" t="s">
        <v>3923</v>
      </c>
      <c r="H848" s="835" t="s">
        <v>3924</v>
      </c>
      <c r="I848" s="849">
        <v>1579.989990234375</v>
      </c>
      <c r="J848" s="849">
        <v>7</v>
      </c>
      <c r="K848" s="850">
        <v>11059.89990234375</v>
      </c>
    </row>
    <row r="849" spans="1:11" ht="14.45" customHeight="1" x14ac:dyDescent="0.2">
      <c r="A849" s="831" t="s">
        <v>577</v>
      </c>
      <c r="B849" s="832" t="s">
        <v>578</v>
      </c>
      <c r="C849" s="835" t="s">
        <v>2639</v>
      </c>
      <c r="D849" s="863" t="s">
        <v>2640</v>
      </c>
      <c r="E849" s="835" t="s">
        <v>3141</v>
      </c>
      <c r="F849" s="863" t="s">
        <v>3142</v>
      </c>
      <c r="G849" s="835" t="s">
        <v>3925</v>
      </c>
      <c r="H849" s="835" t="s">
        <v>3926</v>
      </c>
      <c r="I849" s="849">
        <v>1579.989990234375</v>
      </c>
      <c r="J849" s="849">
        <v>14</v>
      </c>
      <c r="K849" s="850">
        <v>22119.7900390625</v>
      </c>
    </row>
    <row r="850" spans="1:11" ht="14.45" customHeight="1" x14ac:dyDescent="0.2">
      <c r="A850" s="831" t="s">
        <v>577</v>
      </c>
      <c r="B850" s="832" t="s">
        <v>578</v>
      </c>
      <c r="C850" s="835" t="s">
        <v>2639</v>
      </c>
      <c r="D850" s="863" t="s">
        <v>2640</v>
      </c>
      <c r="E850" s="835" t="s">
        <v>3141</v>
      </c>
      <c r="F850" s="863" t="s">
        <v>3142</v>
      </c>
      <c r="G850" s="835" t="s">
        <v>3927</v>
      </c>
      <c r="H850" s="835" t="s">
        <v>3928</v>
      </c>
      <c r="I850" s="849">
        <v>1579.989990234375</v>
      </c>
      <c r="J850" s="849">
        <v>5</v>
      </c>
      <c r="K850" s="850">
        <v>7899.929931640625</v>
      </c>
    </row>
    <row r="851" spans="1:11" ht="14.45" customHeight="1" x14ac:dyDescent="0.2">
      <c r="A851" s="831" t="s">
        <v>577</v>
      </c>
      <c r="B851" s="832" t="s">
        <v>578</v>
      </c>
      <c r="C851" s="835" t="s">
        <v>2639</v>
      </c>
      <c r="D851" s="863" t="s">
        <v>2640</v>
      </c>
      <c r="E851" s="835" t="s">
        <v>3141</v>
      </c>
      <c r="F851" s="863" t="s">
        <v>3142</v>
      </c>
      <c r="G851" s="835" t="s">
        <v>3929</v>
      </c>
      <c r="H851" s="835" t="s">
        <v>3930</v>
      </c>
      <c r="I851" s="849">
        <v>1092.5</v>
      </c>
      <c r="J851" s="849">
        <v>9</v>
      </c>
      <c r="K851" s="850">
        <v>9832.5</v>
      </c>
    </row>
    <row r="852" spans="1:11" ht="14.45" customHeight="1" x14ac:dyDescent="0.2">
      <c r="A852" s="831" t="s">
        <v>577</v>
      </c>
      <c r="B852" s="832" t="s">
        <v>578</v>
      </c>
      <c r="C852" s="835" t="s">
        <v>2639</v>
      </c>
      <c r="D852" s="863" t="s">
        <v>2640</v>
      </c>
      <c r="E852" s="835" t="s">
        <v>3141</v>
      </c>
      <c r="F852" s="863" t="s">
        <v>3142</v>
      </c>
      <c r="G852" s="835" t="s">
        <v>3931</v>
      </c>
      <c r="H852" s="835" t="s">
        <v>3932</v>
      </c>
      <c r="I852" s="849">
        <v>593.67999267578125</v>
      </c>
      <c r="J852" s="849">
        <v>1</v>
      </c>
      <c r="K852" s="850">
        <v>593.67999267578125</v>
      </c>
    </row>
    <row r="853" spans="1:11" ht="14.45" customHeight="1" x14ac:dyDescent="0.2">
      <c r="A853" s="831" t="s">
        <v>577</v>
      </c>
      <c r="B853" s="832" t="s">
        <v>578</v>
      </c>
      <c r="C853" s="835" t="s">
        <v>2639</v>
      </c>
      <c r="D853" s="863" t="s">
        <v>2640</v>
      </c>
      <c r="E853" s="835" t="s">
        <v>3141</v>
      </c>
      <c r="F853" s="863" t="s">
        <v>3142</v>
      </c>
      <c r="G853" s="835" t="s">
        <v>3933</v>
      </c>
      <c r="H853" s="835" t="s">
        <v>3934</v>
      </c>
      <c r="I853" s="849">
        <v>593.67999267578125</v>
      </c>
      <c r="J853" s="849">
        <v>3</v>
      </c>
      <c r="K853" s="850">
        <v>1781.050048828125</v>
      </c>
    </row>
    <row r="854" spans="1:11" ht="14.45" customHeight="1" x14ac:dyDescent="0.2">
      <c r="A854" s="831" t="s">
        <v>577</v>
      </c>
      <c r="B854" s="832" t="s">
        <v>578</v>
      </c>
      <c r="C854" s="835" t="s">
        <v>2639</v>
      </c>
      <c r="D854" s="863" t="s">
        <v>2640</v>
      </c>
      <c r="E854" s="835" t="s">
        <v>3141</v>
      </c>
      <c r="F854" s="863" t="s">
        <v>3142</v>
      </c>
      <c r="G854" s="835" t="s">
        <v>3935</v>
      </c>
      <c r="H854" s="835" t="s">
        <v>3936</v>
      </c>
      <c r="I854" s="849">
        <v>195.91000366210938</v>
      </c>
      <c r="J854" s="849">
        <v>1</v>
      </c>
      <c r="K854" s="850">
        <v>195.91000366210938</v>
      </c>
    </row>
    <row r="855" spans="1:11" ht="14.45" customHeight="1" x14ac:dyDescent="0.2">
      <c r="A855" s="831" t="s">
        <v>577</v>
      </c>
      <c r="B855" s="832" t="s">
        <v>578</v>
      </c>
      <c r="C855" s="835" t="s">
        <v>2639</v>
      </c>
      <c r="D855" s="863" t="s">
        <v>2640</v>
      </c>
      <c r="E855" s="835" t="s">
        <v>3141</v>
      </c>
      <c r="F855" s="863" t="s">
        <v>3142</v>
      </c>
      <c r="G855" s="835" t="s">
        <v>3937</v>
      </c>
      <c r="H855" s="835" t="s">
        <v>3938</v>
      </c>
      <c r="I855" s="849">
        <v>195.91000366210938</v>
      </c>
      <c r="J855" s="849">
        <v>2</v>
      </c>
      <c r="K855" s="850">
        <v>391.82000732421875</v>
      </c>
    </row>
    <row r="856" spans="1:11" ht="14.45" customHeight="1" x14ac:dyDescent="0.2">
      <c r="A856" s="831" t="s">
        <v>577</v>
      </c>
      <c r="B856" s="832" t="s">
        <v>578</v>
      </c>
      <c r="C856" s="835" t="s">
        <v>2639</v>
      </c>
      <c r="D856" s="863" t="s">
        <v>2640</v>
      </c>
      <c r="E856" s="835" t="s">
        <v>3141</v>
      </c>
      <c r="F856" s="863" t="s">
        <v>3142</v>
      </c>
      <c r="G856" s="835" t="s">
        <v>3939</v>
      </c>
      <c r="H856" s="835" t="s">
        <v>3940</v>
      </c>
      <c r="I856" s="849">
        <v>195.91000366210938</v>
      </c>
      <c r="J856" s="849">
        <v>2</v>
      </c>
      <c r="K856" s="850">
        <v>391.82000732421875</v>
      </c>
    </row>
    <row r="857" spans="1:11" ht="14.45" customHeight="1" x14ac:dyDescent="0.2">
      <c r="A857" s="831" t="s">
        <v>577</v>
      </c>
      <c r="B857" s="832" t="s">
        <v>578</v>
      </c>
      <c r="C857" s="835" t="s">
        <v>2639</v>
      </c>
      <c r="D857" s="863" t="s">
        <v>2640</v>
      </c>
      <c r="E857" s="835" t="s">
        <v>3141</v>
      </c>
      <c r="F857" s="863" t="s">
        <v>3142</v>
      </c>
      <c r="G857" s="835" t="s">
        <v>3941</v>
      </c>
      <c r="H857" s="835" t="s">
        <v>3942</v>
      </c>
      <c r="I857" s="849">
        <v>956.19000244140625</v>
      </c>
      <c r="J857" s="849">
        <v>1</v>
      </c>
      <c r="K857" s="850">
        <v>956.19000244140625</v>
      </c>
    </row>
    <row r="858" spans="1:11" ht="14.45" customHeight="1" x14ac:dyDescent="0.2">
      <c r="A858" s="831" t="s">
        <v>577</v>
      </c>
      <c r="B858" s="832" t="s">
        <v>578</v>
      </c>
      <c r="C858" s="835" t="s">
        <v>2639</v>
      </c>
      <c r="D858" s="863" t="s">
        <v>2640</v>
      </c>
      <c r="E858" s="835" t="s">
        <v>3141</v>
      </c>
      <c r="F858" s="863" t="s">
        <v>3142</v>
      </c>
      <c r="G858" s="835" t="s">
        <v>3943</v>
      </c>
      <c r="H858" s="835" t="s">
        <v>3944</v>
      </c>
      <c r="I858" s="849">
        <v>956.19000244140625</v>
      </c>
      <c r="J858" s="849">
        <v>1</v>
      </c>
      <c r="K858" s="850">
        <v>956.19000244140625</v>
      </c>
    </row>
    <row r="859" spans="1:11" ht="14.45" customHeight="1" x14ac:dyDescent="0.2">
      <c r="A859" s="831" t="s">
        <v>577</v>
      </c>
      <c r="B859" s="832" t="s">
        <v>578</v>
      </c>
      <c r="C859" s="835" t="s">
        <v>2639</v>
      </c>
      <c r="D859" s="863" t="s">
        <v>2640</v>
      </c>
      <c r="E859" s="835" t="s">
        <v>3141</v>
      </c>
      <c r="F859" s="863" t="s">
        <v>3142</v>
      </c>
      <c r="G859" s="835" t="s">
        <v>3945</v>
      </c>
      <c r="H859" s="835" t="s">
        <v>3946</v>
      </c>
      <c r="I859" s="849">
        <v>956.19000244140625</v>
      </c>
      <c r="J859" s="849">
        <v>1</v>
      </c>
      <c r="K859" s="850">
        <v>956.19000244140625</v>
      </c>
    </row>
    <row r="860" spans="1:11" ht="14.45" customHeight="1" x14ac:dyDescent="0.2">
      <c r="A860" s="831" t="s">
        <v>577</v>
      </c>
      <c r="B860" s="832" t="s">
        <v>578</v>
      </c>
      <c r="C860" s="835" t="s">
        <v>2639</v>
      </c>
      <c r="D860" s="863" t="s">
        <v>2640</v>
      </c>
      <c r="E860" s="835" t="s">
        <v>3141</v>
      </c>
      <c r="F860" s="863" t="s">
        <v>3142</v>
      </c>
      <c r="G860" s="835" t="s">
        <v>3947</v>
      </c>
      <c r="H860" s="835" t="s">
        <v>3948</v>
      </c>
      <c r="I860" s="849">
        <v>1149.489990234375</v>
      </c>
      <c r="J860" s="849">
        <v>1</v>
      </c>
      <c r="K860" s="850">
        <v>1149.489990234375</v>
      </c>
    </row>
    <row r="861" spans="1:11" ht="14.45" customHeight="1" x14ac:dyDescent="0.2">
      <c r="A861" s="831" t="s">
        <v>577</v>
      </c>
      <c r="B861" s="832" t="s">
        <v>578</v>
      </c>
      <c r="C861" s="835" t="s">
        <v>2639</v>
      </c>
      <c r="D861" s="863" t="s">
        <v>2640</v>
      </c>
      <c r="E861" s="835" t="s">
        <v>3141</v>
      </c>
      <c r="F861" s="863" t="s">
        <v>3142</v>
      </c>
      <c r="G861" s="835" t="s">
        <v>3949</v>
      </c>
      <c r="H861" s="835" t="s">
        <v>3950</v>
      </c>
      <c r="I861" s="849">
        <v>506</v>
      </c>
      <c r="J861" s="849">
        <v>1</v>
      </c>
      <c r="K861" s="850">
        <v>506</v>
      </c>
    </row>
    <row r="862" spans="1:11" ht="14.45" customHeight="1" x14ac:dyDescent="0.2">
      <c r="A862" s="831" t="s">
        <v>577</v>
      </c>
      <c r="B862" s="832" t="s">
        <v>578</v>
      </c>
      <c r="C862" s="835" t="s">
        <v>2639</v>
      </c>
      <c r="D862" s="863" t="s">
        <v>2640</v>
      </c>
      <c r="E862" s="835" t="s">
        <v>3141</v>
      </c>
      <c r="F862" s="863" t="s">
        <v>3142</v>
      </c>
      <c r="G862" s="835" t="s">
        <v>3951</v>
      </c>
      <c r="H862" s="835" t="s">
        <v>3952</v>
      </c>
      <c r="I862" s="849">
        <v>506</v>
      </c>
      <c r="J862" s="849">
        <v>5</v>
      </c>
      <c r="K862" s="850">
        <v>2530</v>
      </c>
    </row>
    <row r="863" spans="1:11" ht="14.45" customHeight="1" x14ac:dyDescent="0.2">
      <c r="A863" s="831" t="s">
        <v>577</v>
      </c>
      <c r="B863" s="832" t="s">
        <v>578</v>
      </c>
      <c r="C863" s="835" t="s">
        <v>2639</v>
      </c>
      <c r="D863" s="863" t="s">
        <v>2640</v>
      </c>
      <c r="E863" s="835" t="s">
        <v>3141</v>
      </c>
      <c r="F863" s="863" t="s">
        <v>3142</v>
      </c>
      <c r="G863" s="835" t="s">
        <v>3953</v>
      </c>
      <c r="H863" s="835" t="s">
        <v>3954</v>
      </c>
      <c r="I863" s="849">
        <v>1163.800048828125</v>
      </c>
      <c r="J863" s="849">
        <v>1</v>
      </c>
      <c r="K863" s="850">
        <v>1163.800048828125</v>
      </c>
    </row>
    <row r="864" spans="1:11" ht="14.45" customHeight="1" x14ac:dyDescent="0.2">
      <c r="A864" s="831" t="s">
        <v>577</v>
      </c>
      <c r="B864" s="832" t="s">
        <v>578</v>
      </c>
      <c r="C864" s="835" t="s">
        <v>2639</v>
      </c>
      <c r="D864" s="863" t="s">
        <v>2640</v>
      </c>
      <c r="E864" s="835" t="s">
        <v>3141</v>
      </c>
      <c r="F864" s="863" t="s">
        <v>3142</v>
      </c>
      <c r="G864" s="835" t="s">
        <v>3955</v>
      </c>
      <c r="H864" s="835" t="s">
        <v>3956</v>
      </c>
      <c r="I864" s="849">
        <v>886.010009765625</v>
      </c>
      <c r="J864" s="849">
        <v>1</v>
      </c>
      <c r="K864" s="850">
        <v>886.010009765625</v>
      </c>
    </row>
    <row r="865" spans="1:11" ht="14.45" customHeight="1" x14ac:dyDescent="0.2">
      <c r="A865" s="831" t="s">
        <v>577</v>
      </c>
      <c r="B865" s="832" t="s">
        <v>578</v>
      </c>
      <c r="C865" s="835" t="s">
        <v>2639</v>
      </c>
      <c r="D865" s="863" t="s">
        <v>2640</v>
      </c>
      <c r="E865" s="835" t="s">
        <v>3141</v>
      </c>
      <c r="F865" s="863" t="s">
        <v>3142</v>
      </c>
      <c r="G865" s="835" t="s">
        <v>3957</v>
      </c>
      <c r="H865" s="835" t="s">
        <v>3958</v>
      </c>
      <c r="I865" s="849">
        <v>886.010009765625</v>
      </c>
      <c r="J865" s="849">
        <v>1</v>
      </c>
      <c r="K865" s="850">
        <v>886.010009765625</v>
      </c>
    </row>
    <row r="866" spans="1:11" ht="14.45" customHeight="1" x14ac:dyDescent="0.2">
      <c r="A866" s="831" t="s">
        <v>577</v>
      </c>
      <c r="B866" s="832" t="s">
        <v>578</v>
      </c>
      <c r="C866" s="835" t="s">
        <v>2639</v>
      </c>
      <c r="D866" s="863" t="s">
        <v>2640</v>
      </c>
      <c r="E866" s="835" t="s">
        <v>3141</v>
      </c>
      <c r="F866" s="863" t="s">
        <v>3142</v>
      </c>
      <c r="G866" s="835" t="s">
        <v>3959</v>
      </c>
      <c r="H866" s="835" t="s">
        <v>3960</v>
      </c>
      <c r="I866" s="849">
        <v>886.010009765625</v>
      </c>
      <c r="J866" s="849">
        <v>1</v>
      </c>
      <c r="K866" s="850">
        <v>886.010009765625</v>
      </c>
    </row>
    <row r="867" spans="1:11" ht="14.45" customHeight="1" x14ac:dyDescent="0.2">
      <c r="A867" s="831" t="s">
        <v>577</v>
      </c>
      <c r="B867" s="832" t="s">
        <v>578</v>
      </c>
      <c r="C867" s="835" t="s">
        <v>2639</v>
      </c>
      <c r="D867" s="863" t="s">
        <v>2640</v>
      </c>
      <c r="E867" s="835" t="s">
        <v>3141</v>
      </c>
      <c r="F867" s="863" t="s">
        <v>3142</v>
      </c>
      <c r="G867" s="835" t="s">
        <v>3961</v>
      </c>
      <c r="H867" s="835" t="s">
        <v>3962</v>
      </c>
      <c r="I867" s="849">
        <v>1089.719970703125</v>
      </c>
      <c r="J867" s="849">
        <v>1</v>
      </c>
      <c r="K867" s="850">
        <v>1089.719970703125</v>
      </c>
    </row>
    <row r="868" spans="1:11" ht="14.45" customHeight="1" x14ac:dyDescent="0.2">
      <c r="A868" s="831" t="s">
        <v>577</v>
      </c>
      <c r="B868" s="832" t="s">
        <v>578</v>
      </c>
      <c r="C868" s="835" t="s">
        <v>2639</v>
      </c>
      <c r="D868" s="863" t="s">
        <v>2640</v>
      </c>
      <c r="E868" s="835" t="s">
        <v>3141</v>
      </c>
      <c r="F868" s="863" t="s">
        <v>3142</v>
      </c>
      <c r="G868" s="835" t="s">
        <v>3963</v>
      </c>
      <c r="H868" s="835" t="s">
        <v>3964</v>
      </c>
      <c r="I868" s="849">
        <v>1089.719970703125</v>
      </c>
      <c r="J868" s="849">
        <v>4</v>
      </c>
      <c r="K868" s="850">
        <v>4358.8701171875</v>
      </c>
    </row>
    <row r="869" spans="1:11" ht="14.45" customHeight="1" x14ac:dyDescent="0.2">
      <c r="A869" s="831" t="s">
        <v>577</v>
      </c>
      <c r="B869" s="832" t="s">
        <v>578</v>
      </c>
      <c r="C869" s="835" t="s">
        <v>2639</v>
      </c>
      <c r="D869" s="863" t="s">
        <v>2640</v>
      </c>
      <c r="E869" s="835" t="s">
        <v>3141</v>
      </c>
      <c r="F869" s="863" t="s">
        <v>3142</v>
      </c>
      <c r="G869" s="835" t="s">
        <v>3965</v>
      </c>
      <c r="H869" s="835" t="s">
        <v>3966</v>
      </c>
      <c r="I869" s="849">
        <v>1213.510009765625</v>
      </c>
      <c r="J869" s="849">
        <v>2</v>
      </c>
      <c r="K869" s="850">
        <v>2427.010009765625</v>
      </c>
    </row>
    <row r="870" spans="1:11" ht="14.45" customHeight="1" x14ac:dyDescent="0.2">
      <c r="A870" s="831" t="s">
        <v>577</v>
      </c>
      <c r="B870" s="832" t="s">
        <v>578</v>
      </c>
      <c r="C870" s="835" t="s">
        <v>2639</v>
      </c>
      <c r="D870" s="863" t="s">
        <v>2640</v>
      </c>
      <c r="E870" s="835" t="s">
        <v>3141</v>
      </c>
      <c r="F870" s="863" t="s">
        <v>3142</v>
      </c>
      <c r="G870" s="835" t="s">
        <v>3967</v>
      </c>
      <c r="H870" s="835" t="s">
        <v>3968</v>
      </c>
      <c r="I870" s="849">
        <v>1213.489990234375</v>
      </c>
      <c r="J870" s="849">
        <v>4</v>
      </c>
      <c r="K870" s="850">
        <v>4853.9599609375</v>
      </c>
    </row>
    <row r="871" spans="1:11" ht="14.45" customHeight="1" x14ac:dyDescent="0.2">
      <c r="A871" s="831" t="s">
        <v>577</v>
      </c>
      <c r="B871" s="832" t="s">
        <v>578</v>
      </c>
      <c r="C871" s="835" t="s">
        <v>2639</v>
      </c>
      <c r="D871" s="863" t="s">
        <v>2640</v>
      </c>
      <c r="E871" s="835" t="s">
        <v>3141</v>
      </c>
      <c r="F871" s="863" t="s">
        <v>3142</v>
      </c>
      <c r="G871" s="835" t="s">
        <v>3969</v>
      </c>
      <c r="H871" s="835" t="s">
        <v>3970</v>
      </c>
      <c r="I871" s="849">
        <v>770.989990234375</v>
      </c>
      <c r="J871" s="849">
        <v>2</v>
      </c>
      <c r="K871" s="850">
        <v>1541.97998046875</v>
      </c>
    </row>
    <row r="872" spans="1:11" ht="14.45" customHeight="1" x14ac:dyDescent="0.2">
      <c r="A872" s="831" t="s">
        <v>577</v>
      </c>
      <c r="B872" s="832" t="s">
        <v>578</v>
      </c>
      <c r="C872" s="835" t="s">
        <v>2639</v>
      </c>
      <c r="D872" s="863" t="s">
        <v>2640</v>
      </c>
      <c r="E872" s="835" t="s">
        <v>3141</v>
      </c>
      <c r="F872" s="863" t="s">
        <v>3142</v>
      </c>
      <c r="G872" s="835" t="s">
        <v>3971</v>
      </c>
      <c r="H872" s="835" t="s">
        <v>3972</v>
      </c>
      <c r="I872" s="849">
        <v>770.989990234375</v>
      </c>
      <c r="J872" s="849">
        <v>1</v>
      </c>
      <c r="K872" s="850">
        <v>770.989990234375</v>
      </c>
    </row>
    <row r="873" spans="1:11" ht="14.45" customHeight="1" x14ac:dyDescent="0.2">
      <c r="A873" s="831" t="s">
        <v>577</v>
      </c>
      <c r="B873" s="832" t="s">
        <v>578</v>
      </c>
      <c r="C873" s="835" t="s">
        <v>2639</v>
      </c>
      <c r="D873" s="863" t="s">
        <v>2640</v>
      </c>
      <c r="E873" s="835" t="s">
        <v>3141</v>
      </c>
      <c r="F873" s="863" t="s">
        <v>3142</v>
      </c>
      <c r="G873" s="835" t="s">
        <v>3973</v>
      </c>
      <c r="H873" s="835" t="s">
        <v>3974</v>
      </c>
      <c r="I873" s="849">
        <v>770.97998046875</v>
      </c>
      <c r="J873" s="849">
        <v>2</v>
      </c>
      <c r="K873" s="850">
        <v>1541.9599609375</v>
      </c>
    </row>
    <row r="874" spans="1:11" ht="14.45" customHeight="1" x14ac:dyDescent="0.2">
      <c r="A874" s="831" t="s">
        <v>577</v>
      </c>
      <c r="B874" s="832" t="s">
        <v>578</v>
      </c>
      <c r="C874" s="835" t="s">
        <v>2639</v>
      </c>
      <c r="D874" s="863" t="s">
        <v>2640</v>
      </c>
      <c r="E874" s="835" t="s">
        <v>3141</v>
      </c>
      <c r="F874" s="863" t="s">
        <v>3142</v>
      </c>
      <c r="G874" s="835" t="s">
        <v>3975</v>
      </c>
      <c r="H874" s="835" t="s">
        <v>3976</v>
      </c>
      <c r="I874" s="849">
        <v>1066.3299560546875</v>
      </c>
      <c r="J874" s="849">
        <v>1</v>
      </c>
      <c r="K874" s="850">
        <v>1066.3299560546875</v>
      </c>
    </row>
    <row r="875" spans="1:11" ht="14.45" customHeight="1" x14ac:dyDescent="0.2">
      <c r="A875" s="831" t="s">
        <v>577</v>
      </c>
      <c r="B875" s="832" t="s">
        <v>578</v>
      </c>
      <c r="C875" s="835" t="s">
        <v>2639</v>
      </c>
      <c r="D875" s="863" t="s">
        <v>2640</v>
      </c>
      <c r="E875" s="835" t="s">
        <v>3141</v>
      </c>
      <c r="F875" s="863" t="s">
        <v>3142</v>
      </c>
      <c r="G875" s="835" t="s">
        <v>3977</v>
      </c>
      <c r="H875" s="835" t="s">
        <v>3978</v>
      </c>
      <c r="I875" s="849">
        <v>1066.3299560546875</v>
      </c>
      <c r="J875" s="849">
        <v>1</v>
      </c>
      <c r="K875" s="850">
        <v>1066.3299560546875</v>
      </c>
    </row>
    <row r="876" spans="1:11" ht="14.45" customHeight="1" x14ac:dyDescent="0.2">
      <c r="A876" s="831" t="s">
        <v>577</v>
      </c>
      <c r="B876" s="832" t="s">
        <v>578</v>
      </c>
      <c r="C876" s="835" t="s">
        <v>2639</v>
      </c>
      <c r="D876" s="863" t="s">
        <v>2640</v>
      </c>
      <c r="E876" s="835" t="s">
        <v>3141</v>
      </c>
      <c r="F876" s="863" t="s">
        <v>3142</v>
      </c>
      <c r="G876" s="835" t="s">
        <v>3979</v>
      </c>
      <c r="H876" s="835" t="s">
        <v>3980</v>
      </c>
      <c r="I876" s="849">
        <v>1066.3299560546875</v>
      </c>
      <c r="J876" s="849">
        <v>1</v>
      </c>
      <c r="K876" s="850">
        <v>1066.3299560546875</v>
      </c>
    </row>
    <row r="877" spans="1:11" ht="14.45" customHeight="1" x14ac:dyDescent="0.2">
      <c r="A877" s="831" t="s">
        <v>577</v>
      </c>
      <c r="B877" s="832" t="s">
        <v>578</v>
      </c>
      <c r="C877" s="835" t="s">
        <v>2639</v>
      </c>
      <c r="D877" s="863" t="s">
        <v>2640</v>
      </c>
      <c r="E877" s="835" t="s">
        <v>3141</v>
      </c>
      <c r="F877" s="863" t="s">
        <v>3142</v>
      </c>
      <c r="G877" s="835" t="s">
        <v>3981</v>
      </c>
      <c r="H877" s="835" t="s">
        <v>3982</v>
      </c>
      <c r="I877" s="849">
        <v>1066.3299560546875</v>
      </c>
      <c r="J877" s="849">
        <v>2</v>
      </c>
      <c r="K877" s="850">
        <v>2132.659912109375</v>
      </c>
    </row>
    <row r="878" spans="1:11" ht="14.45" customHeight="1" x14ac:dyDescent="0.2">
      <c r="A878" s="831" t="s">
        <v>577</v>
      </c>
      <c r="B878" s="832" t="s">
        <v>578</v>
      </c>
      <c r="C878" s="835" t="s">
        <v>2639</v>
      </c>
      <c r="D878" s="863" t="s">
        <v>2640</v>
      </c>
      <c r="E878" s="835" t="s">
        <v>3141</v>
      </c>
      <c r="F878" s="863" t="s">
        <v>3142</v>
      </c>
      <c r="G878" s="835" t="s">
        <v>3983</v>
      </c>
      <c r="H878" s="835" t="s">
        <v>3984</v>
      </c>
      <c r="I878" s="849">
        <v>1066.3299560546875</v>
      </c>
      <c r="J878" s="849">
        <v>2</v>
      </c>
      <c r="K878" s="850">
        <v>2132.64990234375</v>
      </c>
    </row>
    <row r="879" spans="1:11" ht="14.45" customHeight="1" x14ac:dyDescent="0.2">
      <c r="A879" s="831" t="s">
        <v>577</v>
      </c>
      <c r="B879" s="832" t="s">
        <v>578</v>
      </c>
      <c r="C879" s="835" t="s">
        <v>2639</v>
      </c>
      <c r="D879" s="863" t="s">
        <v>2640</v>
      </c>
      <c r="E879" s="835" t="s">
        <v>3141</v>
      </c>
      <c r="F879" s="863" t="s">
        <v>3142</v>
      </c>
      <c r="G879" s="835" t="s">
        <v>3985</v>
      </c>
      <c r="H879" s="835" t="s">
        <v>3986</v>
      </c>
      <c r="I879" s="849">
        <v>1215.4599609375</v>
      </c>
      <c r="J879" s="849">
        <v>3</v>
      </c>
      <c r="K879" s="850">
        <v>3646.3798828125</v>
      </c>
    </row>
    <row r="880" spans="1:11" ht="14.45" customHeight="1" x14ac:dyDescent="0.2">
      <c r="A880" s="831" t="s">
        <v>577</v>
      </c>
      <c r="B880" s="832" t="s">
        <v>578</v>
      </c>
      <c r="C880" s="835" t="s">
        <v>2639</v>
      </c>
      <c r="D880" s="863" t="s">
        <v>2640</v>
      </c>
      <c r="E880" s="835" t="s">
        <v>3141</v>
      </c>
      <c r="F880" s="863" t="s">
        <v>3142</v>
      </c>
      <c r="G880" s="835" t="s">
        <v>3987</v>
      </c>
      <c r="H880" s="835" t="s">
        <v>3988</v>
      </c>
      <c r="I880" s="849">
        <v>1215.4599609375</v>
      </c>
      <c r="J880" s="849">
        <v>3</v>
      </c>
      <c r="K880" s="850">
        <v>3646.3701171875</v>
      </c>
    </row>
    <row r="881" spans="1:11" ht="14.45" customHeight="1" x14ac:dyDescent="0.2">
      <c r="A881" s="831" t="s">
        <v>577</v>
      </c>
      <c r="B881" s="832" t="s">
        <v>578</v>
      </c>
      <c r="C881" s="835" t="s">
        <v>2639</v>
      </c>
      <c r="D881" s="863" t="s">
        <v>2640</v>
      </c>
      <c r="E881" s="835" t="s">
        <v>3141</v>
      </c>
      <c r="F881" s="863" t="s">
        <v>3142</v>
      </c>
      <c r="G881" s="835" t="s">
        <v>3989</v>
      </c>
      <c r="H881" s="835" t="s">
        <v>3990</v>
      </c>
      <c r="I881" s="849">
        <v>1215.4599609375</v>
      </c>
      <c r="J881" s="849">
        <v>4</v>
      </c>
      <c r="K881" s="850">
        <v>4861.830078125</v>
      </c>
    </row>
    <row r="882" spans="1:11" ht="14.45" customHeight="1" x14ac:dyDescent="0.2">
      <c r="A882" s="831" t="s">
        <v>577</v>
      </c>
      <c r="B882" s="832" t="s">
        <v>578</v>
      </c>
      <c r="C882" s="835" t="s">
        <v>2639</v>
      </c>
      <c r="D882" s="863" t="s">
        <v>2640</v>
      </c>
      <c r="E882" s="835" t="s">
        <v>3141</v>
      </c>
      <c r="F882" s="863" t="s">
        <v>3142</v>
      </c>
      <c r="G882" s="835" t="s">
        <v>3991</v>
      </c>
      <c r="H882" s="835" t="s">
        <v>3992</v>
      </c>
      <c r="I882" s="849">
        <v>1215.4599609375</v>
      </c>
      <c r="J882" s="849">
        <v>1</v>
      </c>
      <c r="K882" s="850">
        <v>1215.4599609375</v>
      </c>
    </row>
    <row r="883" spans="1:11" ht="14.45" customHeight="1" x14ac:dyDescent="0.2">
      <c r="A883" s="831" t="s">
        <v>577</v>
      </c>
      <c r="B883" s="832" t="s">
        <v>578</v>
      </c>
      <c r="C883" s="835" t="s">
        <v>2639</v>
      </c>
      <c r="D883" s="863" t="s">
        <v>2640</v>
      </c>
      <c r="E883" s="835" t="s">
        <v>3141</v>
      </c>
      <c r="F883" s="863" t="s">
        <v>3142</v>
      </c>
      <c r="G883" s="835" t="s">
        <v>3993</v>
      </c>
      <c r="H883" s="835" t="s">
        <v>3994</v>
      </c>
      <c r="I883" s="849">
        <v>1215.469970703125</v>
      </c>
      <c r="J883" s="849">
        <v>1</v>
      </c>
      <c r="K883" s="850">
        <v>1215.469970703125</v>
      </c>
    </row>
    <row r="884" spans="1:11" ht="14.45" customHeight="1" x14ac:dyDescent="0.2">
      <c r="A884" s="831" t="s">
        <v>577</v>
      </c>
      <c r="B884" s="832" t="s">
        <v>578</v>
      </c>
      <c r="C884" s="835" t="s">
        <v>2639</v>
      </c>
      <c r="D884" s="863" t="s">
        <v>2640</v>
      </c>
      <c r="E884" s="835" t="s">
        <v>3141</v>
      </c>
      <c r="F884" s="863" t="s">
        <v>3142</v>
      </c>
      <c r="G884" s="835" t="s">
        <v>3995</v>
      </c>
      <c r="H884" s="835" t="s">
        <v>3996</v>
      </c>
      <c r="I884" s="849">
        <v>1415.260009765625</v>
      </c>
      <c r="J884" s="849">
        <v>3</v>
      </c>
      <c r="K884" s="850">
        <v>4245.77978515625</v>
      </c>
    </row>
    <row r="885" spans="1:11" ht="14.45" customHeight="1" x14ac:dyDescent="0.2">
      <c r="A885" s="831" t="s">
        <v>577</v>
      </c>
      <c r="B885" s="832" t="s">
        <v>578</v>
      </c>
      <c r="C885" s="835" t="s">
        <v>2639</v>
      </c>
      <c r="D885" s="863" t="s">
        <v>2640</v>
      </c>
      <c r="E885" s="835" t="s">
        <v>3141</v>
      </c>
      <c r="F885" s="863" t="s">
        <v>3142</v>
      </c>
      <c r="G885" s="835" t="s">
        <v>3997</v>
      </c>
      <c r="H885" s="835" t="s">
        <v>3998</v>
      </c>
      <c r="I885" s="849">
        <v>1415.260009765625</v>
      </c>
      <c r="J885" s="849">
        <v>2</v>
      </c>
      <c r="K885" s="850">
        <v>2830.52001953125</v>
      </c>
    </row>
    <row r="886" spans="1:11" ht="14.45" customHeight="1" x14ac:dyDescent="0.2">
      <c r="A886" s="831" t="s">
        <v>577</v>
      </c>
      <c r="B886" s="832" t="s">
        <v>578</v>
      </c>
      <c r="C886" s="835" t="s">
        <v>2639</v>
      </c>
      <c r="D886" s="863" t="s">
        <v>2640</v>
      </c>
      <c r="E886" s="835" t="s">
        <v>3141</v>
      </c>
      <c r="F886" s="863" t="s">
        <v>3142</v>
      </c>
      <c r="G886" s="835" t="s">
        <v>3999</v>
      </c>
      <c r="H886" s="835" t="s">
        <v>4000</v>
      </c>
      <c r="I886" s="849">
        <v>1415.260009765625</v>
      </c>
      <c r="J886" s="849">
        <v>5</v>
      </c>
      <c r="K886" s="850">
        <v>7076.2998046875</v>
      </c>
    </row>
    <row r="887" spans="1:11" ht="14.45" customHeight="1" x14ac:dyDescent="0.2">
      <c r="A887" s="831" t="s">
        <v>577</v>
      </c>
      <c r="B887" s="832" t="s">
        <v>578</v>
      </c>
      <c r="C887" s="835" t="s">
        <v>2639</v>
      </c>
      <c r="D887" s="863" t="s">
        <v>2640</v>
      </c>
      <c r="E887" s="835" t="s">
        <v>3141</v>
      </c>
      <c r="F887" s="863" t="s">
        <v>3142</v>
      </c>
      <c r="G887" s="835" t="s">
        <v>4001</v>
      </c>
      <c r="H887" s="835" t="s">
        <v>4002</v>
      </c>
      <c r="I887" s="849">
        <v>1415.260009765625</v>
      </c>
      <c r="J887" s="849">
        <v>1</v>
      </c>
      <c r="K887" s="850">
        <v>1415.260009765625</v>
      </c>
    </row>
    <row r="888" spans="1:11" ht="14.45" customHeight="1" x14ac:dyDescent="0.2">
      <c r="A888" s="831" t="s">
        <v>577</v>
      </c>
      <c r="B888" s="832" t="s">
        <v>578</v>
      </c>
      <c r="C888" s="835" t="s">
        <v>2639</v>
      </c>
      <c r="D888" s="863" t="s">
        <v>2640</v>
      </c>
      <c r="E888" s="835" t="s">
        <v>3141</v>
      </c>
      <c r="F888" s="863" t="s">
        <v>3142</v>
      </c>
      <c r="G888" s="835" t="s">
        <v>4003</v>
      </c>
      <c r="H888" s="835" t="s">
        <v>4004</v>
      </c>
      <c r="I888" s="849">
        <v>1415.260009765625</v>
      </c>
      <c r="J888" s="849">
        <v>1</v>
      </c>
      <c r="K888" s="850">
        <v>1415.260009765625</v>
      </c>
    </row>
    <row r="889" spans="1:11" ht="14.45" customHeight="1" x14ac:dyDescent="0.2">
      <c r="A889" s="831" t="s">
        <v>577</v>
      </c>
      <c r="B889" s="832" t="s">
        <v>578</v>
      </c>
      <c r="C889" s="835" t="s">
        <v>2639</v>
      </c>
      <c r="D889" s="863" t="s">
        <v>2640</v>
      </c>
      <c r="E889" s="835" t="s">
        <v>3141</v>
      </c>
      <c r="F889" s="863" t="s">
        <v>3142</v>
      </c>
      <c r="G889" s="835" t="s">
        <v>4005</v>
      </c>
      <c r="H889" s="835" t="s">
        <v>4006</v>
      </c>
      <c r="I889" s="849">
        <v>1520.530029296875</v>
      </c>
      <c r="J889" s="849">
        <v>4</v>
      </c>
      <c r="K889" s="850">
        <v>6082.130126953125</v>
      </c>
    </row>
    <row r="890" spans="1:11" ht="14.45" customHeight="1" x14ac:dyDescent="0.2">
      <c r="A890" s="831" t="s">
        <v>577</v>
      </c>
      <c r="B890" s="832" t="s">
        <v>578</v>
      </c>
      <c r="C890" s="835" t="s">
        <v>2639</v>
      </c>
      <c r="D890" s="863" t="s">
        <v>2640</v>
      </c>
      <c r="E890" s="835" t="s">
        <v>3141</v>
      </c>
      <c r="F890" s="863" t="s">
        <v>3142</v>
      </c>
      <c r="G890" s="835" t="s">
        <v>4007</v>
      </c>
      <c r="H890" s="835" t="s">
        <v>4008</v>
      </c>
      <c r="I890" s="849">
        <v>1520.530029296875</v>
      </c>
      <c r="J890" s="849">
        <v>1</v>
      </c>
      <c r="K890" s="850">
        <v>1520.530029296875</v>
      </c>
    </row>
    <row r="891" spans="1:11" ht="14.45" customHeight="1" x14ac:dyDescent="0.2">
      <c r="A891" s="831" t="s">
        <v>577</v>
      </c>
      <c r="B891" s="832" t="s">
        <v>578</v>
      </c>
      <c r="C891" s="835" t="s">
        <v>2639</v>
      </c>
      <c r="D891" s="863" t="s">
        <v>2640</v>
      </c>
      <c r="E891" s="835" t="s">
        <v>3141</v>
      </c>
      <c r="F891" s="863" t="s">
        <v>3142</v>
      </c>
      <c r="G891" s="835" t="s">
        <v>4009</v>
      </c>
      <c r="H891" s="835" t="s">
        <v>4010</v>
      </c>
      <c r="I891" s="849">
        <v>884.03997802734375</v>
      </c>
      <c r="J891" s="849">
        <v>1</v>
      </c>
      <c r="K891" s="850">
        <v>884.03997802734375</v>
      </c>
    </row>
    <row r="892" spans="1:11" ht="14.45" customHeight="1" x14ac:dyDescent="0.2">
      <c r="A892" s="831" t="s">
        <v>577</v>
      </c>
      <c r="B892" s="832" t="s">
        <v>578</v>
      </c>
      <c r="C892" s="835" t="s">
        <v>2639</v>
      </c>
      <c r="D892" s="863" t="s">
        <v>2640</v>
      </c>
      <c r="E892" s="835" t="s">
        <v>3141</v>
      </c>
      <c r="F892" s="863" t="s">
        <v>3142</v>
      </c>
      <c r="G892" s="835" t="s">
        <v>4011</v>
      </c>
      <c r="H892" s="835" t="s">
        <v>4012</v>
      </c>
      <c r="I892" s="849">
        <v>884.04998779296875</v>
      </c>
      <c r="J892" s="849">
        <v>4</v>
      </c>
      <c r="K892" s="850">
        <v>3536.199951171875</v>
      </c>
    </row>
    <row r="893" spans="1:11" ht="14.45" customHeight="1" x14ac:dyDescent="0.2">
      <c r="A893" s="831" t="s">
        <v>577</v>
      </c>
      <c r="B893" s="832" t="s">
        <v>578</v>
      </c>
      <c r="C893" s="835" t="s">
        <v>2639</v>
      </c>
      <c r="D893" s="863" t="s">
        <v>2640</v>
      </c>
      <c r="E893" s="835" t="s">
        <v>3141</v>
      </c>
      <c r="F893" s="863" t="s">
        <v>3142</v>
      </c>
      <c r="G893" s="835" t="s">
        <v>4013</v>
      </c>
      <c r="H893" s="835" t="s">
        <v>4014</v>
      </c>
      <c r="I893" s="849">
        <v>884.05666097005212</v>
      </c>
      <c r="J893" s="849">
        <v>3</v>
      </c>
      <c r="K893" s="850">
        <v>2652.1699829101563</v>
      </c>
    </row>
    <row r="894" spans="1:11" ht="14.45" customHeight="1" x14ac:dyDescent="0.2">
      <c r="A894" s="831" t="s">
        <v>577</v>
      </c>
      <c r="B894" s="832" t="s">
        <v>578</v>
      </c>
      <c r="C894" s="835" t="s">
        <v>2639</v>
      </c>
      <c r="D894" s="863" t="s">
        <v>2640</v>
      </c>
      <c r="E894" s="835" t="s">
        <v>3141</v>
      </c>
      <c r="F894" s="863" t="s">
        <v>3142</v>
      </c>
      <c r="G894" s="835" t="s">
        <v>4015</v>
      </c>
      <c r="H894" s="835" t="s">
        <v>4016</v>
      </c>
      <c r="I894" s="849">
        <v>884.0433349609375</v>
      </c>
      <c r="J894" s="849">
        <v>4</v>
      </c>
      <c r="K894" s="850">
        <v>3536.1799926757813</v>
      </c>
    </row>
    <row r="895" spans="1:11" ht="14.45" customHeight="1" x14ac:dyDescent="0.2">
      <c r="A895" s="831" t="s">
        <v>577</v>
      </c>
      <c r="B895" s="832" t="s">
        <v>578</v>
      </c>
      <c r="C895" s="835" t="s">
        <v>2639</v>
      </c>
      <c r="D895" s="863" t="s">
        <v>2640</v>
      </c>
      <c r="E895" s="835" t="s">
        <v>3141</v>
      </c>
      <c r="F895" s="863" t="s">
        <v>3142</v>
      </c>
      <c r="G895" s="835" t="s">
        <v>4017</v>
      </c>
      <c r="H895" s="835" t="s">
        <v>4018</v>
      </c>
      <c r="I895" s="849">
        <v>884.04998779296875</v>
      </c>
      <c r="J895" s="849">
        <v>1</v>
      </c>
      <c r="K895" s="850">
        <v>884.04998779296875</v>
      </c>
    </row>
    <row r="896" spans="1:11" ht="14.45" customHeight="1" x14ac:dyDescent="0.2">
      <c r="A896" s="831" t="s">
        <v>577</v>
      </c>
      <c r="B896" s="832" t="s">
        <v>578</v>
      </c>
      <c r="C896" s="835" t="s">
        <v>2639</v>
      </c>
      <c r="D896" s="863" t="s">
        <v>2640</v>
      </c>
      <c r="E896" s="835" t="s">
        <v>3141</v>
      </c>
      <c r="F896" s="863" t="s">
        <v>3142</v>
      </c>
      <c r="G896" s="835" t="s">
        <v>4019</v>
      </c>
      <c r="H896" s="835" t="s">
        <v>4020</v>
      </c>
      <c r="I896" s="849">
        <v>939.6199951171875</v>
      </c>
      <c r="J896" s="849">
        <v>1</v>
      </c>
      <c r="K896" s="850">
        <v>939.6199951171875</v>
      </c>
    </row>
    <row r="897" spans="1:11" ht="14.45" customHeight="1" x14ac:dyDescent="0.2">
      <c r="A897" s="831" t="s">
        <v>577</v>
      </c>
      <c r="B897" s="832" t="s">
        <v>578</v>
      </c>
      <c r="C897" s="835" t="s">
        <v>2639</v>
      </c>
      <c r="D897" s="863" t="s">
        <v>2640</v>
      </c>
      <c r="E897" s="835" t="s">
        <v>3141</v>
      </c>
      <c r="F897" s="863" t="s">
        <v>3142</v>
      </c>
      <c r="G897" s="835" t="s">
        <v>4021</v>
      </c>
      <c r="H897" s="835" t="s">
        <v>4022</v>
      </c>
      <c r="I897" s="849">
        <v>939.6199951171875</v>
      </c>
      <c r="J897" s="849">
        <v>5</v>
      </c>
      <c r="K897" s="850">
        <v>4698.0999755859375</v>
      </c>
    </row>
    <row r="898" spans="1:11" ht="14.45" customHeight="1" x14ac:dyDescent="0.2">
      <c r="A898" s="831" t="s">
        <v>577</v>
      </c>
      <c r="B898" s="832" t="s">
        <v>578</v>
      </c>
      <c r="C898" s="835" t="s">
        <v>2639</v>
      </c>
      <c r="D898" s="863" t="s">
        <v>2640</v>
      </c>
      <c r="E898" s="835" t="s">
        <v>3141</v>
      </c>
      <c r="F898" s="863" t="s">
        <v>3142</v>
      </c>
      <c r="G898" s="835" t="s">
        <v>4023</v>
      </c>
      <c r="H898" s="835" t="s">
        <v>4024</v>
      </c>
      <c r="I898" s="849">
        <v>939.6199951171875</v>
      </c>
      <c r="J898" s="849">
        <v>5</v>
      </c>
      <c r="K898" s="850">
        <v>4698.10009765625</v>
      </c>
    </row>
    <row r="899" spans="1:11" ht="14.45" customHeight="1" x14ac:dyDescent="0.2">
      <c r="A899" s="831" t="s">
        <v>577</v>
      </c>
      <c r="B899" s="832" t="s">
        <v>578</v>
      </c>
      <c r="C899" s="835" t="s">
        <v>2639</v>
      </c>
      <c r="D899" s="863" t="s">
        <v>2640</v>
      </c>
      <c r="E899" s="835" t="s">
        <v>3141</v>
      </c>
      <c r="F899" s="863" t="s">
        <v>3142</v>
      </c>
      <c r="G899" s="835" t="s">
        <v>4025</v>
      </c>
      <c r="H899" s="835" t="s">
        <v>4026</v>
      </c>
      <c r="I899" s="849">
        <v>939.6199951171875</v>
      </c>
      <c r="J899" s="849">
        <v>1</v>
      </c>
      <c r="K899" s="850">
        <v>939.6199951171875</v>
      </c>
    </row>
    <row r="900" spans="1:11" ht="14.45" customHeight="1" x14ac:dyDescent="0.2">
      <c r="A900" s="831" t="s">
        <v>577</v>
      </c>
      <c r="B900" s="832" t="s">
        <v>578</v>
      </c>
      <c r="C900" s="835" t="s">
        <v>2639</v>
      </c>
      <c r="D900" s="863" t="s">
        <v>2640</v>
      </c>
      <c r="E900" s="835" t="s">
        <v>3141</v>
      </c>
      <c r="F900" s="863" t="s">
        <v>3142</v>
      </c>
      <c r="G900" s="835" t="s">
        <v>4027</v>
      </c>
      <c r="H900" s="835" t="s">
        <v>4028</v>
      </c>
      <c r="I900" s="849">
        <v>1008.8099975585938</v>
      </c>
      <c r="J900" s="849">
        <v>2</v>
      </c>
      <c r="K900" s="850">
        <v>2017.6199951171875</v>
      </c>
    </row>
    <row r="901" spans="1:11" ht="14.45" customHeight="1" x14ac:dyDescent="0.2">
      <c r="A901" s="831" t="s">
        <v>577</v>
      </c>
      <c r="B901" s="832" t="s">
        <v>578</v>
      </c>
      <c r="C901" s="835" t="s">
        <v>2639</v>
      </c>
      <c r="D901" s="863" t="s">
        <v>2640</v>
      </c>
      <c r="E901" s="835" t="s">
        <v>3141</v>
      </c>
      <c r="F901" s="863" t="s">
        <v>3142</v>
      </c>
      <c r="G901" s="835" t="s">
        <v>4029</v>
      </c>
      <c r="H901" s="835" t="s">
        <v>4030</v>
      </c>
      <c r="I901" s="849">
        <v>1008.8133341471354</v>
      </c>
      <c r="J901" s="849">
        <v>6</v>
      </c>
      <c r="K901" s="850">
        <v>6052.8799438476563</v>
      </c>
    </row>
    <row r="902" spans="1:11" ht="14.45" customHeight="1" x14ac:dyDescent="0.2">
      <c r="A902" s="831" t="s">
        <v>577</v>
      </c>
      <c r="B902" s="832" t="s">
        <v>578</v>
      </c>
      <c r="C902" s="835" t="s">
        <v>2639</v>
      </c>
      <c r="D902" s="863" t="s">
        <v>2640</v>
      </c>
      <c r="E902" s="835" t="s">
        <v>3141</v>
      </c>
      <c r="F902" s="863" t="s">
        <v>3142</v>
      </c>
      <c r="G902" s="835" t="s">
        <v>4031</v>
      </c>
      <c r="H902" s="835" t="s">
        <v>4032</v>
      </c>
      <c r="I902" s="849">
        <v>1008.8166707356771</v>
      </c>
      <c r="J902" s="849">
        <v>8</v>
      </c>
      <c r="K902" s="850">
        <v>8070.5299072265625</v>
      </c>
    </row>
    <row r="903" spans="1:11" ht="14.45" customHeight="1" x14ac:dyDescent="0.2">
      <c r="A903" s="831" t="s">
        <v>577</v>
      </c>
      <c r="B903" s="832" t="s">
        <v>578</v>
      </c>
      <c r="C903" s="835" t="s">
        <v>2639</v>
      </c>
      <c r="D903" s="863" t="s">
        <v>2640</v>
      </c>
      <c r="E903" s="835" t="s">
        <v>3141</v>
      </c>
      <c r="F903" s="863" t="s">
        <v>3142</v>
      </c>
      <c r="G903" s="835" t="s">
        <v>4033</v>
      </c>
      <c r="H903" s="835" t="s">
        <v>4034</v>
      </c>
      <c r="I903" s="849">
        <v>1008.8119995117188</v>
      </c>
      <c r="J903" s="849">
        <v>6</v>
      </c>
      <c r="K903" s="850">
        <v>6052.8699951171875</v>
      </c>
    </row>
    <row r="904" spans="1:11" ht="14.45" customHeight="1" x14ac:dyDescent="0.2">
      <c r="A904" s="831" t="s">
        <v>577</v>
      </c>
      <c r="B904" s="832" t="s">
        <v>578</v>
      </c>
      <c r="C904" s="835" t="s">
        <v>2639</v>
      </c>
      <c r="D904" s="863" t="s">
        <v>2640</v>
      </c>
      <c r="E904" s="835" t="s">
        <v>3141</v>
      </c>
      <c r="F904" s="863" t="s">
        <v>3142</v>
      </c>
      <c r="G904" s="835" t="s">
        <v>4035</v>
      </c>
      <c r="H904" s="835" t="s">
        <v>4036</v>
      </c>
      <c r="I904" s="849">
        <v>1066.3199869791667</v>
      </c>
      <c r="J904" s="849">
        <v>7</v>
      </c>
      <c r="K904" s="850">
        <v>7464.23974609375</v>
      </c>
    </row>
    <row r="905" spans="1:11" ht="14.45" customHeight="1" x14ac:dyDescent="0.2">
      <c r="A905" s="831" t="s">
        <v>577</v>
      </c>
      <c r="B905" s="832" t="s">
        <v>578</v>
      </c>
      <c r="C905" s="835" t="s">
        <v>2639</v>
      </c>
      <c r="D905" s="863" t="s">
        <v>2640</v>
      </c>
      <c r="E905" s="835" t="s">
        <v>3141</v>
      </c>
      <c r="F905" s="863" t="s">
        <v>3142</v>
      </c>
      <c r="G905" s="835" t="s">
        <v>4037</v>
      </c>
      <c r="H905" s="835" t="s">
        <v>4038</v>
      </c>
      <c r="I905" s="849">
        <v>1066.3299560546875</v>
      </c>
      <c r="J905" s="849">
        <v>3</v>
      </c>
      <c r="K905" s="850">
        <v>3198.9798583984375</v>
      </c>
    </row>
    <row r="906" spans="1:11" ht="14.45" customHeight="1" x14ac:dyDescent="0.2">
      <c r="A906" s="831" t="s">
        <v>577</v>
      </c>
      <c r="B906" s="832" t="s">
        <v>578</v>
      </c>
      <c r="C906" s="835" t="s">
        <v>2639</v>
      </c>
      <c r="D906" s="863" t="s">
        <v>2640</v>
      </c>
      <c r="E906" s="835" t="s">
        <v>3141</v>
      </c>
      <c r="F906" s="863" t="s">
        <v>3142</v>
      </c>
      <c r="G906" s="835" t="s">
        <v>4039</v>
      </c>
      <c r="H906" s="835" t="s">
        <v>4040</v>
      </c>
      <c r="I906" s="849">
        <v>506</v>
      </c>
      <c r="J906" s="849">
        <v>3</v>
      </c>
      <c r="K906" s="850">
        <v>1518</v>
      </c>
    </row>
    <row r="907" spans="1:11" ht="14.45" customHeight="1" x14ac:dyDescent="0.2">
      <c r="A907" s="831" t="s">
        <v>577</v>
      </c>
      <c r="B907" s="832" t="s">
        <v>578</v>
      </c>
      <c r="C907" s="835" t="s">
        <v>2639</v>
      </c>
      <c r="D907" s="863" t="s">
        <v>2640</v>
      </c>
      <c r="E907" s="835" t="s">
        <v>3141</v>
      </c>
      <c r="F907" s="863" t="s">
        <v>3142</v>
      </c>
      <c r="G907" s="835" t="s">
        <v>4041</v>
      </c>
      <c r="H907" s="835" t="s">
        <v>4042</v>
      </c>
      <c r="I907" s="849">
        <v>506</v>
      </c>
      <c r="J907" s="849">
        <v>1</v>
      </c>
      <c r="K907" s="850">
        <v>506</v>
      </c>
    </row>
    <row r="908" spans="1:11" ht="14.45" customHeight="1" x14ac:dyDescent="0.2">
      <c r="A908" s="831" t="s">
        <v>577</v>
      </c>
      <c r="B908" s="832" t="s">
        <v>578</v>
      </c>
      <c r="C908" s="835" t="s">
        <v>2639</v>
      </c>
      <c r="D908" s="863" t="s">
        <v>2640</v>
      </c>
      <c r="E908" s="835" t="s">
        <v>3141</v>
      </c>
      <c r="F908" s="863" t="s">
        <v>3142</v>
      </c>
      <c r="G908" s="835" t="s">
        <v>4043</v>
      </c>
      <c r="H908" s="835" t="s">
        <v>4044</v>
      </c>
      <c r="I908" s="849">
        <v>479.54998779296875</v>
      </c>
      <c r="J908" s="849">
        <v>1</v>
      </c>
      <c r="K908" s="850">
        <v>479.54998779296875</v>
      </c>
    </row>
    <row r="909" spans="1:11" ht="14.45" customHeight="1" x14ac:dyDescent="0.2">
      <c r="A909" s="831" t="s">
        <v>577</v>
      </c>
      <c r="B909" s="832" t="s">
        <v>578</v>
      </c>
      <c r="C909" s="835" t="s">
        <v>2639</v>
      </c>
      <c r="D909" s="863" t="s">
        <v>2640</v>
      </c>
      <c r="E909" s="835" t="s">
        <v>3141</v>
      </c>
      <c r="F909" s="863" t="s">
        <v>3142</v>
      </c>
      <c r="G909" s="835" t="s">
        <v>4045</v>
      </c>
      <c r="H909" s="835" t="s">
        <v>4046</v>
      </c>
      <c r="I909" s="849">
        <v>479.54998779296875</v>
      </c>
      <c r="J909" s="849">
        <v>1</v>
      </c>
      <c r="K909" s="850">
        <v>479.54998779296875</v>
      </c>
    </row>
    <row r="910" spans="1:11" ht="14.45" customHeight="1" x14ac:dyDescent="0.2">
      <c r="A910" s="831" t="s">
        <v>577</v>
      </c>
      <c r="B910" s="832" t="s">
        <v>578</v>
      </c>
      <c r="C910" s="835" t="s">
        <v>2639</v>
      </c>
      <c r="D910" s="863" t="s">
        <v>2640</v>
      </c>
      <c r="E910" s="835" t="s">
        <v>3141</v>
      </c>
      <c r="F910" s="863" t="s">
        <v>3142</v>
      </c>
      <c r="G910" s="835" t="s">
        <v>4047</v>
      </c>
      <c r="H910" s="835" t="s">
        <v>4048</v>
      </c>
      <c r="I910" s="849">
        <v>479.54998779296875</v>
      </c>
      <c r="J910" s="849">
        <v>1</v>
      </c>
      <c r="K910" s="850">
        <v>479.54998779296875</v>
      </c>
    </row>
    <row r="911" spans="1:11" ht="14.45" customHeight="1" x14ac:dyDescent="0.2">
      <c r="A911" s="831" t="s">
        <v>577</v>
      </c>
      <c r="B911" s="832" t="s">
        <v>578</v>
      </c>
      <c r="C911" s="835" t="s">
        <v>2639</v>
      </c>
      <c r="D911" s="863" t="s">
        <v>2640</v>
      </c>
      <c r="E911" s="835" t="s">
        <v>3141</v>
      </c>
      <c r="F911" s="863" t="s">
        <v>3142</v>
      </c>
      <c r="G911" s="835" t="s">
        <v>4049</v>
      </c>
      <c r="H911" s="835" t="s">
        <v>4050</v>
      </c>
      <c r="I911" s="849">
        <v>294.3599853515625</v>
      </c>
      <c r="J911" s="849">
        <v>1</v>
      </c>
      <c r="K911" s="850">
        <v>294.3599853515625</v>
      </c>
    </row>
    <row r="912" spans="1:11" ht="14.45" customHeight="1" x14ac:dyDescent="0.2">
      <c r="A912" s="831" t="s">
        <v>577</v>
      </c>
      <c r="B912" s="832" t="s">
        <v>578</v>
      </c>
      <c r="C912" s="835" t="s">
        <v>2639</v>
      </c>
      <c r="D912" s="863" t="s">
        <v>2640</v>
      </c>
      <c r="E912" s="835" t="s">
        <v>3141</v>
      </c>
      <c r="F912" s="863" t="s">
        <v>3142</v>
      </c>
      <c r="G912" s="835" t="s">
        <v>4051</v>
      </c>
      <c r="H912" s="835" t="s">
        <v>4052</v>
      </c>
      <c r="I912" s="849">
        <v>294.3599853515625</v>
      </c>
      <c r="J912" s="849">
        <v>2</v>
      </c>
      <c r="K912" s="850">
        <v>588.719970703125</v>
      </c>
    </row>
    <row r="913" spans="1:11" ht="14.45" customHeight="1" x14ac:dyDescent="0.2">
      <c r="A913" s="831" t="s">
        <v>577</v>
      </c>
      <c r="B913" s="832" t="s">
        <v>578</v>
      </c>
      <c r="C913" s="835" t="s">
        <v>2639</v>
      </c>
      <c r="D913" s="863" t="s">
        <v>2640</v>
      </c>
      <c r="E913" s="835" t="s">
        <v>3141</v>
      </c>
      <c r="F913" s="863" t="s">
        <v>3142</v>
      </c>
      <c r="G913" s="835" t="s">
        <v>4053</v>
      </c>
      <c r="H913" s="835" t="s">
        <v>4054</v>
      </c>
      <c r="I913" s="849">
        <v>294.35665893554688</v>
      </c>
      <c r="J913" s="849">
        <v>5</v>
      </c>
      <c r="K913" s="850">
        <v>1471.7899475097656</v>
      </c>
    </row>
    <row r="914" spans="1:11" ht="14.45" customHeight="1" x14ac:dyDescent="0.2">
      <c r="A914" s="831" t="s">
        <v>577</v>
      </c>
      <c r="B914" s="832" t="s">
        <v>578</v>
      </c>
      <c r="C914" s="835" t="s">
        <v>2639</v>
      </c>
      <c r="D914" s="863" t="s">
        <v>2640</v>
      </c>
      <c r="E914" s="835" t="s">
        <v>3141</v>
      </c>
      <c r="F914" s="863" t="s">
        <v>3142</v>
      </c>
      <c r="G914" s="835" t="s">
        <v>4055</v>
      </c>
      <c r="H914" s="835" t="s">
        <v>4056</v>
      </c>
      <c r="I914" s="849">
        <v>294.3599853515625</v>
      </c>
      <c r="J914" s="849">
        <v>1</v>
      </c>
      <c r="K914" s="850">
        <v>294.3599853515625</v>
      </c>
    </row>
    <row r="915" spans="1:11" ht="14.45" customHeight="1" x14ac:dyDescent="0.2">
      <c r="A915" s="831" t="s">
        <v>577</v>
      </c>
      <c r="B915" s="832" t="s">
        <v>578</v>
      </c>
      <c r="C915" s="835" t="s">
        <v>2639</v>
      </c>
      <c r="D915" s="863" t="s">
        <v>2640</v>
      </c>
      <c r="E915" s="835" t="s">
        <v>3141</v>
      </c>
      <c r="F915" s="863" t="s">
        <v>3142</v>
      </c>
      <c r="G915" s="835" t="s">
        <v>4057</v>
      </c>
      <c r="H915" s="835" t="s">
        <v>4058</v>
      </c>
      <c r="I915" s="849">
        <v>294.3599853515625</v>
      </c>
      <c r="J915" s="849">
        <v>1</v>
      </c>
      <c r="K915" s="850">
        <v>294.3599853515625</v>
      </c>
    </row>
    <row r="916" spans="1:11" ht="14.45" customHeight="1" x14ac:dyDescent="0.2">
      <c r="A916" s="831" t="s">
        <v>577</v>
      </c>
      <c r="B916" s="832" t="s">
        <v>578</v>
      </c>
      <c r="C916" s="835" t="s">
        <v>2639</v>
      </c>
      <c r="D916" s="863" t="s">
        <v>2640</v>
      </c>
      <c r="E916" s="835" t="s">
        <v>3141</v>
      </c>
      <c r="F916" s="863" t="s">
        <v>3142</v>
      </c>
      <c r="G916" s="835" t="s">
        <v>4059</v>
      </c>
      <c r="H916" s="835" t="s">
        <v>4060</v>
      </c>
      <c r="I916" s="849">
        <v>404.5</v>
      </c>
      <c r="J916" s="849">
        <v>1</v>
      </c>
      <c r="K916" s="850">
        <v>404.5</v>
      </c>
    </row>
    <row r="917" spans="1:11" ht="14.45" customHeight="1" x14ac:dyDescent="0.2">
      <c r="A917" s="831" t="s">
        <v>577</v>
      </c>
      <c r="B917" s="832" t="s">
        <v>578</v>
      </c>
      <c r="C917" s="835" t="s">
        <v>2639</v>
      </c>
      <c r="D917" s="863" t="s">
        <v>2640</v>
      </c>
      <c r="E917" s="835" t="s">
        <v>3141</v>
      </c>
      <c r="F917" s="863" t="s">
        <v>3142</v>
      </c>
      <c r="G917" s="835" t="s">
        <v>4061</v>
      </c>
      <c r="H917" s="835" t="s">
        <v>4062</v>
      </c>
      <c r="I917" s="849">
        <v>518.53997802734375</v>
      </c>
      <c r="J917" s="849">
        <v>3</v>
      </c>
      <c r="K917" s="850">
        <v>1555.6099853515625</v>
      </c>
    </row>
    <row r="918" spans="1:11" ht="14.45" customHeight="1" x14ac:dyDescent="0.2">
      <c r="A918" s="831" t="s">
        <v>577</v>
      </c>
      <c r="B918" s="832" t="s">
        <v>578</v>
      </c>
      <c r="C918" s="835" t="s">
        <v>2639</v>
      </c>
      <c r="D918" s="863" t="s">
        <v>2640</v>
      </c>
      <c r="E918" s="835" t="s">
        <v>3141</v>
      </c>
      <c r="F918" s="863" t="s">
        <v>3142</v>
      </c>
      <c r="G918" s="835" t="s">
        <v>4063</v>
      </c>
      <c r="H918" s="835" t="s">
        <v>4064</v>
      </c>
      <c r="I918" s="849">
        <v>518.53997802734375</v>
      </c>
      <c r="J918" s="849">
        <v>3</v>
      </c>
      <c r="K918" s="850">
        <v>1555.6199340820313</v>
      </c>
    </row>
    <row r="919" spans="1:11" ht="14.45" customHeight="1" x14ac:dyDescent="0.2">
      <c r="A919" s="831" t="s">
        <v>577</v>
      </c>
      <c r="B919" s="832" t="s">
        <v>578</v>
      </c>
      <c r="C919" s="835" t="s">
        <v>2639</v>
      </c>
      <c r="D919" s="863" t="s">
        <v>2640</v>
      </c>
      <c r="E919" s="835" t="s">
        <v>3141</v>
      </c>
      <c r="F919" s="863" t="s">
        <v>3142</v>
      </c>
      <c r="G919" s="835" t="s">
        <v>4065</v>
      </c>
      <c r="H919" s="835" t="s">
        <v>4066</v>
      </c>
      <c r="I919" s="849">
        <v>518.53997802734375</v>
      </c>
      <c r="J919" s="849">
        <v>1</v>
      </c>
      <c r="K919" s="850">
        <v>518.53997802734375</v>
      </c>
    </row>
    <row r="920" spans="1:11" ht="14.45" customHeight="1" x14ac:dyDescent="0.2">
      <c r="A920" s="831" t="s">
        <v>577</v>
      </c>
      <c r="B920" s="832" t="s">
        <v>578</v>
      </c>
      <c r="C920" s="835" t="s">
        <v>2639</v>
      </c>
      <c r="D920" s="863" t="s">
        <v>2640</v>
      </c>
      <c r="E920" s="835" t="s">
        <v>3141</v>
      </c>
      <c r="F920" s="863" t="s">
        <v>3142</v>
      </c>
      <c r="G920" s="835" t="s">
        <v>4067</v>
      </c>
      <c r="H920" s="835" t="s">
        <v>4068</v>
      </c>
      <c r="I920" s="849">
        <v>6028.56005859375</v>
      </c>
      <c r="J920" s="849">
        <v>1</v>
      </c>
      <c r="K920" s="850">
        <v>6028.56005859375</v>
      </c>
    </row>
    <row r="921" spans="1:11" ht="14.45" customHeight="1" x14ac:dyDescent="0.2">
      <c r="A921" s="831" t="s">
        <v>577</v>
      </c>
      <c r="B921" s="832" t="s">
        <v>578</v>
      </c>
      <c r="C921" s="835" t="s">
        <v>2639</v>
      </c>
      <c r="D921" s="863" t="s">
        <v>2640</v>
      </c>
      <c r="E921" s="835" t="s">
        <v>3141</v>
      </c>
      <c r="F921" s="863" t="s">
        <v>3142</v>
      </c>
      <c r="G921" s="835" t="s">
        <v>4069</v>
      </c>
      <c r="H921" s="835" t="s">
        <v>4070</v>
      </c>
      <c r="I921" s="849">
        <v>861.6400146484375</v>
      </c>
      <c r="J921" s="849">
        <v>1</v>
      </c>
      <c r="K921" s="850">
        <v>861.6400146484375</v>
      </c>
    </row>
    <row r="922" spans="1:11" ht="14.45" customHeight="1" x14ac:dyDescent="0.2">
      <c r="A922" s="831" t="s">
        <v>577</v>
      </c>
      <c r="B922" s="832" t="s">
        <v>578</v>
      </c>
      <c r="C922" s="835" t="s">
        <v>2639</v>
      </c>
      <c r="D922" s="863" t="s">
        <v>2640</v>
      </c>
      <c r="E922" s="835" t="s">
        <v>3141</v>
      </c>
      <c r="F922" s="863" t="s">
        <v>3142</v>
      </c>
      <c r="G922" s="835" t="s">
        <v>4071</v>
      </c>
      <c r="H922" s="835" t="s">
        <v>4072</v>
      </c>
      <c r="I922" s="849">
        <v>908.41998291015625</v>
      </c>
      <c r="J922" s="849">
        <v>1</v>
      </c>
      <c r="K922" s="850">
        <v>908.41998291015625</v>
      </c>
    </row>
    <row r="923" spans="1:11" ht="14.45" customHeight="1" x14ac:dyDescent="0.2">
      <c r="A923" s="831" t="s">
        <v>577</v>
      </c>
      <c r="B923" s="832" t="s">
        <v>578</v>
      </c>
      <c r="C923" s="835" t="s">
        <v>2639</v>
      </c>
      <c r="D923" s="863" t="s">
        <v>2640</v>
      </c>
      <c r="E923" s="835" t="s">
        <v>3141</v>
      </c>
      <c r="F923" s="863" t="s">
        <v>3142</v>
      </c>
      <c r="G923" s="835" t="s">
        <v>4073</v>
      </c>
      <c r="H923" s="835" t="s">
        <v>4074</v>
      </c>
      <c r="I923" s="849">
        <v>908.41998291015625</v>
      </c>
      <c r="J923" s="849">
        <v>2</v>
      </c>
      <c r="K923" s="850">
        <v>1816.8399658203125</v>
      </c>
    </row>
    <row r="924" spans="1:11" ht="14.45" customHeight="1" x14ac:dyDescent="0.2">
      <c r="A924" s="831" t="s">
        <v>577</v>
      </c>
      <c r="B924" s="832" t="s">
        <v>578</v>
      </c>
      <c r="C924" s="835" t="s">
        <v>2639</v>
      </c>
      <c r="D924" s="863" t="s">
        <v>2640</v>
      </c>
      <c r="E924" s="835" t="s">
        <v>3141</v>
      </c>
      <c r="F924" s="863" t="s">
        <v>3142</v>
      </c>
      <c r="G924" s="835" t="s">
        <v>4075</v>
      </c>
      <c r="H924" s="835" t="s">
        <v>4076</v>
      </c>
      <c r="I924" s="849">
        <v>908.41998291015625</v>
      </c>
      <c r="J924" s="849">
        <v>3</v>
      </c>
      <c r="K924" s="850">
        <v>2725.260009765625</v>
      </c>
    </row>
    <row r="925" spans="1:11" ht="14.45" customHeight="1" x14ac:dyDescent="0.2">
      <c r="A925" s="831" t="s">
        <v>577</v>
      </c>
      <c r="B925" s="832" t="s">
        <v>578</v>
      </c>
      <c r="C925" s="835" t="s">
        <v>2639</v>
      </c>
      <c r="D925" s="863" t="s">
        <v>2640</v>
      </c>
      <c r="E925" s="835" t="s">
        <v>3141</v>
      </c>
      <c r="F925" s="863" t="s">
        <v>3142</v>
      </c>
      <c r="G925" s="835" t="s">
        <v>4077</v>
      </c>
      <c r="H925" s="835" t="s">
        <v>4078</v>
      </c>
      <c r="I925" s="849">
        <v>908.41998291015625</v>
      </c>
      <c r="J925" s="849">
        <v>3</v>
      </c>
      <c r="K925" s="850">
        <v>2725.260009765625</v>
      </c>
    </row>
    <row r="926" spans="1:11" ht="14.45" customHeight="1" x14ac:dyDescent="0.2">
      <c r="A926" s="831" t="s">
        <v>577</v>
      </c>
      <c r="B926" s="832" t="s">
        <v>578</v>
      </c>
      <c r="C926" s="835" t="s">
        <v>2639</v>
      </c>
      <c r="D926" s="863" t="s">
        <v>2640</v>
      </c>
      <c r="E926" s="835" t="s">
        <v>3141</v>
      </c>
      <c r="F926" s="863" t="s">
        <v>3142</v>
      </c>
      <c r="G926" s="835" t="s">
        <v>4079</v>
      </c>
      <c r="H926" s="835" t="s">
        <v>4080</v>
      </c>
      <c r="I926" s="849">
        <v>908.41998291015625</v>
      </c>
      <c r="J926" s="849">
        <v>1</v>
      </c>
      <c r="K926" s="850">
        <v>908.41998291015625</v>
      </c>
    </row>
    <row r="927" spans="1:11" ht="14.45" customHeight="1" x14ac:dyDescent="0.2">
      <c r="A927" s="831" t="s">
        <v>577</v>
      </c>
      <c r="B927" s="832" t="s">
        <v>578</v>
      </c>
      <c r="C927" s="835" t="s">
        <v>2639</v>
      </c>
      <c r="D927" s="863" t="s">
        <v>2640</v>
      </c>
      <c r="E927" s="835" t="s">
        <v>3141</v>
      </c>
      <c r="F927" s="863" t="s">
        <v>3142</v>
      </c>
      <c r="G927" s="835" t="s">
        <v>4081</v>
      </c>
      <c r="H927" s="835" t="s">
        <v>4082</v>
      </c>
      <c r="I927" s="849">
        <v>1213.4966634114583</v>
      </c>
      <c r="J927" s="849">
        <v>4</v>
      </c>
      <c r="K927" s="850">
        <v>4853.97998046875</v>
      </c>
    </row>
    <row r="928" spans="1:11" ht="14.45" customHeight="1" x14ac:dyDescent="0.2">
      <c r="A928" s="831" t="s">
        <v>577</v>
      </c>
      <c r="B928" s="832" t="s">
        <v>578</v>
      </c>
      <c r="C928" s="835" t="s">
        <v>2639</v>
      </c>
      <c r="D928" s="863" t="s">
        <v>2640</v>
      </c>
      <c r="E928" s="835" t="s">
        <v>3141</v>
      </c>
      <c r="F928" s="863" t="s">
        <v>3142</v>
      </c>
      <c r="G928" s="835" t="s">
        <v>4083</v>
      </c>
      <c r="H928" s="835" t="s">
        <v>4084</v>
      </c>
      <c r="I928" s="849">
        <v>1213.4949951171875</v>
      </c>
      <c r="J928" s="849">
        <v>7</v>
      </c>
      <c r="K928" s="850">
        <v>8494.479736328125</v>
      </c>
    </row>
    <row r="929" spans="1:11" ht="14.45" customHeight="1" x14ac:dyDescent="0.2">
      <c r="A929" s="831" t="s">
        <v>577</v>
      </c>
      <c r="B929" s="832" t="s">
        <v>578</v>
      </c>
      <c r="C929" s="835" t="s">
        <v>2639</v>
      </c>
      <c r="D929" s="863" t="s">
        <v>2640</v>
      </c>
      <c r="E929" s="835" t="s">
        <v>3141</v>
      </c>
      <c r="F929" s="863" t="s">
        <v>3142</v>
      </c>
      <c r="G929" s="835" t="s">
        <v>4085</v>
      </c>
      <c r="H929" s="835" t="s">
        <v>4086</v>
      </c>
      <c r="I929" s="849">
        <v>1322.6700439453125</v>
      </c>
      <c r="J929" s="849">
        <v>4</v>
      </c>
      <c r="K929" s="850">
        <v>5290.68017578125</v>
      </c>
    </row>
    <row r="930" spans="1:11" ht="14.45" customHeight="1" x14ac:dyDescent="0.2">
      <c r="A930" s="831" t="s">
        <v>577</v>
      </c>
      <c r="B930" s="832" t="s">
        <v>578</v>
      </c>
      <c r="C930" s="835" t="s">
        <v>2639</v>
      </c>
      <c r="D930" s="863" t="s">
        <v>2640</v>
      </c>
      <c r="E930" s="835" t="s">
        <v>3141</v>
      </c>
      <c r="F930" s="863" t="s">
        <v>3142</v>
      </c>
      <c r="G930" s="835" t="s">
        <v>4087</v>
      </c>
      <c r="H930" s="835" t="s">
        <v>4088</v>
      </c>
      <c r="I930" s="849">
        <v>1322.6700439453125</v>
      </c>
      <c r="J930" s="849">
        <v>2</v>
      </c>
      <c r="K930" s="850">
        <v>2645.340087890625</v>
      </c>
    </row>
    <row r="931" spans="1:11" ht="14.45" customHeight="1" x14ac:dyDescent="0.2">
      <c r="A931" s="831" t="s">
        <v>577</v>
      </c>
      <c r="B931" s="832" t="s">
        <v>578</v>
      </c>
      <c r="C931" s="835" t="s">
        <v>2639</v>
      </c>
      <c r="D931" s="863" t="s">
        <v>2640</v>
      </c>
      <c r="E931" s="835" t="s">
        <v>3141</v>
      </c>
      <c r="F931" s="863" t="s">
        <v>3142</v>
      </c>
      <c r="G931" s="835" t="s">
        <v>4089</v>
      </c>
      <c r="H931" s="835" t="s">
        <v>4090</v>
      </c>
      <c r="I931" s="849">
        <v>1322.6700439453125</v>
      </c>
      <c r="J931" s="849">
        <v>1</v>
      </c>
      <c r="K931" s="850">
        <v>1322.6700439453125</v>
      </c>
    </row>
    <row r="932" spans="1:11" ht="14.45" customHeight="1" x14ac:dyDescent="0.2">
      <c r="A932" s="831" t="s">
        <v>577</v>
      </c>
      <c r="B932" s="832" t="s">
        <v>578</v>
      </c>
      <c r="C932" s="835" t="s">
        <v>2639</v>
      </c>
      <c r="D932" s="863" t="s">
        <v>2640</v>
      </c>
      <c r="E932" s="835" t="s">
        <v>3141</v>
      </c>
      <c r="F932" s="863" t="s">
        <v>3142</v>
      </c>
      <c r="G932" s="835" t="s">
        <v>4091</v>
      </c>
      <c r="H932" s="835" t="s">
        <v>4092</v>
      </c>
      <c r="I932" s="849">
        <v>1322.6700439453125</v>
      </c>
      <c r="J932" s="849">
        <v>2</v>
      </c>
      <c r="K932" s="850">
        <v>2645.340087890625</v>
      </c>
    </row>
    <row r="933" spans="1:11" ht="14.45" customHeight="1" x14ac:dyDescent="0.2">
      <c r="A933" s="831" t="s">
        <v>577</v>
      </c>
      <c r="B933" s="832" t="s">
        <v>578</v>
      </c>
      <c r="C933" s="835" t="s">
        <v>2639</v>
      </c>
      <c r="D933" s="863" t="s">
        <v>2640</v>
      </c>
      <c r="E933" s="835" t="s">
        <v>3141</v>
      </c>
      <c r="F933" s="863" t="s">
        <v>3142</v>
      </c>
      <c r="G933" s="835" t="s">
        <v>4093</v>
      </c>
      <c r="H933" s="835" t="s">
        <v>4094</v>
      </c>
      <c r="I933" s="849">
        <v>1322.6700439453125</v>
      </c>
      <c r="J933" s="849">
        <v>3</v>
      </c>
      <c r="K933" s="850">
        <v>3968.0101318359375</v>
      </c>
    </row>
    <row r="934" spans="1:11" ht="14.45" customHeight="1" x14ac:dyDescent="0.2">
      <c r="A934" s="831" t="s">
        <v>577</v>
      </c>
      <c r="B934" s="832" t="s">
        <v>578</v>
      </c>
      <c r="C934" s="835" t="s">
        <v>2639</v>
      </c>
      <c r="D934" s="863" t="s">
        <v>2640</v>
      </c>
      <c r="E934" s="835" t="s">
        <v>3141</v>
      </c>
      <c r="F934" s="863" t="s">
        <v>3142</v>
      </c>
      <c r="G934" s="835" t="s">
        <v>4095</v>
      </c>
      <c r="H934" s="835" t="s">
        <v>4096</v>
      </c>
      <c r="I934" s="849">
        <v>1405.52001953125</v>
      </c>
      <c r="J934" s="849">
        <v>1</v>
      </c>
      <c r="K934" s="850">
        <v>1405.52001953125</v>
      </c>
    </row>
    <row r="935" spans="1:11" ht="14.45" customHeight="1" x14ac:dyDescent="0.2">
      <c r="A935" s="831" t="s">
        <v>577</v>
      </c>
      <c r="B935" s="832" t="s">
        <v>578</v>
      </c>
      <c r="C935" s="835" t="s">
        <v>2639</v>
      </c>
      <c r="D935" s="863" t="s">
        <v>2640</v>
      </c>
      <c r="E935" s="835" t="s">
        <v>3141</v>
      </c>
      <c r="F935" s="863" t="s">
        <v>3142</v>
      </c>
      <c r="G935" s="835" t="s">
        <v>4097</v>
      </c>
      <c r="H935" s="835" t="s">
        <v>4098</v>
      </c>
      <c r="I935" s="849">
        <v>1524.4300537109375</v>
      </c>
      <c r="J935" s="849">
        <v>1</v>
      </c>
      <c r="K935" s="850">
        <v>1524.4300537109375</v>
      </c>
    </row>
    <row r="936" spans="1:11" ht="14.45" customHeight="1" x14ac:dyDescent="0.2">
      <c r="A936" s="831" t="s">
        <v>577</v>
      </c>
      <c r="B936" s="832" t="s">
        <v>578</v>
      </c>
      <c r="C936" s="835" t="s">
        <v>2639</v>
      </c>
      <c r="D936" s="863" t="s">
        <v>2640</v>
      </c>
      <c r="E936" s="835" t="s">
        <v>3141</v>
      </c>
      <c r="F936" s="863" t="s">
        <v>3142</v>
      </c>
      <c r="G936" s="835" t="s">
        <v>4099</v>
      </c>
      <c r="H936" s="835" t="s">
        <v>4100</v>
      </c>
      <c r="I936" s="849">
        <v>1089.719970703125</v>
      </c>
      <c r="J936" s="849">
        <v>1</v>
      </c>
      <c r="K936" s="850">
        <v>1089.719970703125</v>
      </c>
    </row>
    <row r="937" spans="1:11" ht="14.45" customHeight="1" x14ac:dyDescent="0.2">
      <c r="A937" s="831" t="s">
        <v>577</v>
      </c>
      <c r="B937" s="832" t="s">
        <v>578</v>
      </c>
      <c r="C937" s="835" t="s">
        <v>2639</v>
      </c>
      <c r="D937" s="863" t="s">
        <v>2640</v>
      </c>
      <c r="E937" s="835" t="s">
        <v>3141</v>
      </c>
      <c r="F937" s="863" t="s">
        <v>3142</v>
      </c>
      <c r="G937" s="835" t="s">
        <v>4101</v>
      </c>
      <c r="H937" s="835" t="s">
        <v>4102</v>
      </c>
      <c r="I937" s="849">
        <v>1161.8399658203125</v>
      </c>
      <c r="J937" s="849">
        <v>2</v>
      </c>
      <c r="K937" s="850">
        <v>2323.679931640625</v>
      </c>
    </row>
    <row r="938" spans="1:11" ht="14.45" customHeight="1" x14ac:dyDescent="0.2">
      <c r="A938" s="831" t="s">
        <v>577</v>
      </c>
      <c r="B938" s="832" t="s">
        <v>578</v>
      </c>
      <c r="C938" s="835" t="s">
        <v>2639</v>
      </c>
      <c r="D938" s="863" t="s">
        <v>2640</v>
      </c>
      <c r="E938" s="835" t="s">
        <v>3141</v>
      </c>
      <c r="F938" s="863" t="s">
        <v>3142</v>
      </c>
      <c r="G938" s="835" t="s">
        <v>4103</v>
      </c>
      <c r="H938" s="835" t="s">
        <v>4104</v>
      </c>
      <c r="I938" s="849">
        <v>1161.8399658203125</v>
      </c>
      <c r="J938" s="849">
        <v>1</v>
      </c>
      <c r="K938" s="850">
        <v>1161.8399658203125</v>
      </c>
    </row>
    <row r="939" spans="1:11" ht="14.45" customHeight="1" x14ac:dyDescent="0.2">
      <c r="A939" s="831" t="s">
        <v>577</v>
      </c>
      <c r="B939" s="832" t="s">
        <v>578</v>
      </c>
      <c r="C939" s="835" t="s">
        <v>2639</v>
      </c>
      <c r="D939" s="863" t="s">
        <v>2640</v>
      </c>
      <c r="E939" s="835" t="s">
        <v>3141</v>
      </c>
      <c r="F939" s="863" t="s">
        <v>3142</v>
      </c>
      <c r="G939" s="835" t="s">
        <v>4105</v>
      </c>
      <c r="H939" s="835" t="s">
        <v>4106</v>
      </c>
      <c r="I939" s="849">
        <v>880.15997314453125</v>
      </c>
      <c r="J939" s="849">
        <v>2</v>
      </c>
      <c r="K939" s="850">
        <v>1760.31005859375</v>
      </c>
    </row>
    <row r="940" spans="1:11" ht="14.45" customHeight="1" x14ac:dyDescent="0.2">
      <c r="A940" s="831" t="s">
        <v>577</v>
      </c>
      <c r="B940" s="832" t="s">
        <v>578</v>
      </c>
      <c r="C940" s="835" t="s">
        <v>2639</v>
      </c>
      <c r="D940" s="863" t="s">
        <v>2640</v>
      </c>
      <c r="E940" s="835" t="s">
        <v>3141</v>
      </c>
      <c r="F940" s="863" t="s">
        <v>3142</v>
      </c>
      <c r="G940" s="835" t="s">
        <v>4107</v>
      </c>
      <c r="H940" s="835" t="s">
        <v>4108</v>
      </c>
      <c r="I940" s="849">
        <v>880.1500244140625</v>
      </c>
      <c r="J940" s="849">
        <v>1</v>
      </c>
      <c r="K940" s="850">
        <v>880.1500244140625</v>
      </c>
    </row>
    <row r="941" spans="1:11" ht="14.45" customHeight="1" x14ac:dyDescent="0.2">
      <c r="A941" s="831" t="s">
        <v>577</v>
      </c>
      <c r="B941" s="832" t="s">
        <v>578</v>
      </c>
      <c r="C941" s="835" t="s">
        <v>2639</v>
      </c>
      <c r="D941" s="863" t="s">
        <v>2640</v>
      </c>
      <c r="E941" s="835" t="s">
        <v>3141</v>
      </c>
      <c r="F941" s="863" t="s">
        <v>3142</v>
      </c>
      <c r="G941" s="835" t="s">
        <v>4109</v>
      </c>
      <c r="H941" s="835" t="s">
        <v>4110</v>
      </c>
      <c r="I941" s="849">
        <v>880.15499877929688</v>
      </c>
      <c r="J941" s="849">
        <v>3</v>
      </c>
      <c r="K941" s="850">
        <v>2640.4600830078125</v>
      </c>
    </row>
    <row r="942" spans="1:11" ht="14.45" customHeight="1" x14ac:dyDescent="0.2">
      <c r="A942" s="831" t="s">
        <v>577</v>
      </c>
      <c r="B942" s="832" t="s">
        <v>578</v>
      </c>
      <c r="C942" s="835" t="s">
        <v>2639</v>
      </c>
      <c r="D942" s="863" t="s">
        <v>2640</v>
      </c>
      <c r="E942" s="835" t="s">
        <v>3141</v>
      </c>
      <c r="F942" s="863" t="s">
        <v>3142</v>
      </c>
      <c r="G942" s="835" t="s">
        <v>4111</v>
      </c>
      <c r="H942" s="835" t="s">
        <v>4112</v>
      </c>
      <c r="I942" s="849">
        <v>880.1500244140625</v>
      </c>
      <c r="J942" s="849">
        <v>2</v>
      </c>
      <c r="K942" s="850">
        <v>1760.300048828125</v>
      </c>
    </row>
    <row r="943" spans="1:11" ht="14.45" customHeight="1" x14ac:dyDescent="0.2">
      <c r="A943" s="831" t="s">
        <v>577</v>
      </c>
      <c r="B943" s="832" t="s">
        <v>578</v>
      </c>
      <c r="C943" s="835" t="s">
        <v>2639</v>
      </c>
      <c r="D943" s="863" t="s">
        <v>2640</v>
      </c>
      <c r="E943" s="835" t="s">
        <v>3141</v>
      </c>
      <c r="F943" s="863" t="s">
        <v>3142</v>
      </c>
      <c r="G943" s="835" t="s">
        <v>4113</v>
      </c>
      <c r="H943" s="835" t="s">
        <v>4114</v>
      </c>
      <c r="I943" s="849">
        <v>880.1500244140625</v>
      </c>
      <c r="J943" s="849">
        <v>1</v>
      </c>
      <c r="K943" s="850">
        <v>880.1500244140625</v>
      </c>
    </row>
    <row r="944" spans="1:11" ht="14.45" customHeight="1" x14ac:dyDescent="0.2">
      <c r="A944" s="831" t="s">
        <v>577</v>
      </c>
      <c r="B944" s="832" t="s">
        <v>578</v>
      </c>
      <c r="C944" s="835" t="s">
        <v>2639</v>
      </c>
      <c r="D944" s="863" t="s">
        <v>2640</v>
      </c>
      <c r="E944" s="835" t="s">
        <v>3141</v>
      </c>
      <c r="F944" s="863" t="s">
        <v>3142</v>
      </c>
      <c r="G944" s="835" t="s">
        <v>4115</v>
      </c>
      <c r="H944" s="835" t="s">
        <v>4116</v>
      </c>
      <c r="I944" s="849">
        <v>880.1500244140625</v>
      </c>
      <c r="J944" s="849">
        <v>1</v>
      </c>
      <c r="K944" s="850">
        <v>880.1500244140625</v>
      </c>
    </row>
    <row r="945" spans="1:11" ht="14.45" customHeight="1" x14ac:dyDescent="0.2">
      <c r="A945" s="831" t="s">
        <v>577</v>
      </c>
      <c r="B945" s="832" t="s">
        <v>578</v>
      </c>
      <c r="C945" s="835" t="s">
        <v>2639</v>
      </c>
      <c r="D945" s="863" t="s">
        <v>2640</v>
      </c>
      <c r="E945" s="835" t="s">
        <v>3141</v>
      </c>
      <c r="F945" s="863" t="s">
        <v>3142</v>
      </c>
      <c r="G945" s="835" t="s">
        <v>4117</v>
      </c>
      <c r="H945" s="835" t="s">
        <v>4118</v>
      </c>
      <c r="I945" s="849">
        <v>880.1500244140625</v>
      </c>
      <c r="J945" s="849">
        <v>1</v>
      </c>
      <c r="K945" s="850">
        <v>880.1500244140625</v>
      </c>
    </row>
    <row r="946" spans="1:11" ht="14.45" customHeight="1" x14ac:dyDescent="0.2">
      <c r="A946" s="831" t="s">
        <v>577</v>
      </c>
      <c r="B946" s="832" t="s">
        <v>578</v>
      </c>
      <c r="C946" s="835" t="s">
        <v>2639</v>
      </c>
      <c r="D946" s="863" t="s">
        <v>2640</v>
      </c>
      <c r="E946" s="835" t="s">
        <v>3141</v>
      </c>
      <c r="F946" s="863" t="s">
        <v>3142</v>
      </c>
      <c r="G946" s="835" t="s">
        <v>4119</v>
      </c>
      <c r="H946" s="835" t="s">
        <v>4120</v>
      </c>
      <c r="I946" s="849">
        <v>880.1500244140625</v>
      </c>
      <c r="J946" s="849">
        <v>1</v>
      </c>
      <c r="K946" s="850">
        <v>880.1500244140625</v>
      </c>
    </row>
    <row r="947" spans="1:11" ht="14.45" customHeight="1" x14ac:dyDescent="0.2">
      <c r="A947" s="831" t="s">
        <v>577</v>
      </c>
      <c r="B947" s="832" t="s">
        <v>578</v>
      </c>
      <c r="C947" s="835" t="s">
        <v>2639</v>
      </c>
      <c r="D947" s="863" t="s">
        <v>2640</v>
      </c>
      <c r="E947" s="835" t="s">
        <v>3141</v>
      </c>
      <c r="F947" s="863" t="s">
        <v>3142</v>
      </c>
      <c r="G947" s="835" t="s">
        <v>4121</v>
      </c>
      <c r="H947" s="835" t="s">
        <v>4122</v>
      </c>
      <c r="I947" s="849">
        <v>880.1500244140625</v>
      </c>
      <c r="J947" s="849">
        <v>1</v>
      </c>
      <c r="K947" s="850">
        <v>880.1500244140625</v>
      </c>
    </row>
    <row r="948" spans="1:11" ht="14.45" customHeight="1" x14ac:dyDescent="0.2">
      <c r="A948" s="831" t="s">
        <v>577</v>
      </c>
      <c r="B948" s="832" t="s">
        <v>578</v>
      </c>
      <c r="C948" s="835" t="s">
        <v>2639</v>
      </c>
      <c r="D948" s="863" t="s">
        <v>2640</v>
      </c>
      <c r="E948" s="835" t="s">
        <v>3141</v>
      </c>
      <c r="F948" s="863" t="s">
        <v>3142</v>
      </c>
      <c r="G948" s="835" t="s">
        <v>4123</v>
      </c>
      <c r="H948" s="835" t="s">
        <v>4124</v>
      </c>
      <c r="I948" s="849">
        <v>880.16998291015625</v>
      </c>
      <c r="J948" s="849">
        <v>1</v>
      </c>
      <c r="K948" s="850">
        <v>880.16998291015625</v>
      </c>
    </row>
    <row r="949" spans="1:11" ht="14.45" customHeight="1" x14ac:dyDescent="0.2">
      <c r="A949" s="831" t="s">
        <v>577</v>
      </c>
      <c r="B949" s="832" t="s">
        <v>578</v>
      </c>
      <c r="C949" s="835" t="s">
        <v>2639</v>
      </c>
      <c r="D949" s="863" t="s">
        <v>2640</v>
      </c>
      <c r="E949" s="835" t="s">
        <v>3141</v>
      </c>
      <c r="F949" s="863" t="s">
        <v>3142</v>
      </c>
      <c r="G949" s="835" t="s">
        <v>4125</v>
      </c>
      <c r="H949" s="835" t="s">
        <v>4126</v>
      </c>
      <c r="I949" s="849">
        <v>1072.1700439453125</v>
      </c>
      <c r="J949" s="849">
        <v>1</v>
      </c>
      <c r="K949" s="850">
        <v>1072.1700439453125</v>
      </c>
    </row>
    <row r="950" spans="1:11" ht="14.45" customHeight="1" x14ac:dyDescent="0.2">
      <c r="A950" s="831" t="s">
        <v>577</v>
      </c>
      <c r="B950" s="832" t="s">
        <v>578</v>
      </c>
      <c r="C950" s="835" t="s">
        <v>2639</v>
      </c>
      <c r="D950" s="863" t="s">
        <v>2640</v>
      </c>
      <c r="E950" s="835" t="s">
        <v>3141</v>
      </c>
      <c r="F950" s="863" t="s">
        <v>3142</v>
      </c>
      <c r="G950" s="835" t="s">
        <v>4127</v>
      </c>
      <c r="H950" s="835" t="s">
        <v>4128</v>
      </c>
      <c r="I950" s="849">
        <v>1072.1700439453125</v>
      </c>
      <c r="J950" s="849">
        <v>3</v>
      </c>
      <c r="K950" s="850">
        <v>3216.5</v>
      </c>
    </row>
    <row r="951" spans="1:11" ht="14.45" customHeight="1" x14ac:dyDescent="0.2">
      <c r="A951" s="831" t="s">
        <v>577</v>
      </c>
      <c r="B951" s="832" t="s">
        <v>578</v>
      </c>
      <c r="C951" s="835" t="s">
        <v>2639</v>
      </c>
      <c r="D951" s="863" t="s">
        <v>2640</v>
      </c>
      <c r="E951" s="835" t="s">
        <v>3141</v>
      </c>
      <c r="F951" s="863" t="s">
        <v>3142</v>
      </c>
      <c r="G951" s="835" t="s">
        <v>4129</v>
      </c>
      <c r="H951" s="835" t="s">
        <v>4130</v>
      </c>
      <c r="I951" s="849">
        <v>5409.60009765625</v>
      </c>
      <c r="J951" s="849">
        <v>2</v>
      </c>
      <c r="K951" s="850">
        <v>10819.2001953125</v>
      </c>
    </row>
    <row r="952" spans="1:11" ht="14.45" customHeight="1" x14ac:dyDescent="0.2">
      <c r="A952" s="831" t="s">
        <v>577</v>
      </c>
      <c r="B952" s="832" t="s">
        <v>578</v>
      </c>
      <c r="C952" s="835" t="s">
        <v>2639</v>
      </c>
      <c r="D952" s="863" t="s">
        <v>2640</v>
      </c>
      <c r="E952" s="835" t="s">
        <v>3141</v>
      </c>
      <c r="F952" s="863" t="s">
        <v>3142</v>
      </c>
      <c r="G952" s="835" t="s">
        <v>4131</v>
      </c>
      <c r="H952" s="835" t="s">
        <v>4132</v>
      </c>
      <c r="I952" s="849">
        <v>186.17999267578125</v>
      </c>
      <c r="J952" s="849">
        <v>2</v>
      </c>
      <c r="K952" s="850">
        <v>372.35000610351563</v>
      </c>
    </row>
    <row r="953" spans="1:11" ht="14.45" customHeight="1" x14ac:dyDescent="0.2">
      <c r="A953" s="831" t="s">
        <v>577</v>
      </c>
      <c r="B953" s="832" t="s">
        <v>578</v>
      </c>
      <c r="C953" s="835" t="s">
        <v>2639</v>
      </c>
      <c r="D953" s="863" t="s">
        <v>2640</v>
      </c>
      <c r="E953" s="835" t="s">
        <v>3141</v>
      </c>
      <c r="F953" s="863" t="s">
        <v>3142</v>
      </c>
      <c r="G953" s="835" t="s">
        <v>4133</v>
      </c>
      <c r="H953" s="835" t="s">
        <v>4134</v>
      </c>
      <c r="I953" s="849">
        <v>105.26999664306641</v>
      </c>
      <c r="J953" s="849">
        <v>4</v>
      </c>
      <c r="K953" s="850">
        <v>421.08999633789063</v>
      </c>
    </row>
    <row r="954" spans="1:11" ht="14.45" customHeight="1" x14ac:dyDescent="0.2">
      <c r="A954" s="831" t="s">
        <v>577</v>
      </c>
      <c r="B954" s="832" t="s">
        <v>578</v>
      </c>
      <c r="C954" s="835" t="s">
        <v>2639</v>
      </c>
      <c r="D954" s="863" t="s">
        <v>2640</v>
      </c>
      <c r="E954" s="835" t="s">
        <v>3141</v>
      </c>
      <c r="F954" s="863" t="s">
        <v>3142</v>
      </c>
      <c r="G954" s="835" t="s">
        <v>4135</v>
      </c>
      <c r="H954" s="835" t="s">
        <v>4136</v>
      </c>
      <c r="I954" s="849">
        <v>239.42999267578125</v>
      </c>
      <c r="J954" s="849">
        <v>1</v>
      </c>
      <c r="K954" s="850">
        <v>239.42999267578125</v>
      </c>
    </row>
    <row r="955" spans="1:11" ht="14.45" customHeight="1" x14ac:dyDescent="0.2">
      <c r="A955" s="831" t="s">
        <v>577</v>
      </c>
      <c r="B955" s="832" t="s">
        <v>578</v>
      </c>
      <c r="C955" s="835" t="s">
        <v>2639</v>
      </c>
      <c r="D955" s="863" t="s">
        <v>2640</v>
      </c>
      <c r="E955" s="835" t="s">
        <v>3141</v>
      </c>
      <c r="F955" s="863" t="s">
        <v>3142</v>
      </c>
      <c r="G955" s="835" t="s">
        <v>4137</v>
      </c>
      <c r="H955" s="835" t="s">
        <v>4138</v>
      </c>
      <c r="I955" s="849">
        <v>192.99000549316406</v>
      </c>
      <c r="J955" s="849">
        <v>1</v>
      </c>
      <c r="K955" s="850">
        <v>192.99000549316406</v>
      </c>
    </row>
    <row r="956" spans="1:11" ht="14.45" customHeight="1" x14ac:dyDescent="0.2">
      <c r="A956" s="831" t="s">
        <v>577</v>
      </c>
      <c r="B956" s="832" t="s">
        <v>578</v>
      </c>
      <c r="C956" s="835" t="s">
        <v>2639</v>
      </c>
      <c r="D956" s="863" t="s">
        <v>2640</v>
      </c>
      <c r="E956" s="835" t="s">
        <v>3141</v>
      </c>
      <c r="F956" s="863" t="s">
        <v>3142</v>
      </c>
      <c r="G956" s="835" t="s">
        <v>4139</v>
      </c>
      <c r="H956" s="835" t="s">
        <v>4140</v>
      </c>
      <c r="I956" s="849">
        <v>77.970001220703125</v>
      </c>
      <c r="J956" s="849">
        <v>2</v>
      </c>
      <c r="K956" s="850">
        <v>155.94000244140625</v>
      </c>
    </row>
    <row r="957" spans="1:11" ht="14.45" customHeight="1" x14ac:dyDescent="0.2">
      <c r="A957" s="831" t="s">
        <v>577</v>
      </c>
      <c r="B957" s="832" t="s">
        <v>578</v>
      </c>
      <c r="C957" s="835" t="s">
        <v>2639</v>
      </c>
      <c r="D957" s="863" t="s">
        <v>2640</v>
      </c>
      <c r="E957" s="835" t="s">
        <v>3141</v>
      </c>
      <c r="F957" s="863" t="s">
        <v>3142</v>
      </c>
      <c r="G957" s="835" t="s">
        <v>4131</v>
      </c>
      <c r="H957" s="835" t="s">
        <v>4141</v>
      </c>
      <c r="I957" s="849">
        <v>186.17454251376066</v>
      </c>
      <c r="J957" s="849">
        <v>22</v>
      </c>
      <c r="K957" s="850">
        <v>4095.8300323486328</v>
      </c>
    </row>
    <row r="958" spans="1:11" ht="14.45" customHeight="1" x14ac:dyDescent="0.2">
      <c r="A958" s="831" t="s">
        <v>577</v>
      </c>
      <c r="B958" s="832" t="s">
        <v>578</v>
      </c>
      <c r="C958" s="835" t="s">
        <v>2639</v>
      </c>
      <c r="D958" s="863" t="s">
        <v>2640</v>
      </c>
      <c r="E958" s="835" t="s">
        <v>3141</v>
      </c>
      <c r="F958" s="863" t="s">
        <v>3142</v>
      </c>
      <c r="G958" s="835" t="s">
        <v>4133</v>
      </c>
      <c r="H958" s="835" t="s">
        <v>4142</v>
      </c>
      <c r="I958" s="849">
        <v>105.26999664306641</v>
      </c>
      <c r="J958" s="849">
        <v>10</v>
      </c>
      <c r="K958" s="850">
        <v>1052.6999740600586</v>
      </c>
    </row>
    <row r="959" spans="1:11" ht="14.45" customHeight="1" x14ac:dyDescent="0.2">
      <c r="A959" s="831" t="s">
        <v>577</v>
      </c>
      <c r="B959" s="832" t="s">
        <v>578</v>
      </c>
      <c r="C959" s="835" t="s">
        <v>2639</v>
      </c>
      <c r="D959" s="863" t="s">
        <v>2640</v>
      </c>
      <c r="E959" s="835" t="s">
        <v>3141</v>
      </c>
      <c r="F959" s="863" t="s">
        <v>3142</v>
      </c>
      <c r="G959" s="835" t="s">
        <v>4143</v>
      </c>
      <c r="H959" s="835" t="s">
        <v>4144</v>
      </c>
      <c r="I959" s="849">
        <v>239.77999877929688</v>
      </c>
      <c r="J959" s="849">
        <v>14</v>
      </c>
      <c r="K959" s="850">
        <v>3356.8699951171875</v>
      </c>
    </row>
    <row r="960" spans="1:11" ht="14.45" customHeight="1" x14ac:dyDescent="0.2">
      <c r="A960" s="831" t="s">
        <v>577</v>
      </c>
      <c r="B960" s="832" t="s">
        <v>578</v>
      </c>
      <c r="C960" s="835" t="s">
        <v>2639</v>
      </c>
      <c r="D960" s="863" t="s">
        <v>2640</v>
      </c>
      <c r="E960" s="835" t="s">
        <v>3141</v>
      </c>
      <c r="F960" s="863" t="s">
        <v>3142</v>
      </c>
      <c r="G960" s="835" t="s">
        <v>4135</v>
      </c>
      <c r="H960" s="835" t="s">
        <v>4145</v>
      </c>
      <c r="I960" s="849">
        <v>239.4266594780816</v>
      </c>
      <c r="J960" s="849">
        <v>18</v>
      </c>
      <c r="K960" s="850">
        <v>4309.64990234375</v>
      </c>
    </row>
    <row r="961" spans="1:11" ht="14.45" customHeight="1" x14ac:dyDescent="0.2">
      <c r="A961" s="831" t="s">
        <v>577</v>
      </c>
      <c r="B961" s="832" t="s">
        <v>578</v>
      </c>
      <c r="C961" s="835" t="s">
        <v>2639</v>
      </c>
      <c r="D961" s="863" t="s">
        <v>2640</v>
      </c>
      <c r="E961" s="835" t="s">
        <v>3141</v>
      </c>
      <c r="F961" s="863" t="s">
        <v>3142</v>
      </c>
      <c r="G961" s="835" t="s">
        <v>4146</v>
      </c>
      <c r="H961" s="835" t="s">
        <v>4147</v>
      </c>
      <c r="I961" s="849">
        <v>1385.75</v>
      </c>
      <c r="J961" s="849">
        <v>1</v>
      </c>
      <c r="K961" s="850">
        <v>1385.75</v>
      </c>
    </row>
    <row r="962" spans="1:11" ht="14.45" customHeight="1" x14ac:dyDescent="0.2">
      <c r="A962" s="831" t="s">
        <v>577</v>
      </c>
      <c r="B962" s="832" t="s">
        <v>578</v>
      </c>
      <c r="C962" s="835" t="s">
        <v>2639</v>
      </c>
      <c r="D962" s="863" t="s">
        <v>2640</v>
      </c>
      <c r="E962" s="835" t="s">
        <v>3141</v>
      </c>
      <c r="F962" s="863" t="s">
        <v>3142</v>
      </c>
      <c r="G962" s="835" t="s">
        <v>4148</v>
      </c>
      <c r="H962" s="835" t="s">
        <v>4149</v>
      </c>
      <c r="I962" s="849">
        <v>1385.75</v>
      </c>
      <c r="J962" s="849">
        <v>6</v>
      </c>
      <c r="K962" s="850">
        <v>8314.5</v>
      </c>
    </row>
    <row r="963" spans="1:11" ht="14.45" customHeight="1" x14ac:dyDescent="0.2">
      <c r="A963" s="831" t="s">
        <v>577</v>
      </c>
      <c r="B963" s="832" t="s">
        <v>578</v>
      </c>
      <c r="C963" s="835" t="s">
        <v>2639</v>
      </c>
      <c r="D963" s="863" t="s">
        <v>2640</v>
      </c>
      <c r="E963" s="835" t="s">
        <v>3141</v>
      </c>
      <c r="F963" s="863" t="s">
        <v>3142</v>
      </c>
      <c r="G963" s="835" t="s">
        <v>4150</v>
      </c>
      <c r="H963" s="835" t="s">
        <v>4151</v>
      </c>
      <c r="I963" s="849">
        <v>1385.75</v>
      </c>
      <c r="J963" s="849">
        <v>1</v>
      </c>
      <c r="K963" s="850">
        <v>1385.75</v>
      </c>
    </row>
    <row r="964" spans="1:11" ht="14.45" customHeight="1" x14ac:dyDescent="0.2">
      <c r="A964" s="831" t="s">
        <v>577</v>
      </c>
      <c r="B964" s="832" t="s">
        <v>578</v>
      </c>
      <c r="C964" s="835" t="s">
        <v>2639</v>
      </c>
      <c r="D964" s="863" t="s">
        <v>2640</v>
      </c>
      <c r="E964" s="835" t="s">
        <v>3141</v>
      </c>
      <c r="F964" s="863" t="s">
        <v>3142</v>
      </c>
      <c r="G964" s="835" t="s">
        <v>4152</v>
      </c>
      <c r="H964" s="835" t="s">
        <v>4153</v>
      </c>
      <c r="I964" s="849">
        <v>1385.75</v>
      </c>
      <c r="J964" s="849">
        <v>1</v>
      </c>
      <c r="K964" s="850">
        <v>1385.75</v>
      </c>
    </row>
    <row r="965" spans="1:11" ht="14.45" customHeight="1" x14ac:dyDescent="0.2">
      <c r="A965" s="831" t="s">
        <v>577</v>
      </c>
      <c r="B965" s="832" t="s">
        <v>578</v>
      </c>
      <c r="C965" s="835" t="s">
        <v>2639</v>
      </c>
      <c r="D965" s="863" t="s">
        <v>2640</v>
      </c>
      <c r="E965" s="835" t="s">
        <v>3141</v>
      </c>
      <c r="F965" s="863" t="s">
        <v>3142</v>
      </c>
      <c r="G965" s="835" t="s">
        <v>4154</v>
      </c>
      <c r="H965" s="835" t="s">
        <v>4155</v>
      </c>
      <c r="I965" s="849">
        <v>1385.75</v>
      </c>
      <c r="J965" s="849">
        <v>1</v>
      </c>
      <c r="K965" s="850">
        <v>1385.75</v>
      </c>
    </row>
    <row r="966" spans="1:11" ht="14.45" customHeight="1" x14ac:dyDescent="0.2">
      <c r="A966" s="831" t="s">
        <v>577</v>
      </c>
      <c r="B966" s="832" t="s">
        <v>578</v>
      </c>
      <c r="C966" s="835" t="s">
        <v>2639</v>
      </c>
      <c r="D966" s="863" t="s">
        <v>2640</v>
      </c>
      <c r="E966" s="835" t="s">
        <v>3141</v>
      </c>
      <c r="F966" s="863" t="s">
        <v>3142</v>
      </c>
      <c r="G966" s="835" t="s">
        <v>4156</v>
      </c>
      <c r="H966" s="835" t="s">
        <v>4157</v>
      </c>
      <c r="I966" s="849">
        <v>1385.75</v>
      </c>
      <c r="J966" s="849">
        <v>10</v>
      </c>
      <c r="K966" s="850">
        <v>13857.5</v>
      </c>
    </row>
    <row r="967" spans="1:11" ht="14.45" customHeight="1" x14ac:dyDescent="0.2">
      <c r="A967" s="831" t="s">
        <v>577</v>
      </c>
      <c r="B967" s="832" t="s">
        <v>578</v>
      </c>
      <c r="C967" s="835" t="s">
        <v>2639</v>
      </c>
      <c r="D967" s="863" t="s">
        <v>2640</v>
      </c>
      <c r="E967" s="835" t="s">
        <v>3141</v>
      </c>
      <c r="F967" s="863" t="s">
        <v>3142</v>
      </c>
      <c r="G967" s="835" t="s">
        <v>4146</v>
      </c>
      <c r="H967" s="835" t="s">
        <v>4158</v>
      </c>
      <c r="I967" s="849">
        <v>1385.75</v>
      </c>
      <c r="J967" s="849">
        <v>8</v>
      </c>
      <c r="K967" s="850">
        <v>11086</v>
      </c>
    </row>
    <row r="968" spans="1:11" ht="14.45" customHeight="1" x14ac:dyDescent="0.2">
      <c r="A968" s="831" t="s">
        <v>577</v>
      </c>
      <c r="B968" s="832" t="s">
        <v>578</v>
      </c>
      <c r="C968" s="835" t="s">
        <v>2639</v>
      </c>
      <c r="D968" s="863" t="s">
        <v>2640</v>
      </c>
      <c r="E968" s="835" t="s">
        <v>3141</v>
      </c>
      <c r="F968" s="863" t="s">
        <v>3142</v>
      </c>
      <c r="G968" s="835" t="s">
        <v>4148</v>
      </c>
      <c r="H968" s="835" t="s">
        <v>4159</v>
      </c>
      <c r="I968" s="849">
        <v>1385.75</v>
      </c>
      <c r="J968" s="849">
        <v>8</v>
      </c>
      <c r="K968" s="850">
        <v>11086</v>
      </c>
    </row>
    <row r="969" spans="1:11" ht="14.45" customHeight="1" x14ac:dyDescent="0.2">
      <c r="A969" s="831" t="s">
        <v>577</v>
      </c>
      <c r="B969" s="832" t="s">
        <v>578</v>
      </c>
      <c r="C969" s="835" t="s">
        <v>2639</v>
      </c>
      <c r="D969" s="863" t="s">
        <v>2640</v>
      </c>
      <c r="E969" s="835" t="s">
        <v>3141</v>
      </c>
      <c r="F969" s="863" t="s">
        <v>3142</v>
      </c>
      <c r="G969" s="835" t="s">
        <v>4150</v>
      </c>
      <c r="H969" s="835" t="s">
        <v>4160</v>
      </c>
      <c r="I969" s="849">
        <v>1385.75</v>
      </c>
      <c r="J969" s="849">
        <v>15</v>
      </c>
      <c r="K969" s="850">
        <v>20786.25</v>
      </c>
    </row>
    <row r="970" spans="1:11" ht="14.45" customHeight="1" x14ac:dyDescent="0.2">
      <c r="A970" s="831" t="s">
        <v>577</v>
      </c>
      <c r="B970" s="832" t="s">
        <v>578</v>
      </c>
      <c r="C970" s="835" t="s">
        <v>2639</v>
      </c>
      <c r="D970" s="863" t="s">
        <v>2640</v>
      </c>
      <c r="E970" s="835" t="s">
        <v>3141</v>
      </c>
      <c r="F970" s="863" t="s">
        <v>3142</v>
      </c>
      <c r="G970" s="835" t="s">
        <v>4152</v>
      </c>
      <c r="H970" s="835" t="s">
        <v>4161</v>
      </c>
      <c r="I970" s="849">
        <v>1385.75</v>
      </c>
      <c r="J970" s="849">
        <v>7</v>
      </c>
      <c r="K970" s="850">
        <v>9700.25</v>
      </c>
    </row>
    <row r="971" spans="1:11" ht="14.45" customHeight="1" x14ac:dyDescent="0.2">
      <c r="A971" s="831" t="s">
        <v>577</v>
      </c>
      <c r="B971" s="832" t="s">
        <v>578</v>
      </c>
      <c r="C971" s="835" t="s">
        <v>2639</v>
      </c>
      <c r="D971" s="863" t="s">
        <v>2640</v>
      </c>
      <c r="E971" s="835" t="s">
        <v>3141</v>
      </c>
      <c r="F971" s="863" t="s">
        <v>3142</v>
      </c>
      <c r="G971" s="835" t="s">
        <v>4162</v>
      </c>
      <c r="H971" s="835" t="s">
        <v>4163</v>
      </c>
      <c r="I971" s="849">
        <v>1385.75</v>
      </c>
      <c r="J971" s="849">
        <v>3</v>
      </c>
      <c r="K971" s="850">
        <v>4157.25</v>
      </c>
    </row>
    <row r="972" spans="1:11" ht="14.45" customHeight="1" x14ac:dyDescent="0.2">
      <c r="A972" s="831" t="s">
        <v>577</v>
      </c>
      <c r="B972" s="832" t="s">
        <v>578</v>
      </c>
      <c r="C972" s="835" t="s">
        <v>2639</v>
      </c>
      <c r="D972" s="863" t="s">
        <v>2640</v>
      </c>
      <c r="E972" s="835" t="s">
        <v>3141</v>
      </c>
      <c r="F972" s="863" t="s">
        <v>3142</v>
      </c>
      <c r="G972" s="835" t="s">
        <v>4164</v>
      </c>
      <c r="H972" s="835" t="s">
        <v>4165</v>
      </c>
      <c r="I972" s="849">
        <v>1385.75</v>
      </c>
      <c r="J972" s="849">
        <v>1</v>
      </c>
      <c r="K972" s="850">
        <v>1385.75</v>
      </c>
    </row>
    <row r="973" spans="1:11" ht="14.45" customHeight="1" x14ac:dyDescent="0.2">
      <c r="A973" s="831" t="s">
        <v>577</v>
      </c>
      <c r="B973" s="832" t="s">
        <v>578</v>
      </c>
      <c r="C973" s="835" t="s">
        <v>2639</v>
      </c>
      <c r="D973" s="863" t="s">
        <v>2640</v>
      </c>
      <c r="E973" s="835" t="s">
        <v>3141</v>
      </c>
      <c r="F973" s="863" t="s">
        <v>3142</v>
      </c>
      <c r="G973" s="835" t="s">
        <v>4166</v>
      </c>
      <c r="H973" s="835" t="s">
        <v>4167</v>
      </c>
      <c r="I973" s="849">
        <v>1772.969970703125</v>
      </c>
      <c r="J973" s="849">
        <v>2</v>
      </c>
      <c r="K973" s="850">
        <v>3545.93994140625</v>
      </c>
    </row>
    <row r="974" spans="1:11" ht="14.45" customHeight="1" x14ac:dyDescent="0.2">
      <c r="A974" s="831" t="s">
        <v>577</v>
      </c>
      <c r="B974" s="832" t="s">
        <v>578</v>
      </c>
      <c r="C974" s="835" t="s">
        <v>2639</v>
      </c>
      <c r="D974" s="863" t="s">
        <v>2640</v>
      </c>
      <c r="E974" s="835" t="s">
        <v>3141</v>
      </c>
      <c r="F974" s="863" t="s">
        <v>3142</v>
      </c>
      <c r="G974" s="835" t="s">
        <v>4168</v>
      </c>
      <c r="H974" s="835" t="s">
        <v>4169</v>
      </c>
      <c r="I974" s="849">
        <v>1772.97998046875</v>
      </c>
      <c r="J974" s="849">
        <v>1</v>
      </c>
      <c r="K974" s="850">
        <v>1772.97998046875</v>
      </c>
    </row>
    <row r="975" spans="1:11" ht="14.45" customHeight="1" x14ac:dyDescent="0.2">
      <c r="A975" s="831" t="s">
        <v>577</v>
      </c>
      <c r="B975" s="832" t="s">
        <v>578</v>
      </c>
      <c r="C975" s="835" t="s">
        <v>2639</v>
      </c>
      <c r="D975" s="863" t="s">
        <v>2640</v>
      </c>
      <c r="E975" s="835" t="s">
        <v>3141</v>
      </c>
      <c r="F975" s="863" t="s">
        <v>3142</v>
      </c>
      <c r="G975" s="835" t="s">
        <v>4170</v>
      </c>
      <c r="H975" s="835" t="s">
        <v>4171</v>
      </c>
      <c r="I975" s="849">
        <v>1772.969970703125</v>
      </c>
      <c r="J975" s="849">
        <v>8</v>
      </c>
      <c r="K975" s="850">
        <v>14183.759765625</v>
      </c>
    </row>
    <row r="976" spans="1:11" ht="14.45" customHeight="1" x14ac:dyDescent="0.2">
      <c r="A976" s="831" t="s">
        <v>577</v>
      </c>
      <c r="B976" s="832" t="s">
        <v>578</v>
      </c>
      <c r="C976" s="835" t="s">
        <v>2639</v>
      </c>
      <c r="D976" s="863" t="s">
        <v>2640</v>
      </c>
      <c r="E976" s="835" t="s">
        <v>3141</v>
      </c>
      <c r="F976" s="863" t="s">
        <v>3142</v>
      </c>
      <c r="G976" s="835" t="s">
        <v>4166</v>
      </c>
      <c r="H976" s="835" t="s">
        <v>4172</v>
      </c>
      <c r="I976" s="849">
        <v>1772.9733072916667</v>
      </c>
      <c r="J976" s="849">
        <v>11</v>
      </c>
      <c r="K976" s="850">
        <v>19502.69970703125</v>
      </c>
    </row>
    <row r="977" spans="1:11" ht="14.45" customHeight="1" x14ac:dyDescent="0.2">
      <c r="A977" s="831" t="s">
        <v>577</v>
      </c>
      <c r="B977" s="832" t="s">
        <v>578</v>
      </c>
      <c r="C977" s="835" t="s">
        <v>2639</v>
      </c>
      <c r="D977" s="863" t="s">
        <v>2640</v>
      </c>
      <c r="E977" s="835" t="s">
        <v>3141</v>
      </c>
      <c r="F977" s="863" t="s">
        <v>3142</v>
      </c>
      <c r="G977" s="835" t="s">
        <v>4168</v>
      </c>
      <c r="H977" s="835" t="s">
        <v>4173</v>
      </c>
      <c r="I977" s="849">
        <v>1519.6985560825892</v>
      </c>
      <c r="J977" s="849">
        <v>8</v>
      </c>
      <c r="K977" s="850">
        <v>14183.859843749553</v>
      </c>
    </row>
    <row r="978" spans="1:11" ht="14.45" customHeight="1" x14ac:dyDescent="0.2">
      <c r="A978" s="831" t="s">
        <v>577</v>
      </c>
      <c r="B978" s="832" t="s">
        <v>578</v>
      </c>
      <c r="C978" s="835" t="s">
        <v>2639</v>
      </c>
      <c r="D978" s="863" t="s">
        <v>2640</v>
      </c>
      <c r="E978" s="835" t="s">
        <v>3141</v>
      </c>
      <c r="F978" s="863" t="s">
        <v>3142</v>
      </c>
      <c r="G978" s="835" t="s">
        <v>4174</v>
      </c>
      <c r="H978" s="835" t="s">
        <v>4175</v>
      </c>
      <c r="I978" s="849">
        <v>6325</v>
      </c>
      <c r="J978" s="849">
        <v>1</v>
      </c>
      <c r="K978" s="850">
        <v>6325</v>
      </c>
    </row>
    <row r="979" spans="1:11" ht="14.45" customHeight="1" x14ac:dyDescent="0.2">
      <c r="A979" s="831" t="s">
        <v>577</v>
      </c>
      <c r="B979" s="832" t="s">
        <v>578</v>
      </c>
      <c r="C979" s="835" t="s">
        <v>2639</v>
      </c>
      <c r="D979" s="863" t="s">
        <v>2640</v>
      </c>
      <c r="E979" s="835" t="s">
        <v>3141</v>
      </c>
      <c r="F979" s="863" t="s">
        <v>3142</v>
      </c>
      <c r="G979" s="835" t="s">
        <v>4176</v>
      </c>
      <c r="H979" s="835" t="s">
        <v>4177</v>
      </c>
      <c r="I979" s="849">
        <v>5750</v>
      </c>
      <c r="J979" s="849">
        <v>4</v>
      </c>
      <c r="K979" s="850">
        <v>23000</v>
      </c>
    </row>
    <row r="980" spans="1:11" ht="14.45" customHeight="1" x14ac:dyDescent="0.2">
      <c r="A980" s="831" t="s">
        <v>577</v>
      </c>
      <c r="B980" s="832" t="s">
        <v>578</v>
      </c>
      <c r="C980" s="835" t="s">
        <v>2639</v>
      </c>
      <c r="D980" s="863" t="s">
        <v>2640</v>
      </c>
      <c r="E980" s="835" t="s">
        <v>3141</v>
      </c>
      <c r="F980" s="863" t="s">
        <v>3142</v>
      </c>
      <c r="G980" s="835" t="s">
        <v>4178</v>
      </c>
      <c r="H980" s="835" t="s">
        <v>4179</v>
      </c>
      <c r="I980" s="849">
        <v>5175</v>
      </c>
      <c r="J980" s="849">
        <v>1</v>
      </c>
      <c r="K980" s="850">
        <v>5175</v>
      </c>
    </row>
    <row r="981" spans="1:11" ht="14.45" customHeight="1" x14ac:dyDescent="0.2">
      <c r="A981" s="831" t="s">
        <v>577</v>
      </c>
      <c r="B981" s="832" t="s">
        <v>578</v>
      </c>
      <c r="C981" s="835" t="s">
        <v>2639</v>
      </c>
      <c r="D981" s="863" t="s">
        <v>2640</v>
      </c>
      <c r="E981" s="835" t="s">
        <v>3141</v>
      </c>
      <c r="F981" s="863" t="s">
        <v>3142</v>
      </c>
      <c r="G981" s="835" t="s">
        <v>4180</v>
      </c>
      <c r="H981" s="835" t="s">
        <v>4181</v>
      </c>
      <c r="I981" s="849">
        <v>3680</v>
      </c>
      <c r="J981" s="849">
        <v>4</v>
      </c>
      <c r="K981" s="850">
        <v>14720</v>
      </c>
    </row>
    <row r="982" spans="1:11" ht="14.45" customHeight="1" x14ac:dyDescent="0.2">
      <c r="A982" s="831" t="s">
        <v>577</v>
      </c>
      <c r="B982" s="832" t="s">
        <v>578</v>
      </c>
      <c r="C982" s="835" t="s">
        <v>2639</v>
      </c>
      <c r="D982" s="863" t="s">
        <v>2640</v>
      </c>
      <c r="E982" s="835" t="s">
        <v>3141</v>
      </c>
      <c r="F982" s="863" t="s">
        <v>3142</v>
      </c>
      <c r="G982" s="835" t="s">
        <v>4174</v>
      </c>
      <c r="H982" s="835" t="s">
        <v>4182</v>
      </c>
      <c r="I982" s="849">
        <v>6325</v>
      </c>
      <c r="J982" s="849">
        <v>12</v>
      </c>
      <c r="K982" s="850">
        <v>75900</v>
      </c>
    </row>
    <row r="983" spans="1:11" ht="14.45" customHeight="1" x14ac:dyDescent="0.2">
      <c r="A983" s="831" t="s">
        <v>577</v>
      </c>
      <c r="B983" s="832" t="s">
        <v>578</v>
      </c>
      <c r="C983" s="835" t="s">
        <v>2639</v>
      </c>
      <c r="D983" s="863" t="s">
        <v>2640</v>
      </c>
      <c r="E983" s="835" t="s">
        <v>3141</v>
      </c>
      <c r="F983" s="863" t="s">
        <v>3142</v>
      </c>
      <c r="G983" s="835" t="s">
        <v>4183</v>
      </c>
      <c r="H983" s="835" t="s">
        <v>4184</v>
      </c>
      <c r="I983" s="849">
        <v>674.96002197265625</v>
      </c>
      <c r="J983" s="849">
        <v>3</v>
      </c>
      <c r="K983" s="850">
        <v>2024.8800659179688</v>
      </c>
    </row>
    <row r="984" spans="1:11" ht="14.45" customHeight="1" x14ac:dyDescent="0.2">
      <c r="A984" s="831" t="s">
        <v>577</v>
      </c>
      <c r="B984" s="832" t="s">
        <v>578</v>
      </c>
      <c r="C984" s="835" t="s">
        <v>2639</v>
      </c>
      <c r="D984" s="863" t="s">
        <v>2640</v>
      </c>
      <c r="E984" s="835" t="s">
        <v>3141</v>
      </c>
      <c r="F984" s="863" t="s">
        <v>3142</v>
      </c>
      <c r="G984" s="835" t="s">
        <v>4185</v>
      </c>
      <c r="H984" s="835" t="s">
        <v>4186</v>
      </c>
      <c r="I984" s="849">
        <v>1000.5</v>
      </c>
      <c r="J984" s="849">
        <v>4</v>
      </c>
      <c r="K984" s="850">
        <v>4002</v>
      </c>
    </row>
    <row r="985" spans="1:11" ht="14.45" customHeight="1" x14ac:dyDescent="0.2">
      <c r="A985" s="831" t="s">
        <v>577</v>
      </c>
      <c r="B985" s="832" t="s">
        <v>578</v>
      </c>
      <c r="C985" s="835" t="s">
        <v>2639</v>
      </c>
      <c r="D985" s="863" t="s">
        <v>2640</v>
      </c>
      <c r="E985" s="835" t="s">
        <v>3141</v>
      </c>
      <c r="F985" s="863" t="s">
        <v>3142</v>
      </c>
      <c r="G985" s="835" t="s">
        <v>4187</v>
      </c>
      <c r="H985" s="835" t="s">
        <v>4188</v>
      </c>
      <c r="I985" s="849">
        <v>1000.5</v>
      </c>
      <c r="J985" s="849">
        <v>4</v>
      </c>
      <c r="K985" s="850">
        <v>4002</v>
      </c>
    </row>
    <row r="986" spans="1:11" ht="14.45" customHeight="1" x14ac:dyDescent="0.2">
      <c r="A986" s="831" t="s">
        <v>577</v>
      </c>
      <c r="B986" s="832" t="s">
        <v>578</v>
      </c>
      <c r="C986" s="835" t="s">
        <v>2639</v>
      </c>
      <c r="D986" s="863" t="s">
        <v>2640</v>
      </c>
      <c r="E986" s="835" t="s">
        <v>3141</v>
      </c>
      <c r="F986" s="863" t="s">
        <v>3142</v>
      </c>
      <c r="G986" s="835" t="s">
        <v>3733</v>
      </c>
      <c r="H986" s="835" t="s">
        <v>4189</v>
      </c>
      <c r="I986" s="849">
        <v>1000.5</v>
      </c>
      <c r="J986" s="849">
        <v>14</v>
      </c>
      <c r="K986" s="850">
        <v>14007</v>
      </c>
    </row>
    <row r="987" spans="1:11" ht="14.45" customHeight="1" x14ac:dyDescent="0.2">
      <c r="A987" s="831" t="s">
        <v>577</v>
      </c>
      <c r="B987" s="832" t="s">
        <v>578</v>
      </c>
      <c r="C987" s="835" t="s">
        <v>2639</v>
      </c>
      <c r="D987" s="863" t="s">
        <v>2640</v>
      </c>
      <c r="E987" s="835" t="s">
        <v>3141</v>
      </c>
      <c r="F987" s="863" t="s">
        <v>3142</v>
      </c>
      <c r="G987" s="835" t="s">
        <v>3735</v>
      </c>
      <c r="H987" s="835" t="s">
        <v>4190</v>
      </c>
      <c r="I987" s="849">
        <v>1000.5</v>
      </c>
      <c r="J987" s="849">
        <v>12</v>
      </c>
      <c r="K987" s="850">
        <v>12006</v>
      </c>
    </row>
    <row r="988" spans="1:11" ht="14.45" customHeight="1" x14ac:dyDescent="0.2">
      <c r="A988" s="831" t="s">
        <v>577</v>
      </c>
      <c r="B988" s="832" t="s">
        <v>578</v>
      </c>
      <c r="C988" s="835" t="s">
        <v>2639</v>
      </c>
      <c r="D988" s="863" t="s">
        <v>2640</v>
      </c>
      <c r="E988" s="835" t="s">
        <v>3141</v>
      </c>
      <c r="F988" s="863" t="s">
        <v>3142</v>
      </c>
      <c r="G988" s="835" t="s">
        <v>3737</v>
      </c>
      <c r="H988" s="835" t="s">
        <v>4191</v>
      </c>
      <c r="I988" s="849">
        <v>1000.5</v>
      </c>
      <c r="J988" s="849">
        <v>12</v>
      </c>
      <c r="K988" s="850">
        <v>12006</v>
      </c>
    </row>
    <row r="989" spans="1:11" ht="14.45" customHeight="1" x14ac:dyDescent="0.2">
      <c r="A989" s="831" t="s">
        <v>577</v>
      </c>
      <c r="B989" s="832" t="s">
        <v>578</v>
      </c>
      <c r="C989" s="835" t="s">
        <v>2639</v>
      </c>
      <c r="D989" s="863" t="s">
        <v>2640</v>
      </c>
      <c r="E989" s="835" t="s">
        <v>3141</v>
      </c>
      <c r="F989" s="863" t="s">
        <v>3142</v>
      </c>
      <c r="G989" s="835" t="s">
        <v>3739</v>
      </c>
      <c r="H989" s="835" t="s">
        <v>4192</v>
      </c>
      <c r="I989" s="849">
        <v>1000.5</v>
      </c>
      <c r="J989" s="849">
        <v>5</v>
      </c>
      <c r="K989" s="850">
        <v>5002.5</v>
      </c>
    </row>
    <row r="990" spans="1:11" ht="14.45" customHeight="1" x14ac:dyDescent="0.2">
      <c r="A990" s="831" t="s">
        <v>577</v>
      </c>
      <c r="B990" s="832" t="s">
        <v>578</v>
      </c>
      <c r="C990" s="835" t="s">
        <v>2639</v>
      </c>
      <c r="D990" s="863" t="s">
        <v>2640</v>
      </c>
      <c r="E990" s="835" t="s">
        <v>3141</v>
      </c>
      <c r="F990" s="863" t="s">
        <v>3142</v>
      </c>
      <c r="G990" s="835" t="s">
        <v>4193</v>
      </c>
      <c r="H990" s="835" t="s">
        <v>4194</v>
      </c>
      <c r="I990" s="849">
        <v>1727.1099853515625</v>
      </c>
      <c r="J990" s="849">
        <v>2</v>
      </c>
      <c r="K990" s="850">
        <v>3454.219970703125</v>
      </c>
    </row>
    <row r="991" spans="1:11" ht="14.45" customHeight="1" x14ac:dyDescent="0.2">
      <c r="A991" s="831" t="s">
        <v>577</v>
      </c>
      <c r="B991" s="832" t="s">
        <v>578</v>
      </c>
      <c r="C991" s="835" t="s">
        <v>2639</v>
      </c>
      <c r="D991" s="863" t="s">
        <v>2640</v>
      </c>
      <c r="E991" s="835" t="s">
        <v>3141</v>
      </c>
      <c r="F991" s="863" t="s">
        <v>3142</v>
      </c>
      <c r="G991" s="835" t="s">
        <v>4195</v>
      </c>
      <c r="H991" s="835" t="s">
        <v>4196</v>
      </c>
      <c r="I991" s="849">
        <v>1552.5</v>
      </c>
      <c r="J991" s="849">
        <v>3</v>
      </c>
      <c r="K991" s="850">
        <v>4657.5</v>
      </c>
    </row>
    <row r="992" spans="1:11" ht="14.45" customHeight="1" x14ac:dyDescent="0.2">
      <c r="A992" s="831" t="s">
        <v>577</v>
      </c>
      <c r="B992" s="832" t="s">
        <v>578</v>
      </c>
      <c r="C992" s="835" t="s">
        <v>2639</v>
      </c>
      <c r="D992" s="863" t="s">
        <v>2640</v>
      </c>
      <c r="E992" s="835" t="s">
        <v>3141</v>
      </c>
      <c r="F992" s="863" t="s">
        <v>3142</v>
      </c>
      <c r="G992" s="835" t="s">
        <v>4197</v>
      </c>
      <c r="H992" s="835" t="s">
        <v>4198</v>
      </c>
      <c r="I992" s="849">
        <v>1552.5</v>
      </c>
      <c r="J992" s="849">
        <v>3</v>
      </c>
      <c r="K992" s="850">
        <v>4657.5</v>
      </c>
    </row>
    <row r="993" spans="1:11" ht="14.45" customHeight="1" x14ac:dyDescent="0.2">
      <c r="A993" s="831" t="s">
        <v>577</v>
      </c>
      <c r="B993" s="832" t="s">
        <v>578</v>
      </c>
      <c r="C993" s="835" t="s">
        <v>2639</v>
      </c>
      <c r="D993" s="863" t="s">
        <v>2640</v>
      </c>
      <c r="E993" s="835" t="s">
        <v>3141</v>
      </c>
      <c r="F993" s="863" t="s">
        <v>3142</v>
      </c>
      <c r="G993" s="835" t="s">
        <v>4199</v>
      </c>
      <c r="H993" s="835" t="s">
        <v>4200</v>
      </c>
      <c r="I993" s="849">
        <v>1727.1099853515625</v>
      </c>
      <c r="J993" s="849">
        <v>5</v>
      </c>
      <c r="K993" s="850">
        <v>8810.159912109375</v>
      </c>
    </row>
    <row r="994" spans="1:11" ht="14.45" customHeight="1" x14ac:dyDescent="0.2">
      <c r="A994" s="831" t="s">
        <v>577</v>
      </c>
      <c r="B994" s="832" t="s">
        <v>578</v>
      </c>
      <c r="C994" s="835" t="s">
        <v>2639</v>
      </c>
      <c r="D994" s="863" t="s">
        <v>2640</v>
      </c>
      <c r="E994" s="835" t="s">
        <v>3141</v>
      </c>
      <c r="F994" s="863" t="s">
        <v>3142</v>
      </c>
      <c r="G994" s="835" t="s">
        <v>4201</v>
      </c>
      <c r="H994" s="835" t="s">
        <v>4202</v>
      </c>
      <c r="I994" s="849">
        <v>1795.68798828125</v>
      </c>
      <c r="J994" s="849">
        <v>5</v>
      </c>
      <c r="K994" s="850">
        <v>8978.43994140625</v>
      </c>
    </row>
    <row r="995" spans="1:11" ht="14.45" customHeight="1" x14ac:dyDescent="0.2">
      <c r="A995" s="831" t="s">
        <v>577</v>
      </c>
      <c r="B995" s="832" t="s">
        <v>578</v>
      </c>
      <c r="C995" s="835" t="s">
        <v>2639</v>
      </c>
      <c r="D995" s="863" t="s">
        <v>2640</v>
      </c>
      <c r="E995" s="835" t="s">
        <v>3141</v>
      </c>
      <c r="F995" s="863" t="s">
        <v>3142</v>
      </c>
      <c r="G995" s="835" t="s">
        <v>4203</v>
      </c>
      <c r="H995" s="835" t="s">
        <v>4204</v>
      </c>
      <c r="I995" s="849">
        <v>1725</v>
      </c>
      <c r="J995" s="849">
        <v>1</v>
      </c>
      <c r="K995" s="850">
        <v>1725</v>
      </c>
    </row>
    <row r="996" spans="1:11" ht="14.45" customHeight="1" x14ac:dyDescent="0.2">
      <c r="A996" s="831" t="s">
        <v>577</v>
      </c>
      <c r="B996" s="832" t="s">
        <v>578</v>
      </c>
      <c r="C996" s="835" t="s">
        <v>2639</v>
      </c>
      <c r="D996" s="863" t="s">
        <v>2640</v>
      </c>
      <c r="E996" s="835" t="s">
        <v>3141</v>
      </c>
      <c r="F996" s="863" t="s">
        <v>3142</v>
      </c>
      <c r="G996" s="835" t="s">
        <v>4205</v>
      </c>
      <c r="H996" s="835" t="s">
        <v>4206</v>
      </c>
      <c r="I996" s="849">
        <v>1725</v>
      </c>
      <c r="J996" s="849">
        <v>3</v>
      </c>
      <c r="K996" s="850">
        <v>5175</v>
      </c>
    </row>
    <row r="997" spans="1:11" ht="14.45" customHeight="1" x14ac:dyDescent="0.2">
      <c r="A997" s="831" t="s">
        <v>577</v>
      </c>
      <c r="B997" s="832" t="s">
        <v>578</v>
      </c>
      <c r="C997" s="835" t="s">
        <v>2639</v>
      </c>
      <c r="D997" s="863" t="s">
        <v>2640</v>
      </c>
      <c r="E997" s="835" t="s">
        <v>3141</v>
      </c>
      <c r="F997" s="863" t="s">
        <v>3142</v>
      </c>
      <c r="G997" s="835" t="s">
        <v>3745</v>
      </c>
      <c r="H997" s="835" t="s">
        <v>4207</v>
      </c>
      <c r="I997" s="849">
        <v>1725</v>
      </c>
      <c r="J997" s="849">
        <v>2</v>
      </c>
      <c r="K997" s="850">
        <v>3450</v>
      </c>
    </row>
    <row r="998" spans="1:11" ht="14.45" customHeight="1" x14ac:dyDescent="0.2">
      <c r="A998" s="831" t="s">
        <v>577</v>
      </c>
      <c r="B998" s="832" t="s">
        <v>578</v>
      </c>
      <c r="C998" s="835" t="s">
        <v>2639</v>
      </c>
      <c r="D998" s="863" t="s">
        <v>2640</v>
      </c>
      <c r="E998" s="835" t="s">
        <v>3141</v>
      </c>
      <c r="F998" s="863" t="s">
        <v>3142</v>
      </c>
      <c r="G998" s="835" t="s">
        <v>4208</v>
      </c>
      <c r="H998" s="835" t="s">
        <v>4209</v>
      </c>
      <c r="I998" s="849">
        <v>884.05499267578125</v>
      </c>
      <c r="J998" s="849">
        <v>2</v>
      </c>
      <c r="K998" s="850">
        <v>1768.1099853515625</v>
      </c>
    </row>
    <row r="999" spans="1:11" ht="14.45" customHeight="1" x14ac:dyDescent="0.2">
      <c r="A999" s="831" t="s">
        <v>577</v>
      </c>
      <c r="B999" s="832" t="s">
        <v>578</v>
      </c>
      <c r="C999" s="835" t="s">
        <v>2639</v>
      </c>
      <c r="D999" s="863" t="s">
        <v>2640</v>
      </c>
      <c r="E999" s="835" t="s">
        <v>3141</v>
      </c>
      <c r="F999" s="863" t="s">
        <v>3142</v>
      </c>
      <c r="G999" s="835" t="s">
        <v>3753</v>
      </c>
      <c r="H999" s="835" t="s">
        <v>4210</v>
      </c>
      <c r="I999" s="849">
        <v>884.04998779296875</v>
      </c>
      <c r="J999" s="849">
        <v>1</v>
      </c>
      <c r="K999" s="850">
        <v>884.04998779296875</v>
      </c>
    </row>
    <row r="1000" spans="1:11" ht="14.45" customHeight="1" x14ac:dyDescent="0.2">
      <c r="A1000" s="831" t="s">
        <v>577</v>
      </c>
      <c r="B1000" s="832" t="s">
        <v>578</v>
      </c>
      <c r="C1000" s="835" t="s">
        <v>2639</v>
      </c>
      <c r="D1000" s="863" t="s">
        <v>2640</v>
      </c>
      <c r="E1000" s="835" t="s">
        <v>3141</v>
      </c>
      <c r="F1000" s="863" t="s">
        <v>3142</v>
      </c>
      <c r="G1000" s="835" t="s">
        <v>3755</v>
      </c>
      <c r="H1000" s="835" t="s">
        <v>4211</v>
      </c>
      <c r="I1000" s="849">
        <v>884.04998779296875</v>
      </c>
      <c r="J1000" s="849">
        <v>1</v>
      </c>
      <c r="K1000" s="850">
        <v>884.04998779296875</v>
      </c>
    </row>
    <row r="1001" spans="1:11" ht="14.45" customHeight="1" x14ac:dyDescent="0.2">
      <c r="A1001" s="831" t="s">
        <v>577</v>
      </c>
      <c r="B1001" s="832" t="s">
        <v>578</v>
      </c>
      <c r="C1001" s="835" t="s">
        <v>2639</v>
      </c>
      <c r="D1001" s="863" t="s">
        <v>2640</v>
      </c>
      <c r="E1001" s="835" t="s">
        <v>3141</v>
      </c>
      <c r="F1001" s="863" t="s">
        <v>3142</v>
      </c>
      <c r="G1001" s="835" t="s">
        <v>4212</v>
      </c>
      <c r="H1001" s="835" t="s">
        <v>4213</v>
      </c>
      <c r="I1001" s="849">
        <v>884.04998779296875</v>
      </c>
      <c r="J1001" s="849">
        <v>2</v>
      </c>
      <c r="K1001" s="850">
        <v>1768.0999755859375</v>
      </c>
    </row>
    <row r="1002" spans="1:11" ht="14.45" customHeight="1" x14ac:dyDescent="0.2">
      <c r="A1002" s="831" t="s">
        <v>577</v>
      </c>
      <c r="B1002" s="832" t="s">
        <v>578</v>
      </c>
      <c r="C1002" s="835" t="s">
        <v>2639</v>
      </c>
      <c r="D1002" s="863" t="s">
        <v>2640</v>
      </c>
      <c r="E1002" s="835" t="s">
        <v>3141</v>
      </c>
      <c r="F1002" s="863" t="s">
        <v>3142</v>
      </c>
      <c r="G1002" s="835" t="s">
        <v>4214</v>
      </c>
      <c r="H1002" s="835" t="s">
        <v>4215</v>
      </c>
      <c r="I1002" s="849">
        <v>884.04998779296875</v>
      </c>
      <c r="J1002" s="849">
        <v>1</v>
      </c>
      <c r="K1002" s="850">
        <v>884.04998779296875</v>
      </c>
    </row>
    <row r="1003" spans="1:11" ht="14.45" customHeight="1" x14ac:dyDescent="0.2">
      <c r="A1003" s="831" t="s">
        <v>577</v>
      </c>
      <c r="B1003" s="832" t="s">
        <v>578</v>
      </c>
      <c r="C1003" s="835" t="s">
        <v>2639</v>
      </c>
      <c r="D1003" s="863" t="s">
        <v>2640</v>
      </c>
      <c r="E1003" s="835" t="s">
        <v>3141</v>
      </c>
      <c r="F1003" s="863" t="s">
        <v>3142</v>
      </c>
      <c r="G1003" s="835" t="s">
        <v>4216</v>
      </c>
      <c r="H1003" s="835" t="s">
        <v>4217</v>
      </c>
      <c r="I1003" s="849">
        <v>884.04998779296875</v>
      </c>
      <c r="J1003" s="849">
        <v>1</v>
      </c>
      <c r="K1003" s="850">
        <v>884.04998779296875</v>
      </c>
    </row>
    <row r="1004" spans="1:11" ht="14.45" customHeight="1" x14ac:dyDescent="0.2">
      <c r="A1004" s="831" t="s">
        <v>577</v>
      </c>
      <c r="B1004" s="832" t="s">
        <v>578</v>
      </c>
      <c r="C1004" s="835" t="s">
        <v>2639</v>
      </c>
      <c r="D1004" s="863" t="s">
        <v>2640</v>
      </c>
      <c r="E1004" s="835" t="s">
        <v>3141</v>
      </c>
      <c r="F1004" s="863" t="s">
        <v>3142</v>
      </c>
      <c r="G1004" s="835" t="s">
        <v>4218</v>
      </c>
      <c r="H1004" s="835" t="s">
        <v>4219</v>
      </c>
      <c r="I1004" s="849">
        <v>884.04998779296875</v>
      </c>
      <c r="J1004" s="849">
        <v>1</v>
      </c>
      <c r="K1004" s="850">
        <v>884.04998779296875</v>
      </c>
    </row>
    <row r="1005" spans="1:11" ht="14.45" customHeight="1" x14ac:dyDescent="0.2">
      <c r="A1005" s="831" t="s">
        <v>577</v>
      </c>
      <c r="B1005" s="832" t="s">
        <v>578</v>
      </c>
      <c r="C1005" s="835" t="s">
        <v>2639</v>
      </c>
      <c r="D1005" s="863" t="s">
        <v>2640</v>
      </c>
      <c r="E1005" s="835" t="s">
        <v>3141</v>
      </c>
      <c r="F1005" s="863" t="s">
        <v>3142</v>
      </c>
      <c r="G1005" s="835" t="s">
        <v>4220</v>
      </c>
      <c r="H1005" s="835" t="s">
        <v>4221</v>
      </c>
      <c r="I1005" s="849">
        <v>884.010009765625</v>
      </c>
      <c r="J1005" s="849">
        <v>1</v>
      </c>
      <c r="K1005" s="850">
        <v>884.010009765625</v>
      </c>
    </row>
    <row r="1006" spans="1:11" ht="14.45" customHeight="1" x14ac:dyDescent="0.2">
      <c r="A1006" s="831" t="s">
        <v>577</v>
      </c>
      <c r="B1006" s="832" t="s">
        <v>578</v>
      </c>
      <c r="C1006" s="835" t="s">
        <v>2639</v>
      </c>
      <c r="D1006" s="863" t="s">
        <v>2640</v>
      </c>
      <c r="E1006" s="835" t="s">
        <v>3141</v>
      </c>
      <c r="F1006" s="863" t="s">
        <v>3142</v>
      </c>
      <c r="G1006" s="835" t="s">
        <v>3757</v>
      </c>
      <c r="H1006" s="835" t="s">
        <v>4222</v>
      </c>
      <c r="I1006" s="849">
        <v>1783.52001953125</v>
      </c>
      <c r="J1006" s="849">
        <v>3</v>
      </c>
      <c r="K1006" s="850">
        <v>5350.56005859375</v>
      </c>
    </row>
    <row r="1007" spans="1:11" ht="14.45" customHeight="1" x14ac:dyDescent="0.2">
      <c r="A1007" s="831" t="s">
        <v>577</v>
      </c>
      <c r="B1007" s="832" t="s">
        <v>578</v>
      </c>
      <c r="C1007" s="835" t="s">
        <v>2639</v>
      </c>
      <c r="D1007" s="863" t="s">
        <v>2640</v>
      </c>
      <c r="E1007" s="835" t="s">
        <v>3141</v>
      </c>
      <c r="F1007" s="863" t="s">
        <v>3142</v>
      </c>
      <c r="G1007" s="835" t="s">
        <v>4223</v>
      </c>
      <c r="H1007" s="835" t="s">
        <v>4224</v>
      </c>
      <c r="I1007" s="849">
        <v>1783.530029296875</v>
      </c>
      <c r="J1007" s="849">
        <v>9</v>
      </c>
      <c r="K1007" s="850">
        <v>16051.72021484375</v>
      </c>
    </row>
    <row r="1008" spans="1:11" ht="14.45" customHeight="1" x14ac:dyDescent="0.2">
      <c r="A1008" s="831" t="s">
        <v>577</v>
      </c>
      <c r="B1008" s="832" t="s">
        <v>578</v>
      </c>
      <c r="C1008" s="835" t="s">
        <v>2639</v>
      </c>
      <c r="D1008" s="863" t="s">
        <v>2640</v>
      </c>
      <c r="E1008" s="835" t="s">
        <v>3141</v>
      </c>
      <c r="F1008" s="863" t="s">
        <v>3142</v>
      </c>
      <c r="G1008" s="835" t="s">
        <v>3759</v>
      </c>
      <c r="H1008" s="835" t="s">
        <v>4225</v>
      </c>
      <c r="I1008" s="849">
        <v>1783.510009765625</v>
      </c>
      <c r="J1008" s="849">
        <v>13</v>
      </c>
      <c r="K1008" s="850">
        <v>23185.5400390625</v>
      </c>
    </row>
    <row r="1009" spans="1:11" ht="14.45" customHeight="1" x14ac:dyDescent="0.2">
      <c r="A1009" s="831" t="s">
        <v>577</v>
      </c>
      <c r="B1009" s="832" t="s">
        <v>578</v>
      </c>
      <c r="C1009" s="835" t="s">
        <v>2639</v>
      </c>
      <c r="D1009" s="863" t="s">
        <v>2640</v>
      </c>
      <c r="E1009" s="835" t="s">
        <v>3141</v>
      </c>
      <c r="F1009" s="863" t="s">
        <v>3142</v>
      </c>
      <c r="G1009" s="835" t="s">
        <v>3761</v>
      </c>
      <c r="H1009" s="835" t="s">
        <v>4226</v>
      </c>
      <c r="I1009" s="849">
        <v>1783.4949951171875</v>
      </c>
      <c r="J1009" s="849">
        <v>5</v>
      </c>
      <c r="K1009" s="850">
        <v>8917.4599609375</v>
      </c>
    </row>
    <row r="1010" spans="1:11" ht="14.45" customHeight="1" x14ac:dyDescent="0.2">
      <c r="A1010" s="831" t="s">
        <v>577</v>
      </c>
      <c r="B1010" s="832" t="s">
        <v>578</v>
      </c>
      <c r="C1010" s="835" t="s">
        <v>2639</v>
      </c>
      <c r="D1010" s="863" t="s">
        <v>2640</v>
      </c>
      <c r="E1010" s="835" t="s">
        <v>3141</v>
      </c>
      <c r="F1010" s="863" t="s">
        <v>3142</v>
      </c>
      <c r="G1010" s="835" t="s">
        <v>3763</v>
      </c>
      <c r="H1010" s="835" t="s">
        <v>4227</v>
      </c>
      <c r="I1010" s="849">
        <v>1783.510009765625</v>
      </c>
      <c r="J1010" s="849">
        <v>5</v>
      </c>
      <c r="K1010" s="850">
        <v>8917.500244140625</v>
      </c>
    </row>
    <row r="1011" spans="1:11" ht="14.45" customHeight="1" x14ac:dyDescent="0.2">
      <c r="A1011" s="831" t="s">
        <v>577</v>
      </c>
      <c r="B1011" s="832" t="s">
        <v>578</v>
      </c>
      <c r="C1011" s="835" t="s">
        <v>2639</v>
      </c>
      <c r="D1011" s="863" t="s">
        <v>2640</v>
      </c>
      <c r="E1011" s="835" t="s">
        <v>3141</v>
      </c>
      <c r="F1011" s="863" t="s">
        <v>3142</v>
      </c>
      <c r="G1011" s="835" t="s">
        <v>4228</v>
      </c>
      <c r="H1011" s="835" t="s">
        <v>4229</v>
      </c>
      <c r="I1011" s="849">
        <v>1783.5328892299108</v>
      </c>
      <c r="J1011" s="849">
        <v>8</v>
      </c>
      <c r="K1011" s="850">
        <v>14268.26025390625</v>
      </c>
    </row>
    <row r="1012" spans="1:11" ht="14.45" customHeight="1" x14ac:dyDescent="0.2">
      <c r="A1012" s="831" t="s">
        <v>577</v>
      </c>
      <c r="B1012" s="832" t="s">
        <v>578</v>
      </c>
      <c r="C1012" s="835" t="s">
        <v>2639</v>
      </c>
      <c r="D1012" s="863" t="s">
        <v>2640</v>
      </c>
      <c r="E1012" s="835" t="s">
        <v>3141</v>
      </c>
      <c r="F1012" s="863" t="s">
        <v>3142</v>
      </c>
      <c r="G1012" s="835" t="s">
        <v>4230</v>
      </c>
      <c r="H1012" s="835" t="s">
        <v>4231</v>
      </c>
      <c r="I1012" s="849">
        <v>1783.5400390625</v>
      </c>
      <c r="J1012" s="849">
        <v>3</v>
      </c>
      <c r="K1012" s="850">
        <v>5350.6201171875</v>
      </c>
    </row>
    <row r="1013" spans="1:11" ht="14.45" customHeight="1" x14ac:dyDescent="0.2">
      <c r="A1013" s="831" t="s">
        <v>577</v>
      </c>
      <c r="B1013" s="832" t="s">
        <v>578</v>
      </c>
      <c r="C1013" s="835" t="s">
        <v>2639</v>
      </c>
      <c r="D1013" s="863" t="s">
        <v>2640</v>
      </c>
      <c r="E1013" s="835" t="s">
        <v>3141</v>
      </c>
      <c r="F1013" s="863" t="s">
        <v>3142</v>
      </c>
      <c r="G1013" s="835" t="s">
        <v>4232</v>
      </c>
      <c r="H1013" s="835" t="s">
        <v>4233</v>
      </c>
      <c r="I1013" s="849">
        <v>1783.5400390625</v>
      </c>
      <c r="J1013" s="849">
        <v>4</v>
      </c>
      <c r="K1013" s="850">
        <v>7134.150146484375</v>
      </c>
    </row>
    <row r="1014" spans="1:11" ht="14.45" customHeight="1" x14ac:dyDescent="0.2">
      <c r="A1014" s="831" t="s">
        <v>577</v>
      </c>
      <c r="B1014" s="832" t="s">
        <v>578</v>
      </c>
      <c r="C1014" s="835" t="s">
        <v>2639</v>
      </c>
      <c r="D1014" s="863" t="s">
        <v>2640</v>
      </c>
      <c r="E1014" s="835" t="s">
        <v>3141</v>
      </c>
      <c r="F1014" s="863" t="s">
        <v>3142</v>
      </c>
      <c r="G1014" s="835" t="s">
        <v>4234</v>
      </c>
      <c r="H1014" s="835" t="s">
        <v>4235</v>
      </c>
      <c r="I1014" s="849">
        <v>748.57000732421875</v>
      </c>
      <c r="J1014" s="849">
        <v>3</v>
      </c>
      <c r="K1014" s="850">
        <v>2245.7099609375</v>
      </c>
    </row>
    <row r="1015" spans="1:11" ht="14.45" customHeight="1" x14ac:dyDescent="0.2">
      <c r="A1015" s="831" t="s">
        <v>577</v>
      </c>
      <c r="B1015" s="832" t="s">
        <v>578</v>
      </c>
      <c r="C1015" s="835" t="s">
        <v>2639</v>
      </c>
      <c r="D1015" s="863" t="s">
        <v>2640</v>
      </c>
      <c r="E1015" s="835" t="s">
        <v>3141</v>
      </c>
      <c r="F1015" s="863" t="s">
        <v>3142</v>
      </c>
      <c r="G1015" s="835" t="s">
        <v>4236</v>
      </c>
      <c r="H1015" s="835" t="s">
        <v>4237</v>
      </c>
      <c r="I1015" s="849">
        <v>748.57000732421875</v>
      </c>
      <c r="J1015" s="849">
        <v>3</v>
      </c>
      <c r="K1015" s="850">
        <v>2245.7099609375</v>
      </c>
    </row>
    <row r="1016" spans="1:11" ht="14.45" customHeight="1" x14ac:dyDescent="0.2">
      <c r="A1016" s="831" t="s">
        <v>577</v>
      </c>
      <c r="B1016" s="832" t="s">
        <v>578</v>
      </c>
      <c r="C1016" s="835" t="s">
        <v>2639</v>
      </c>
      <c r="D1016" s="863" t="s">
        <v>2640</v>
      </c>
      <c r="E1016" s="835" t="s">
        <v>3141</v>
      </c>
      <c r="F1016" s="863" t="s">
        <v>3142</v>
      </c>
      <c r="G1016" s="835" t="s">
        <v>4238</v>
      </c>
      <c r="H1016" s="835" t="s">
        <v>4239</v>
      </c>
      <c r="I1016" s="849">
        <v>748.57000732421875</v>
      </c>
      <c r="J1016" s="849">
        <v>3</v>
      </c>
      <c r="K1016" s="850">
        <v>2245.7099609375</v>
      </c>
    </row>
    <row r="1017" spans="1:11" ht="14.45" customHeight="1" x14ac:dyDescent="0.2">
      <c r="A1017" s="831" t="s">
        <v>577</v>
      </c>
      <c r="B1017" s="832" t="s">
        <v>578</v>
      </c>
      <c r="C1017" s="835" t="s">
        <v>2639</v>
      </c>
      <c r="D1017" s="863" t="s">
        <v>2640</v>
      </c>
      <c r="E1017" s="835" t="s">
        <v>3141</v>
      </c>
      <c r="F1017" s="863" t="s">
        <v>3142</v>
      </c>
      <c r="G1017" s="835" t="s">
        <v>4240</v>
      </c>
      <c r="H1017" s="835" t="s">
        <v>4241</v>
      </c>
      <c r="I1017" s="849">
        <v>748.57000732421875</v>
      </c>
      <c r="J1017" s="849">
        <v>3</v>
      </c>
      <c r="K1017" s="850">
        <v>2245.699951171875</v>
      </c>
    </row>
    <row r="1018" spans="1:11" ht="14.45" customHeight="1" x14ac:dyDescent="0.2">
      <c r="A1018" s="831" t="s">
        <v>577</v>
      </c>
      <c r="B1018" s="832" t="s">
        <v>578</v>
      </c>
      <c r="C1018" s="835" t="s">
        <v>2639</v>
      </c>
      <c r="D1018" s="863" t="s">
        <v>2640</v>
      </c>
      <c r="E1018" s="835" t="s">
        <v>3141</v>
      </c>
      <c r="F1018" s="863" t="s">
        <v>3142</v>
      </c>
      <c r="G1018" s="835" t="s">
        <v>4242</v>
      </c>
      <c r="H1018" s="835" t="s">
        <v>4243</v>
      </c>
      <c r="I1018" s="849">
        <v>748.57000732421875</v>
      </c>
      <c r="J1018" s="849">
        <v>3</v>
      </c>
      <c r="K1018" s="850">
        <v>2245.699951171875</v>
      </c>
    </row>
    <row r="1019" spans="1:11" ht="14.45" customHeight="1" x14ac:dyDescent="0.2">
      <c r="A1019" s="831" t="s">
        <v>577</v>
      </c>
      <c r="B1019" s="832" t="s">
        <v>578</v>
      </c>
      <c r="C1019" s="835" t="s">
        <v>2639</v>
      </c>
      <c r="D1019" s="863" t="s">
        <v>2640</v>
      </c>
      <c r="E1019" s="835" t="s">
        <v>3141</v>
      </c>
      <c r="F1019" s="863" t="s">
        <v>3142</v>
      </c>
      <c r="G1019" s="835" t="s">
        <v>4244</v>
      </c>
      <c r="H1019" s="835" t="s">
        <v>4245</v>
      </c>
      <c r="I1019" s="849">
        <v>748.57000732421875</v>
      </c>
      <c r="J1019" s="849">
        <v>3</v>
      </c>
      <c r="K1019" s="850">
        <v>2245.699951171875</v>
      </c>
    </row>
    <row r="1020" spans="1:11" ht="14.45" customHeight="1" x14ac:dyDescent="0.2">
      <c r="A1020" s="831" t="s">
        <v>577</v>
      </c>
      <c r="B1020" s="832" t="s">
        <v>578</v>
      </c>
      <c r="C1020" s="835" t="s">
        <v>2639</v>
      </c>
      <c r="D1020" s="863" t="s">
        <v>2640</v>
      </c>
      <c r="E1020" s="835" t="s">
        <v>3141</v>
      </c>
      <c r="F1020" s="863" t="s">
        <v>3142</v>
      </c>
      <c r="G1020" s="835" t="s">
        <v>4246</v>
      </c>
      <c r="H1020" s="835" t="s">
        <v>4247</v>
      </c>
      <c r="I1020" s="849">
        <v>748.57000732421875</v>
      </c>
      <c r="J1020" s="849">
        <v>3</v>
      </c>
      <c r="K1020" s="850">
        <v>2245.699951171875</v>
      </c>
    </row>
    <row r="1021" spans="1:11" ht="14.45" customHeight="1" x14ac:dyDescent="0.2">
      <c r="A1021" s="831" t="s">
        <v>577</v>
      </c>
      <c r="B1021" s="832" t="s">
        <v>578</v>
      </c>
      <c r="C1021" s="835" t="s">
        <v>2639</v>
      </c>
      <c r="D1021" s="863" t="s">
        <v>2640</v>
      </c>
      <c r="E1021" s="835" t="s">
        <v>3141</v>
      </c>
      <c r="F1021" s="863" t="s">
        <v>3142</v>
      </c>
      <c r="G1021" s="835" t="s">
        <v>4248</v>
      </c>
      <c r="H1021" s="835" t="s">
        <v>4249</v>
      </c>
      <c r="I1021" s="849">
        <v>748.57000732421875</v>
      </c>
      <c r="J1021" s="849">
        <v>3</v>
      </c>
      <c r="K1021" s="850">
        <v>2245.699951171875</v>
      </c>
    </row>
    <row r="1022" spans="1:11" ht="14.45" customHeight="1" x14ac:dyDescent="0.2">
      <c r="A1022" s="831" t="s">
        <v>577</v>
      </c>
      <c r="B1022" s="832" t="s">
        <v>578</v>
      </c>
      <c r="C1022" s="835" t="s">
        <v>2639</v>
      </c>
      <c r="D1022" s="863" t="s">
        <v>2640</v>
      </c>
      <c r="E1022" s="835" t="s">
        <v>3141</v>
      </c>
      <c r="F1022" s="863" t="s">
        <v>3142</v>
      </c>
      <c r="G1022" s="835" t="s">
        <v>4250</v>
      </c>
      <c r="H1022" s="835" t="s">
        <v>4251</v>
      </c>
      <c r="I1022" s="849">
        <v>748.57000732421875</v>
      </c>
      <c r="J1022" s="849">
        <v>3</v>
      </c>
      <c r="K1022" s="850">
        <v>2245.699951171875</v>
      </c>
    </row>
    <row r="1023" spans="1:11" ht="14.45" customHeight="1" x14ac:dyDescent="0.2">
      <c r="A1023" s="831" t="s">
        <v>577</v>
      </c>
      <c r="B1023" s="832" t="s">
        <v>578</v>
      </c>
      <c r="C1023" s="835" t="s">
        <v>2639</v>
      </c>
      <c r="D1023" s="863" t="s">
        <v>2640</v>
      </c>
      <c r="E1023" s="835" t="s">
        <v>3141</v>
      </c>
      <c r="F1023" s="863" t="s">
        <v>3142</v>
      </c>
      <c r="G1023" s="835" t="s">
        <v>4252</v>
      </c>
      <c r="H1023" s="835" t="s">
        <v>4253</v>
      </c>
      <c r="I1023" s="849">
        <v>748.57000732421875</v>
      </c>
      <c r="J1023" s="849">
        <v>3</v>
      </c>
      <c r="K1023" s="850">
        <v>2245.7099609375</v>
      </c>
    </row>
    <row r="1024" spans="1:11" ht="14.45" customHeight="1" x14ac:dyDescent="0.2">
      <c r="A1024" s="831" t="s">
        <v>577</v>
      </c>
      <c r="B1024" s="832" t="s">
        <v>578</v>
      </c>
      <c r="C1024" s="835" t="s">
        <v>2639</v>
      </c>
      <c r="D1024" s="863" t="s">
        <v>2640</v>
      </c>
      <c r="E1024" s="835" t="s">
        <v>3141</v>
      </c>
      <c r="F1024" s="863" t="s">
        <v>3142</v>
      </c>
      <c r="G1024" s="835" t="s">
        <v>4254</v>
      </c>
      <c r="H1024" s="835" t="s">
        <v>4255</v>
      </c>
      <c r="I1024" s="849">
        <v>748.57000732421875</v>
      </c>
      <c r="J1024" s="849">
        <v>3</v>
      </c>
      <c r="K1024" s="850">
        <v>2245.7099609375</v>
      </c>
    </row>
    <row r="1025" spans="1:11" ht="14.45" customHeight="1" x14ac:dyDescent="0.2">
      <c r="A1025" s="831" t="s">
        <v>577</v>
      </c>
      <c r="B1025" s="832" t="s">
        <v>578</v>
      </c>
      <c r="C1025" s="835" t="s">
        <v>2639</v>
      </c>
      <c r="D1025" s="863" t="s">
        <v>2640</v>
      </c>
      <c r="E1025" s="835" t="s">
        <v>3141</v>
      </c>
      <c r="F1025" s="863" t="s">
        <v>3142</v>
      </c>
      <c r="G1025" s="835" t="s">
        <v>4256</v>
      </c>
      <c r="H1025" s="835" t="s">
        <v>4257</v>
      </c>
      <c r="I1025" s="849">
        <v>748.57000732421875</v>
      </c>
      <c r="J1025" s="849">
        <v>3</v>
      </c>
      <c r="K1025" s="850">
        <v>2245.7099609375</v>
      </c>
    </row>
    <row r="1026" spans="1:11" ht="14.45" customHeight="1" x14ac:dyDescent="0.2">
      <c r="A1026" s="831" t="s">
        <v>577</v>
      </c>
      <c r="B1026" s="832" t="s">
        <v>578</v>
      </c>
      <c r="C1026" s="835" t="s">
        <v>2639</v>
      </c>
      <c r="D1026" s="863" t="s">
        <v>2640</v>
      </c>
      <c r="E1026" s="835" t="s">
        <v>3141</v>
      </c>
      <c r="F1026" s="863" t="s">
        <v>3142</v>
      </c>
      <c r="G1026" s="835" t="s">
        <v>4258</v>
      </c>
      <c r="H1026" s="835" t="s">
        <v>4259</v>
      </c>
      <c r="I1026" s="849">
        <v>748.57000732421875</v>
      </c>
      <c r="J1026" s="849">
        <v>3</v>
      </c>
      <c r="K1026" s="850">
        <v>2245.7099609375</v>
      </c>
    </row>
    <row r="1027" spans="1:11" ht="14.45" customHeight="1" x14ac:dyDescent="0.2">
      <c r="A1027" s="831" t="s">
        <v>577</v>
      </c>
      <c r="B1027" s="832" t="s">
        <v>578</v>
      </c>
      <c r="C1027" s="835" t="s">
        <v>2639</v>
      </c>
      <c r="D1027" s="863" t="s">
        <v>2640</v>
      </c>
      <c r="E1027" s="835" t="s">
        <v>3141</v>
      </c>
      <c r="F1027" s="863" t="s">
        <v>3142</v>
      </c>
      <c r="G1027" s="835" t="s">
        <v>4260</v>
      </c>
      <c r="H1027" s="835" t="s">
        <v>4261</v>
      </c>
      <c r="I1027" s="849">
        <v>748.57000732421875</v>
      </c>
      <c r="J1027" s="849">
        <v>1</v>
      </c>
      <c r="K1027" s="850">
        <v>748.57000732421875</v>
      </c>
    </row>
    <row r="1028" spans="1:11" ht="14.45" customHeight="1" x14ac:dyDescent="0.2">
      <c r="A1028" s="831" t="s">
        <v>577</v>
      </c>
      <c r="B1028" s="832" t="s">
        <v>578</v>
      </c>
      <c r="C1028" s="835" t="s">
        <v>2639</v>
      </c>
      <c r="D1028" s="863" t="s">
        <v>2640</v>
      </c>
      <c r="E1028" s="835" t="s">
        <v>3141</v>
      </c>
      <c r="F1028" s="863" t="s">
        <v>3142</v>
      </c>
      <c r="G1028" s="835" t="s">
        <v>4262</v>
      </c>
      <c r="H1028" s="835" t="s">
        <v>4263</v>
      </c>
      <c r="I1028" s="849">
        <v>748.57000732421875</v>
      </c>
      <c r="J1028" s="849">
        <v>1</v>
      </c>
      <c r="K1028" s="850">
        <v>748.57000732421875</v>
      </c>
    </row>
    <row r="1029" spans="1:11" ht="14.45" customHeight="1" x14ac:dyDescent="0.2">
      <c r="A1029" s="831" t="s">
        <v>577</v>
      </c>
      <c r="B1029" s="832" t="s">
        <v>578</v>
      </c>
      <c r="C1029" s="835" t="s">
        <v>2639</v>
      </c>
      <c r="D1029" s="863" t="s">
        <v>2640</v>
      </c>
      <c r="E1029" s="835" t="s">
        <v>3141</v>
      </c>
      <c r="F1029" s="863" t="s">
        <v>3142</v>
      </c>
      <c r="G1029" s="835" t="s">
        <v>4264</v>
      </c>
      <c r="H1029" s="835" t="s">
        <v>4265</v>
      </c>
      <c r="I1029" s="849">
        <v>748.57000732421875</v>
      </c>
      <c r="J1029" s="849">
        <v>1</v>
      </c>
      <c r="K1029" s="850">
        <v>748.57000732421875</v>
      </c>
    </row>
    <row r="1030" spans="1:11" ht="14.45" customHeight="1" x14ac:dyDescent="0.2">
      <c r="A1030" s="831" t="s">
        <v>577</v>
      </c>
      <c r="B1030" s="832" t="s">
        <v>578</v>
      </c>
      <c r="C1030" s="835" t="s">
        <v>2639</v>
      </c>
      <c r="D1030" s="863" t="s">
        <v>2640</v>
      </c>
      <c r="E1030" s="835" t="s">
        <v>3141</v>
      </c>
      <c r="F1030" s="863" t="s">
        <v>3142</v>
      </c>
      <c r="G1030" s="835" t="s">
        <v>4266</v>
      </c>
      <c r="H1030" s="835" t="s">
        <v>4267</v>
      </c>
      <c r="I1030" s="849">
        <v>748.57000732421875</v>
      </c>
      <c r="J1030" s="849">
        <v>1</v>
      </c>
      <c r="K1030" s="850">
        <v>748.57000732421875</v>
      </c>
    </row>
    <row r="1031" spans="1:11" ht="14.45" customHeight="1" x14ac:dyDescent="0.2">
      <c r="A1031" s="831" t="s">
        <v>577</v>
      </c>
      <c r="B1031" s="832" t="s">
        <v>578</v>
      </c>
      <c r="C1031" s="835" t="s">
        <v>2639</v>
      </c>
      <c r="D1031" s="863" t="s">
        <v>2640</v>
      </c>
      <c r="E1031" s="835" t="s">
        <v>3141</v>
      </c>
      <c r="F1031" s="863" t="s">
        <v>3142</v>
      </c>
      <c r="G1031" s="835" t="s">
        <v>4268</v>
      </c>
      <c r="H1031" s="835" t="s">
        <v>4269</v>
      </c>
      <c r="I1031" s="849">
        <v>748.57000732421875</v>
      </c>
      <c r="J1031" s="849">
        <v>1</v>
      </c>
      <c r="K1031" s="850">
        <v>748.57000732421875</v>
      </c>
    </row>
    <row r="1032" spans="1:11" ht="14.45" customHeight="1" x14ac:dyDescent="0.2">
      <c r="A1032" s="831" t="s">
        <v>577</v>
      </c>
      <c r="B1032" s="832" t="s">
        <v>578</v>
      </c>
      <c r="C1032" s="835" t="s">
        <v>2639</v>
      </c>
      <c r="D1032" s="863" t="s">
        <v>2640</v>
      </c>
      <c r="E1032" s="835" t="s">
        <v>3141</v>
      </c>
      <c r="F1032" s="863" t="s">
        <v>3142</v>
      </c>
      <c r="G1032" s="835" t="s">
        <v>4270</v>
      </c>
      <c r="H1032" s="835" t="s">
        <v>4271</v>
      </c>
      <c r="I1032" s="849">
        <v>1820.739990234375</v>
      </c>
      <c r="J1032" s="849">
        <v>1</v>
      </c>
      <c r="K1032" s="850">
        <v>1820.739990234375</v>
      </c>
    </row>
    <row r="1033" spans="1:11" ht="14.45" customHeight="1" x14ac:dyDescent="0.2">
      <c r="A1033" s="831" t="s">
        <v>577</v>
      </c>
      <c r="B1033" s="832" t="s">
        <v>578</v>
      </c>
      <c r="C1033" s="835" t="s">
        <v>2639</v>
      </c>
      <c r="D1033" s="863" t="s">
        <v>2640</v>
      </c>
      <c r="E1033" s="835" t="s">
        <v>3141</v>
      </c>
      <c r="F1033" s="863" t="s">
        <v>3142</v>
      </c>
      <c r="G1033" s="835" t="s">
        <v>4272</v>
      </c>
      <c r="H1033" s="835" t="s">
        <v>4273</v>
      </c>
      <c r="I1033" s="849">
        <v>1820.739990234375</v>
      </c>
      <c r="J1033" s="849">
        <v>2</v>
      </c>
      <c r="K1033" s="850">
        <v>3641.47998046875</v>
      </c>
    </row>
    <row r="1034" spans="1:11" ht="14.45" customHeight="1" x14ac:dyDescent="0.2">
      <c r="A1034" s="831" t="s">
        <v>577</v>
      </c>
      <c r="B1034" s="832" t="s">
        <v>578</v>
      </c>
      <c r="C1034" s="835" t="s">
        <v>2639</v>
      </c>
      <c r="D1034" s="863" t="s">
        <v>2640</v>
      </c>
      <c r="E1034" s="835" t="s">
        <v>3141</v>
      </c>
      <c r="F1034" s="863" t="s">
        <v>3142</v>
      </c>
      <c r="G1034" s="835" t="s">
        <v>4274</v>
      </c>
      <c r="H1034" s="835" t="s">
        <v>4275</v>
      </c>
      <c r="I1034" s="849">
        <v>1820.739990234375</v>
      </c>
      <c r="J1034" s="849">
        <v>1</v>
      </c>
      <c r="K1034" s="850">
        <v>1820.739990234375</v>
      </c>
    </row>
    <row r="1035" spans="1:11" ht="14.45" customHeight="1" x14ac:dyDescent="0.2">
      <c r="A1035" s="831" t="s">
        <v>577</v>
      </c>
      <c r="B1035" s="832" t="s">
        <v>578</v>
      </c>
      <c r="C1035" s="835" t="s">
        <v>2639</v>
      </c>
      <c r="D1035" s="863" t="s">
        <v>2640</v>
      </c>
      <c r="E1035" s="835" t="s">
        <v>3141</v>
      </c>
      <c r="F1035" s="863" t="s">
        <v>3142</v>
      </c>
      <c r="G1035" s="835" t="s">
        <v>4276</v>
      </c>
      <c r="H1035" s="835" t="s">
        <v>4277</v>
      </c>
      <c r="I1035" s="849">
        <v>2002.050048828125</v>
      </c>
      <c r="J1035" s="849">
        <v>1</v>
      </c>
      <c r="K1035" s="850">
        <v>2002.050048828125</v>
      </c>
    </row>
    <row r="1036" spans="1:11" ht="14.45" customHeight="1" x14ac:dyDescent="0.2">
      <c r="A1036" s="831" t="s">
        <v>577</v>
      </c>
      <c r="B1036" s="832" t="s">
        <v>578</v>
      </c>
      <c r="C1036" s="835" t="s">
        <v>2639</v>
      </c>
      <c r="D1036" s="863" t="s">
        <v>2640</v>
      </c>
      <c r="E1036" s="835" t="s">
        <v>3141</v>
      </c>
      <c r="F1036" s="863" t="s">
        <v>3142</v>
      </c>
      <c r="G1036" s="835" t="s">
        <v>4278</v>
      </c>
      <c r="H1036" s="835" t="s">
        <v>4279</v>
      </c>
      <c r="I1036" s="849">
        <v>2002</v>
      </c>
      <c r="J1036" s="849">
        <v>1</v>
      </c>
      <c r="K1036" s="850">
        <v>2002</v>
      </c>
    </row>
    <row r="1037" spans="1:11" ht="14.45" customHeight="1" x14ac:dyDescent="0.2">
      <c r="A1037" s="831" t="s">
        <v>577</v>
      </c>
      <c r="B1037" s="832" t="s">
        <v>578</v>
      </c>
      <c r="C1037" s="835" t="s">
        <v>2639</v>
      </c>
      <c r="D1037" s="863" t="s">
        <v>2640</v>
      </c>
      <c r="E1037" s="835" t="s">
        <v>3141</v>
      </c>
      <c r="F1037" s="863" t="s">
        <v>3142</v>
      </c>
      <c r="G1037" s="835" t="s">
        <v>4280</v>
      </c>
      <c r="H1037" s="835" t="s">
        <v>4281</v>
      </c>
      <c r="I1037" s="849">
        <v>1820.7333170572917</v>
      </c>
      <c r="J1037" s="849">
        <v>3</v>
      </c>
      <c r="K1037" s="850">
        <v>5462.199951171875</v>
      </c>
    </row>
    <row r="1038" spans="1:11" ht="14.45" customHeight="1" x14ac:dyDescent="0.2">
      <c r="A1038" s="831" t="s">
        <v>577</v>
      </c>
      <c r="B1038" s="832" t="s">
        <v>578</v>
      </c>
      <c r="C1038" s="835" t="s">
        <v>2639</v>
      </c>
      <c r="D1038" s="863" t="s">
        <v>2640</v>
      </c>
      <c r="E1038" s="835" t="s">
        <v>3141</v>
      </c>
      <c r="F1038" s="863" t="s">
        <v>3142</v>
      </c>
      <c r="G1038" s="835" t="s">
        <v>4282</v>
      </c>
      <c r="H1038" s="835" t="s">
        <v>4283</v>
      </c>
      <c r="I1038" s="849">
        <v>1820.739990234375</v>
      </c>
      <c r="J1038" s="849">
        <v>1</v>
      </c>
      <c r="K1038" s="850">
        <v>1820.739990234375</v>
      </c>
    </row>
    <row r="1039" spans="1:11" ht="14.45" customHeight="1" x14ac:dyDescent="0.2">
      <c r="A1039" s="831" t="s">
        <v>577</v>
      </c>
      <c r="B1039" s="832" t="s">
        <v>578</v>
      </c>
      <c r="C1039" s="835" t="s">
        <v>2639</v>
      </c>
      <c r="D1039" s="863" t="s">
        <v>2640</v>
      </c>
      <c r="E1039" s="835" t="s">
        <v>3141</v>
      </c>
      <c r="F1039" s="863" t="s">
        <v>3142</v>
      </c>
      <c r="G1039" s="835" t="s">
        <v>4284</v>
      </c>
      <c r="H1039" s="835" t="s">
        <v>4285</v>
      </c>
      <c r="I1039" s="849">
        <v>1820.739990234375</v>
      </c>
      <c r="J1039" s="849">
        <v>3</v>
      </c>
      <c r="K1039" s="850">
        <v>5462.219970703125</v>
      </c>
    </row>
    <row r="1040" spans="1:11" ht="14.45" customHeight="1" x14ac:dyDescent="0.2">
      <c r="A1040" s="831" t="s">
        <v>577</v>
      </c>
      <c r="B1040" s="832" t="s">
        <v>578</v>
      </c>
      <c r="C1040" s="835" t="s">
        <v>2639</v>
      </c>
      <c r="D1040" s="863" t="s">
        <v>2640</v>
      </c>
      <c r="E1040" s="835" t="s">
        <v>3141</v>
      </c>
      <c r="F1040" s="863" t="s">
        <v>3142</v>
      </c>
      <c r="G1040" s="835" t="s">
        <v>3765</v>
      </c>
      <c r="H1040" s="835" t="s">
        <v>4286</v>
      </c>
      <c r="I1040" s="849">
        <v>1820.75</v>
      </c>
      <c r="J1040" s="849">
        <v>2</v>
      </c>
      <c r="K1040" s="850">
        <v>3641.5</v>
      </c>
    </row>
    <row r="1041" spans="1:11" ht="14.45" customHeight="1" x14ac:dyDescent="0.2">
      <c r="A1041" s="831" t="s">
        <v>577</v>
      </c>
      <c r="B1041" s="832" t="s">
        <v>578</v>
      </c>
      <c r="C1041" s="835" t="s">
        <v>2639</v>
      </c>
      <c r="D1041" s="863" t="s">
        <v>2640</v>
      </c>
      <c r="E1041" s="835" t="s">
        <v>3141</v>
      </c>
      <c r="F1041" s="863" t="s">
        <v>3142</v>
      </c>
      <c r="G1041" s="835" t="s">
        <v>4287</v>
      </c>
      <c r="H1041" s="835" t="s">
        <v>4288</v>
      </c>
      <c r="I1041" s="849">
        <v>1820.739990234375</v>
      </c>
      <c r="J1041" s="849">
        <v>4</v>
      </c>
      <c r="K1041" s="850">
        <v>7282.9599609375</v>
      </c>
    </row>
    <row r="1042" spans="1:11" ht="14.45" customHeight="1" x14ac:dyDescent="0.2">
      <c r="A1042" s="831" t="s">
        <v>577</v>
      </c>
      <c r="B1042" s="832" t="s">
        <v>578</v>
      </c>
      <c r="C1042" s="835" t="s">
        <v>2639</v>
      </c>
      <c r="D1042" s="863" t="s">
        <v>2640</v>
      </c>
      <c r="E1042" s="835" t="s">
        <v>3141</v>
      </c>
      <c r="F1042" s="863" t="s">
        <v>3142</v>
      </c>
      <c r="G1042" s="835" t="s">
        <v>4289</v>
      </c>
      <c r="H1042" s="835" t="s">
        <v>4290</v>
      </c>
      <c r="I1042" s="849">
        <v>1820.739990234375</v>
      </c>
      <c r="J1042" s="849">
        <v>2</v>
      </c>
      <c r="K1042" s="850">
        <v>3641.47998046875</v>
      </c>
    </row>
    <row r="1043" spans="1:11" ht="14.45" customHeight="1" x14ac:dyDescent="0.2">
      <c r="A1043" s="831" t="s">
        <v>577</v>
      </c>
      <c r="B1043" s="832" t="s">
        <v>578</v>
      </c>
      <c r="C1043" s="835" t="s">
        <v>2639</v>
      </c>
      <c r="D1043" s="863" t="s">
        <v>2640</v>
      </c>
      <c r="E1043" s="835" t="s">
        <v>3141</v>
      </c>
      <c r="F1043" s="863" t="s">
        <v>3142</v>
      </c>
      <c r="G1043" s="835" t="s">
        <v>4291</v>
      </c>
      <c r="H1043" s="835" t="s">
        <v>4292</v>
      </c>
      <c r="I1043" s="849">
        <v>1820.739990234375</v>
      </c>
      <c r="J1043" s="849">
        <v>1</v>
      </c>
      <c r="K1043" s="850">
        <v>1820.739990234375</v>
      </c>
    </row>
    <row r="1044" spans="1:11" ht="14.45" customHeight="1" x14ac:dyDescent="0.2">
      <c r="A1044" s="831" t="s">
        <v>577</v>
      </c>
      <c r="B1044" s="832" t="s">
        <v>578</v>
      </c>
      <c r="C1044" s="835" t="s">
        <v>2639</v>
      </c>
      <c r="D1044" s="863" t="s">
        <v>2640</v>
      </c>
      <c r="E1044" s="835" t="s">
        <v>3141</v>
      </c>
      <c r="F1044" s="863" t="s">
        <v>3142</v>
      </c>
      <c r="G1044" s="835" t="s">
        <v>4293</v>
      </c>
      <c r="H1044" s="835" t="s">
        <v>4294</v>
      </c>
      <c r="I1044" s="849">
        <v>1820.739990234375</v>
      </c>
      <c r="J1044" s="849">
        <v>2</v>
      </c>
      <c r="K1044" s="850">
        <v>3641.47998046875</v>
      </c>
    </row>
    <row r="1045" spans="1:11" ht="14.45" customHeight="1" x14ac:dyDescent="0.2">
      <c r="A1045" s="831" t="s">
        <v>577</v>
      </c>
      <c r="B1045" s="832" t="s">
        <v>578</v>
      </c>
      <c r="C1045" s="835" t="s">
        <v>2639</v>
      </c>
      <c r="D1045" s="863" t="s">
        <v>2640</v>
      </c>
      <c r="E1045" s="835" t="s">
        <v>3141</v>
      </c>
      <c r="F1045" s="863" t="s">
        <v>3142</v>
      </c>
      <c r="G1045" s="835" t="s">
        <v>3767</v>
      </c>
      <c r="H1045" s="835" t="s">
        <v>4295</v>
      </c>
      <c r="I1045" s="849">
        <v>1820.739990234375</v>
      </c>
      <c r="J1045" s="849">
        <v>1</v>
      </c>
      <c r="K1045" s="850">
        <v>1820.739990234375</v>
      </c>
    </row>
    <row r="1046" spans="1:11" ht="14.45" customHeight="1" x14ac:dyDescent="0.2">
      <c r="A1046" s="831" t="s">
        <v>577</v>
      </c>
      <c r="B1046" s="832" t="s">
        <v>578</v>
      </c>
      <c r="C1046" s="835" t="s">
        <v>2639</v>
      </c>
      <c r="D1046" s="863" t="s">
        <v>2640</v>
      </c>
      <c r="E1046" s="835" t="s">
        <v>3141</v>
      </c>
      <c r="F1046" s="863" t="s">
        <v>3142</v>
      </c>
      <c r="G1046" s="835" t="s">
        <v>4296</v>
      </c>
      <c r="H1046" s="835" t="s">
        <v>4297</v>
      </c>
      <c r="I1046" s="849">
        <v>1820.739990234375</v>
      </c>
      <c r="J1046" s="849">
        <v>2</v>
      </c>
      <c r="K1046" s="850">
        <v>3641.47998046875</v>
      </c>
    </row>
    <row r="1047" spans="1:11" ht="14.45" customHeight="1" x14ac:dyDescent="0.2">
      <c r="A1047" s="831" t="s">
        <v>577</v>
      </c>
      <c r="B1047" s="832" t="s">
        <v>578</v>
      </c>
      <c r="C1047" s="835" t="s">
        <v>2639</v>
      </c>
      <c r="D1047" s="863" t="s">
        <v>2640</v>
      </c>
      <c r="E1047" s="835" t="s">
        <v>3141</v>
      </c>
      <c r="F1047" s="863" t="s">
        <v>3142</v>
      </c>
      <c r="G1047" s="835" t="s">
        <v>4298</v>
      </c>
      <c r="H1047" s="835" t="s">
        <v>4299</v>
      </c>
      <c r="I1047" s="849">
        <v>1820.739990234375</v>
      </c>
      <c r="J1047" s="849">
        <v>2</v>
      </c>
      <c r="K1047" s="850">
        <v>3641.47998046875</v>
      </c>
    </row>
    <row r="1048" spans="1:11" ht="14.45" customHeight="1" x14ac:dyDescent="0.2">
      <c r="A1048" s="831" t="s">
        <v>577</v>
      </c>
      <c r="B1048" s="832" t="s">
        <v>578</v>
      </c>
      <c r="C1048" s="835" t="s">
        <v>2639</v>
      </c>
      <c r="D1048" s="863" t="s">
        <v>2640</v>
      </c>
      <c r="E1048" s="835" t="s">
        <v>3141</v>
      </c>
      <c r="F1048" s="863" t="s">
        <v>3142</v>
      </c>
      <c r="G1048" s="835" t="s">
        <v>4300</v>
      </c>
      <c r="H1048" s="835" t="s">
        <v>4301</v>
      </c>
      <c r="I1048" s="849">
        <v>1820.739990234375</v>
      </c>
      <c r="J1048" s="849">
        <v>1</v>
      </c>
      <c r="K1048" s="850">
        <v>1820.739990234375</v>
      </c>
    </row>
    <row r="1049" spans="1:11" ht="14.45" customHeight="1" x14ac:dyDescent="0.2">
      <c r="A1049" s="831" t="s">
        <v>577</v>
      </c>
      <c r="B1049" s="832" t="s">
        <v>578</v>
      </c>
      <c r="C1049" s="835" t="s">
        <v>2639</v>
      </c>
      <c r="D1049" s="863" t="s">
        <v>2640</v>
      </c>
      <c r="E1049" s="835" t="s">
        <v>3141</v>
      </c>
      <c r="F1049" s="863" t="s">
        <v>3142</v>
      </c>
      <c r="G1049" s="835" t="s">
        <v>4302</v>
      </c>
      <c r="H1049" s="835" t="s">
        <v>4303</v>
      </c>
      <c r="I1049" s="849">
        <v>1820.739990234375</v>
      </c>
      <c r="J1049" s="849">
        <v>1</v>
      </c>
      <c r="K1049" s="850">
        <v>1820.739990234375</v>
      </c>
    </row>
    <row r="1050" spans="1:11" ht="14.45" customHeight="1" x14ac:dyDescent="0.2">
      <c r="A1050" s="831" t="s">
        <v>577</v>
      </c>
      <c r="B1050" s="832" t="s">
        <v>578</v>
      </c>
      <c r="C1050" s="835" t="s">
        <v>2639</v>
      </c>
      <c r="D1050" s="863" t="s">
        <v>2640</v>
      </c>
      <c r="E1050" s="835" t="s">
        <v>3141</v>
      </c>
      <c r="F1050" s="863" t="s">
        <v>3142</v>
      </c>
      <c r="G1050" s="835" t="s">
        <v>4304</v>
      </c>
      <c r="H1050" s="835" t="s">
        <v>4305</v>
      </c>
      <c r="I1050" s="849">
        <v>1649.4424743652344</v>
      </c>
      <c r="J1050" s="849">
        <v>5</v>
      </c>
      <c r="K1050" s="850">
        <v>8247.2098388671875</v>
      </c>
    </row>
    <row r="1051" spans="1:11" ht="14.45" customHeight="1" x14ac:dyDescent="0.2">
      <c r="A1051" s="831" t="s">
        <v>577</v>
      </c>
      <c r="B1051" s="832" t="s">
        <v>578</v>
      </c>
      <c r="C1051" s="835" t="s">
        <v>2639</v>
      </c>
      <c r="D1051" s="863" t="s">
        <v>2640</v>
      </c>
      <c r="E1051" s="835" t="s">
        <v>3141</v>
      </c>
      <c r="F1051" s="863" t="s">
        <v>3142</v>
      </c>
      <c r="G1051" s="835" t="s">
        <v>4306</v>
      </c>
      <c r="H1051" s="835" t="s">
        <v>4307</v>
      </c>
      <c r="I1051" s="849">
        <v>1649.449951171875</v>
      </c>
      <c r="J1051" s="849">
        <v>1</v>
      </c>
      <c r="K1051" s="850">
        <v>1649.449951171875</v>
      </c>
    </row>
    <row r="1052" spans="1:11" ht="14.45" customHeight="1" x14ac:dyDescent="0.2">
      <c r="A1052" s="831" t="s">
        <v>577</v>
      </c>
      <c r="B1052" s="832" t="s">
        <v>578</v>
      </c>
      <c r="C1052" s="835" t="s">
        <v>2639</v>
      </c>
      <c r="D1052" s="863" t="s">
        <v>2640</v>
      </c>
      <c r="E1052" s="835" t="s">
        <v>3141</v>
      </c>
      <c r="F1052" s="863" t="s">
        <v>3142</v>
      </c>
      <c r="G1052" s="835" t="s">
        <v>4308</v>
      </c>
      <c r="H1052" s="835" t="s">
        <v>4309</v>
      </c>
      <c r="I1052" s="849">
        <v>1764.9100341796875</v>
      </c>
      <c r="J1052" s="849">
        <v>2</v>
      </c>
      <c r="K1052" s="850">
        <v>3529.81005859375</v>
      </c>
    </row>
    <row r="1053" spans="1:11" ht="14.45" customHeight="1" x14ac:dyDescent="0.2">
      <c r="A1053" s="831" t="s">
        <v>577</v>
      </c>
      <c r="B1053" s="832" t="s">
        <v>578</v>
      </c>
      <c r="C1053" s="835" t="s">
        <v>2639</v>
      </c>
      <c r="D1053" s="863" t="s">
        <v>2640</v>
      </c>
      <c r="E1053" s="835" t="s">
        <v>3141</v>
      </c>
      <c r="F1053" s="863" t="s">
        <v>3142</v>
      </c>
      <c r="G1053" s="835" t="s">
        <v>4310</v>
      </c>
      <c r="H1053" s="835" t="s">
        <v>4311</v>
      </c>
      <c r="I1053" s="849">
        <v>1764.9200439453125</v>
      </c>
      <c r="J1053" s="849">
        <v>2</v>
      </c>
      <c r="K1053" s="850">
        <v>3529.840087890625</v>
      </c>
    </row>
    <row r="1054" spans="1:11" ht="14.45" customHeight="1" x14ac:dyDescent="0.2">
      <c r="A1054" s="831" t="s">
        <v>577</v>
      </c>
      <c r="B1054" s="832" t="s">
        <v>578</v>
      </c>
      <c r="C1054" s="835" t="s">
        <v>2639</v>
      </c>
      <c r="D1054" s="863" t="s">
        <v>2640</v>
      </c>
      <c r="E1054" s="835" t="s">
        <v>3141</v>
      </c>
      <c r="F1054" s="863" t="s">
        <v>3142</v>
      </c>
      <c r="G1054" s="835" t="s">
        <v>4312</v>
      </c>
      <c r="H1054" s="835" t="s">
        <v>4313</v>
      </c>
      <c r="I1054" s="849">
        <v>1764.9167073567708</v>
      </c>
      <c r="J1054" s="849">
        <v>5</v>
      </c>
      <c r="K1054" s="850">
        <v>8824.5701904296875</v>
      </c>
    </row>
    <row r="1055" spans="1:11" ht="14.45" customHeight="1" x14ac:dyDescent="0.2">
      <c r="A1055" s="831" t="s">
        <v>577</v>
      </c>
      <c r="B1055" s="832" t="s">
        <v>578</v>
      </c>
      <c r="C1055" s="835" t="s">
        <v>2639</v>
      </c>
      <c r="D1055" s="863" t="s">
        <v>2640</v>
      </c>
      <c r="E1055" s="835" t="s">
        <v>3141</v>
      </c>
      <c r="F1055" s="863" t="s">
        <v>3142</v>
      </c>
      <c r="G1055" s="835" t="s">
        <v>3769</v>
      </c>
      <c r="H1055" s="835" t="s">
        <v>4314</v>
      </c>
      <c r="I1055" s="849">
        <v>1764.9167073567708</v>
      </c>
      <c r="J1055" s="849">
        <v>4</v>
      </c>
      <c r="K1055" s="850">
        <v>7059.650146484375</v>
      </c>
    </row>
    <row r="1056" spans="1:11" ht="14.45" customHeight="1" x14ac:dyDescent="0.2">
      <c r="A1056" s="831" t="s">
        <v>577</v>
      </c>
      <c r="B1056" s="832" t="s">
        <v>578</v>
      </c>
      <c r="C1056" s="835" t="s">
        <v>2639</v>
      </c>
      <c r="D1056" s="863" t="s">
        <v>2640</v>
      </c>
      <c r="E1056" s="835" t="s">
        <v>3141</v>
      </c>
      <c r="F1056" s="863" t="s">
        <v>3142</v>
      </c>
      <c r="G1056" s="835" t="s">
        <v>4315</v>
      </c>
      <c r="H1056" s="835" t="s">
        <v>4316</v>
      </c>
      <c r="I1056" s="849">
        <v>1764.9200439453125</v>
      </c>
      <c r="J1056" s="849">
        <v>4</v>
      </c>
      <c r="K1056" s="850">
        <v>7059.68017578125</v>
      </c>
    </row>
    <row r="1057" spans="1:11" ht="14.45" customHeight="1" x14ac:dyDescent="0.2">
      <c r="A1057" s="831" t="s">
        <v>577</v>
      </c>
      <c r="B1057" s="832" t="s">
        <v>578</v>
      </c>
      <c r="C1057" s="835" t="s">
        <v>2639</v>
      </c>
      <c r="D1057" s="863" t="s">
        <v>2640</v>
      </c>
      <c r="E1057" s="835" t="s">
        <v>3141</v>
      </c>
      <c r="F1057" s="863" t="s">
        <v>3142</v>
      </c>
      <c r="G1057" s="835" t="s">
        <v>3771</v>
      </c>
      <c r="H1057" s="835" t="s">
        <v>4317</v>
      </c>
      <c r="I1057" s="849">
        <v>1764.9080322265625</v>
      </c>
      <c r="J1057" s="849">
        <v>6</v>
      </c>
      <c r="K1057" s="850">
        <v>10589.440185546875</v>
      </c>
    </row>
    <row r="1058" spans="1:11" ht="14.45" customHeight="1" x14ac:dyDescent="0.2">
      <c r="A1058" s="831" t="s">
        <v>577</v>
      </c>
      <c r="B1058" s="832" t="s">
        <v>578</v>
      </c>
      <c r="C1058" s="835" t="s">
        <v>2639</v>
      </c>
      <c r="D1058" s="863" t="s">
        <v>2640</v>
      </c>
      <c r="E1058" s="835" t="s">
        <v>3141</v>
      </c>
      <c r="F1058" s="863" t="s">
        <v>3142</v>
      </c>
      <c r="G1058" s="835" t="s">
        <v>3773</v>
      </c>
      <c r="H1058" s="835" t="s">
        <v>4318</v>
      </c>
      <c r="I1058" s="849">
        <v>1764.9043143136162</v>
      </c>
      <c r="J1058" s="849">
        <v>7</v>
      </c>
      <c r="K1058" s="850">
        <v>12354.330200195313</v>
      </c>
    </row>
    <row r="1059" spans="1:11" ht="14.45" customHeight="1" x14ac:dyDescent="0.2">
      <c r="A1059" s="831" t="s">
        <v>577</v>
      </c>
      <c r="B1059" s="832" t="s">
        <v>578</v>
      </c>
      <c r="C1059" s="835" t="s">
        <v>2639</v>
      </c>
      <c r="D1059" s="863" t="s">
        <v>2640</v>
      </c>
      <c r="E1059" s="835" t="s">
        <v>3141</v>
      </c>
      <c r="F1059" s="863" t="s">
        <v>3142</v>
      </c>
      <c r="G1059" s="835" t="s">
        <v>3775</v>
      </c>
      <c r="H1059" s="835" t="s">
        <v>4319</v>
      </c>
      <c r="I1059" s="849">
        <v>1764.9000244140625</v>
      </c>
      <c r="J1059" s="849">
        <v>2</v>
      </c>
      <c r="K1059" s="850">
        <v>3529.800048828125</v>
      </c>
    </row>
    <row r="1060" spans="1:11" ht="14.45" customHeight="1" x14ac:dyDescent="0.2">
      <c r="A1060" s="831" t="s">
        <v>577</v>
      </c>
      <c r="B1060" s="832" t="s">
        <v>578</v>
      </c>
      <c r="C1060" s="835" t="s">
        <v>2639</v>
      </c>
      <c r="D1060" s="863" t="s">
        <v>2640</v>
      </c>
      <c r="E1060" s="835" t="s">
        <v>3141</v>
      </c>
      <c r="F1060" s="863" t="s">
        <v>3142</v>
      </c>
      <c r="G1060" s="835" t="s">
        <v>4320</v>
      </c>
      <c r="H1060" s="835" t="s">
        <v>4321</v>
      </c>
      <c r="I1060" s="849">
        <v>3859.169921875</v>
      </c>
      <c r="J1060" s="849">
        <v>1</v>
      </c>
      <c r="K1060" s="850">
        <v>3859.169921875</v>
      </c>
    </row>
    <row r="1061" spans="1:11" ht="14.45" customHeight="1" x14ac:dyDescent="0.2">
      <c r="A1061" s="831" t="s">
        <v>577</v>
      </c>
      <c r="B1061" s="832" t="s">
        <v>578</v>
      </c>
      <c r="C1061" s="835" t="s">
        <v>2639</v>
      </c>
      <c r="D1061" s="863" t="s">
        <v>2640</v>
      </c>
      <c r="E1061" s="835" t="s">
        <v>3141</v>
      </c>
      <c r="F1061" s="863" t="s">
        <v>3142</v>
      </c>
      <c r="G1061" s="835" t="s">
        <v>4322</v>
      </c>
      <c r="H1061" s="835" t="s">
        <v>4323</v>
      </c>
      <c r="I1061" s="849">
        <v>3859.169921875</v>
      </c>
      <c r="J1061" s="849">
        <v>1</v>
      </c>
      <c r="K1061" s="850">
        <v>3859.169921875</v>
      </c>
    </row>
    <row r="1062" spans="1:11" ht="14.45" customHeight="1" x14ac:dyDescent="0.2">
      <c r="A1062" s="831" t="s">
        <v>577</v>
      </c>
      <c r="B1062" s="832" t="s">
        <v>578</v>
      </c>
      <c r="C1062" s="835" t="s">
        <v>2639</v>
      </c>
      <c r="D1062" s="863" t="s">
        <v>2640</v>
      </c>
      <c r="E1062" s="835" t="s">
        <v>3141</v>
      </c>
      <c r="F1062" s="863" t="s">
        <v>3142</v>
      </c>
      <c r="G1062" s="835" t="s">
        <v>4324</v>
      </c>
      <c r="H1062" s="835" t="s">
        <v>4325</v>
      </c>
      <c r="I1062" s="849">
        <v>3859.169921875</v>
      </c>
      <c r="J1062" s="849">
        <v>1</v>
      </c>
      <c r="K1062" s="850">
        <v>3859.169921875</v>
      </c>
    </row>
    <row r="1063" spans="1:11" ht="14.45" customHeight="1" x14ac:dyDescent="0.2">
      <c r="A1063" s="831" t="s">
        <v>577</v>
      </c>
      <c r="B1063" s="832" t="s">
        <v>578</v>
      </c>
      <c r="C1063" s="835" t="s">
        <v>2639</v>
      </c>
      <c r="D1063" s="863" t="s">
        <v>2640</v>
      </c>
      <c r="E1063" s="835" t="s">
        <v>3141</v>
      </c>
      <c r="F1063" s="863" t="s">
        <v>3142</v>
      </c>
      <c r="G1063" s="835" t="s">
        <v>4326</v>
      </c>
      <c r="H1063" s="835" t="s">
        <v>4327</v>
      </c>
      <c r="I1063" s="849">
        <v>4208.2001953125</v>
      </c>
      <c r="J1063" s="849">
        <v>2</v>
      </c>
      <c r="K1063" s="850">
        <v>8416.400390625</v>
      </c>
    </row>
    <row r="1064" spans="1:11" ht="14.45" customHeight="1" x14ac:dyDescent="0.2">
      <c r="A1064" s="831" t="s">
        <v>577</v>
      </c>
      <c r="B1064" s="832" t="s">
        <v>578</v>
      </c>
      <c r="C1064" s="835" t="s">
        <v>2639</v>
      </c>
      <c r="D1064" s="863" t="s">
        <v>2640</v>
      </c>
      <c r="E1064" s="835" t="s">
        <v>3141</v>
      </c>
      <c r="F1064" s="863" t="s">
        <v>3142</v>
      </c>
      <c r="G1064" s="835" t="s">
        <v>4328</v>
      </c>
      <c r="H1064" s="835" t="s">
        <v>4329</v>
      </c>
      <c r="I1064" s="849">
        <v>3859.199951171875</v>
      </c>
      <c r="J1064" s="849">
        <v>1</v>
      </c>
      <c r="K1064" s="850">
        <v>3859.199951171875</v>
      </c>
    </row>
    <row r="1065" spans="1:11" ht="14.45" customHeight="1" x14ac:dyDescent="0.2">
      <c r="A1065" s="831" t="s">
        <v>577</v>
      </c>
      <c r="B1065" s="832" t="s">
        <v>578</v>
      </c>
      <c r="C1065" s="835" t="s">
        <v>2639</v>
      </c>
      <c r="D1065" s="863" t="s">
        <v>2640</v>
      </c>
      <c r="E1065" s="835" t="s">
        <v>3141</v>
      </c>
      <c r="F1065" s="863" t="s">
        <v>3142</v>
      </c>
      <c r="G1065" s="835" t="s">
        <v>4330</v>
      </c>
      <c r="H1065" s="835" t="s">
        <v>4331</v>
      </c>
      <c r="I1065" s="849">
        <v>3859.199951171875</v>
      </c>
      <c r="J1065" s="849">
        <v>1</v>
      </c>
      <c r="K1065" s="850">
        <v>3859.199951171875</v>
      </c>
    </row>
    <row r="1066" spans="1:11" ht="14.45" customHeight="1" x14ac:dyDescent="0.2">
      <c r="A1066" s="831" t="s">
        <v>577</v>
      </c>
      <c r="B1066" s="832" t="s">
        <v>578</v>
      </c>
      <c r="C1066" s="835" t="s">
        <v>2639</v>
      </c>
      <c r="D1066" s="863" t="s">
        <v>2640</v>
      </c>
      <c r="E1066" s="835" t="s">
        <v>3141</v>
      </c>
      <c r="F1066" s="863" t="s">
        <v>3142</v>
      </c>
      <c r="G1066" s="835" t="s">
        <v>4332</v>
      </c>
      <c r="H1066" s="835" t="s">
        <v>4333</v>
      </c>
      <c r="I1066" s="849">
        <v>3859.199951171875</v>
      </c>
      <c r="J1066" s="849">
        <v>1</v>
      </c>
      <c r="K1066" s="850">
        <v>3859.199951171875</v>
      </c>
    </row>
    <row r="1067" spans="1:11" ht="14.45" customHeight="1" x14ac:dyDescent="0.2">
      <c r="A1067" s="831" t="s">
        <v>577</v>
      </c>
      <c r="B1067" s="832" t="s">
        <v>578</v>
      </c>
      <c r="C1067" s="835" t="s">
        <v>2639</v>
      </c>
      <c r="D1067" s="863" t="s">
        <v>2640</v>
      </c>
      <c r="E1067" s="835" t="s">
        <v>3141</v>
      </c>
      <c r="F1067" s="863" t="s">
        <v>3142</v>
      </c>
      <c r="G1067" s="835" t="s">
        <v>4334</v>
      </c>
      <c r="H1067" s="835" t="s">
        <v>4335</v>
      </c>
      <c r="I1067" s="849">
        <v>3859.169921875</v>
      </c>
      <c r="J1067" s="849">
        <v>2</v>
      </c>
      <c r="K1067" s="850">
        <v>7718.33984375</v>
      </c>
    </row>
    <row r="1068" spans="1:11" ht="14.45" customHeight="1" x14ac:dyDescent="0.2">
      <c r="A1068" s="831" t="s">
        <v>577</v>
      </c>
      <c r="B1068" s="832" t="s">
        <v>578</v>
      </c>
      <c r="C1068" s="835" t="s">
        <v>2639</v>
      </c>
      <c r="D1068" s="863" t="s">
        <v>2640</v>
      </c>
      <c r="E1068" s="835" t="s">
        <v>3141</v>
      </c>
      <c r="F1068" s="863" t="s">
        <v>3142</v>
      </c>
      <c r="G1068" s="835" t="s">
        <v>4336</v>
      </c>
      <c r="H1068" s="835" t="s">
        <v>4337</v>
      </c>
      <c r="I1068" s="849">
        <v>4208.2001953125</v>
      </c>
      <c r="J1068" s="849">
        <v>1</v>
      </c>
      <c r="K1068" s="850">
        <v>4208.2001953125</v>
      </c>
    </row>
    <row r="1069" spans="1:11" ht="14.45" customHeight="1" x14ac:dyDescent="0.2">
      <c r="A1069" s="831" t="s">
        <v>577</v>
      </c>
      <c r="B1069" s="832" t="s">
        <v>578</v>
      </c>
      <c r="C1069" s="835" t="s">
        <v>2639</v>
      </c>
      <c r="D1069" s="863" t="s">
        <v>2640</v>
      </c>
      <c r="E1069" s="835" t="s">
        <v>3141</v>
      </c>
      <c r="F1069" s="863" t="s">
        <v>3142</v>
      </c>
      <c r="G1069" s="835" t="s">
        <v>4338</v>
      </c>
      <c r="H1069" s="835" t="s">
        <v>4339</v>
      </c>
      <c r="I1069" s="849">
        <v>3859.169921875</v>
      </c>
      <c r="J1069" s="849">
        <v>1</v>
      </c>
      <c r="K1069" s="850">
        <v>3859.169921875</v>
      </c>
    </row>
    <row r="1070" spans="1:11" ht="14.45" customHeight="1" x14ac:dyDescent="0.2">
      <c r="A1070" s="831" t="s">
        <v>577</v>
      </c>
      <c r="B1070" s="832" t="s">
        <v>578</v>
      </c>
      <c r="C1070" s="835" t="s">
        <v>2639</v>
      </c>
      <c r="D1070" s="863" t="s">
        <v>2640</v>
      </c>
      <c r="E1070" s="835" t="s">
        <v>3141</v>
      </c>
      <c r="F1070" s="863" t="s">
        <v>3142</v>
      </c>
      <c r="G1070" s="835" t="s">
        <v>4340</v>
      </c>
      <c r="H1070" s="835" t="s">
        <v>4341</v>
      </c>
      <c r="I1070" s="849">
        <v>4208.2001953125</v>
      </c>
      <c r="J1070" s="849">
        <v>1</v>
      </c>
      <c r="K1070" s="850">
        <v>4208.2001953125</v>
      </c>
    </row>
    <row r="1071" spans="1:11" ht="14.45" customHeight="1" x14ac:dyDescent="0.2">
      <c r="A1071" s="831" t="s">
        <v>577</v>
      </c>
      <c r="B1071" s="832" t="s">
        <v>578</v>
      </c>
      <c r="C1071" s="835" t="s">
        <v>2639</v>
      </c>
      <c r="D1071" s="863" t="s">
        <v>2640</v>
      </c>
      <c r="E1071" s="835" t="s">
        <v>3141</v>
      </c>
      <c r="F1071" s="863" t="s">
        <v>3142</v>
      </c>
      <c r="G1071" s="835" t="s">
        <v>4342</v>
      </c>
      <c r="H1071" s="835" t="s">
        <v>4343</v>
      </c>
      <c r="I1071" s="849">
        <v>3859.169921875</v>
      </c>
      <c r="J1071" s="849">
        <v>1</v>
      </c>
      <c r="K1071" s="850">
        <v>3859.169921875</v>
      </c>
    </row>
    <row r="1072" spans="1:11" ht="14.45" customHeight="1" x14ac:dyDescent="0.2">
      <c r="A1072" s="831" t="s">
        <v>577</v>
      </c>
      <c r="B1072" s="832" t="s">
        <v>578</v>
      </c>
      <c r="C1072" s="835" t="s">
        <v>2639</v>
      </c>
      <c r="D1072" s="863" t="s">
        <v>2640</v>
      </c>
      <c r="E1072" s="835" t="s">
        <v>3141</v>
      </c>
      <c r="F1072" s="863" t="s">
        <v>3142</v>
      </c>
      <c r="G1072" s="835" t="s">
        <v>4344</v>
      </c>
      <c r="H1072" s="835" t="s">
        <v>4345</v>
      </c>
      <c r="I1072" s="849">
        <v>3859.169921875</v>
      </c>
      <c r="J1072" s="849">
        <v>2</v>
      </c>
      <c r="K1072" s="850">
        <v>7718.33984375</v>
      </c>
    </row>
    <row r="1073" spans="1:11" ht="14.45" customHeight="1" x14ac:dyDescent="0.2">
      <c r="A1073" s="831" t="s">
        <v>577</v>
      </c>
      <c r="B1073" s="832" t="s">
        <v>578</v>
      </c>
      <c r="C1073" s="835" t="s">
        <v>2639</v>
      </c>
      <c r="D1073" s="863" t="s">
        <v>2640</v>
      </c>
      <c r="E1073" s="835" t="s">
        <v>3141</v>
      </c>
      <c r="F1073" s="863" t="s">
        <v>3142</v>
      </c>
      <c r="G1073" s="835" t="s">
        <v>4346</v>
      </c>
      <c r="H1073" s="835" t="s">
        <v>4347</v>
      </c>
      <c r="I1073" s="849">
        <v>4208.2001953125</v>
      </c>
      <c r="J1073" s="849">
        <v>1</v>
      </c>
      <c r="K1073" s="850">
        <v>4208.2001953125</v>
      </c>
    </row>
    <row r="1074" spans="1:11" ht="14.45" customHeight="1" x14ac:dyDescent="0.2">
      <c r="A1074" s="831" t="s">
        <v>577</v>
      </c>
      <c r="B1074" s="832" t="s">
        <v>578</v>
      </c>
      <c r="C1074" s="835" t="s">
        <v>2639</v>
      </c>
      <c r="D1074" s="863" t="s">
        <v>2640</v>
      </c>
      <c r="E1074" s="835" t="s">
        <v>3141</v>
      </c>
      <c r="F1074" s="863" t="s">
        <v>3142</v>
      </c>
      <c r="G1074" s="835" t="s">
        <v>4348</v>
      </c>
      <c r="H1074" s="835" t="s">
        <v>4349</v>
      </c>
      <c r="I1074" s="849">
        <v>3510.260009765625</v>
      </c>
      <c r="J1074" s="849">
        <v>2</v>
      </c>
      <c r="K1074" s="850">
        <v>7020.52001953125</v>
      </c>
    </row>
    <row r="1075" spans="1:11" ht="14.45" customHeight="1" x14ac:dyDescent="0.2">
      <c r="A1075" s="831" t="s">
        <v>577</v>
      </c>
      <c r="B1075" s="832" t="s">
        <v>578</v>
      </c>
      <c r="C1075" s="835" t="s">
        <v>2639</v>
      </c>
      <c r="D1075" s="863" t="s">
        <v>2640</v>
      </c>
      <c r="E1075" s="835" t="s">
        <v>3141</v>
      </c>
      <c r="F1075" s="863" t="s">
        <v>3142</v>
      </c>
      <c r="G1075" s="835" t="s">
        <v>4350</v>
      </c>
      <c r="H1075" s="835" t="s">
        <v>4351</v>
      </c>
      <c r="I1075" s="849">
        <v>3510.260009765625</v>
      </c>
      <c r="J1075" s="849">
        <v>2</v>
      </c>
      <c r="K1075" s="850">
        <v>7020.52001953125</v>
      </c>
    </row>
    <row r="1076" spans="1:11" ht="14.45" customHeight="1" x14ac:dyDescent="0.2">
      <c r="A1076" s="831" t="s">
        <v>577</v>
      </c>
      <c r="B1076" s="832" t="s">
        <v>578</v>
      </c>
      <c r="C1076" s="835" t="s">
        <v>2639</v>
      </c>
      <c r="D1076" s="863" t="s">
        <v>2640</v>
      </c>
      <c r="E1076" s="835" t="s">
        <v>3141</v>
      </c>
      <c r="F1076" s="863" t="s">
        <v>3142</v>
      </c>
      <c r="G1076" s="835" t="s">
        <v>4352</v>
      </c>
      <c r="H1076" s="835" t="s">
        <v>4353</v>
      </c>
      <c r="I1076" s="849">
        <v>3859.169921875</v>
      </c>
      <c r="J1076" s="849">
        <v>1</v>
      </c>
      <c r="K1076" s="850">
        <v>3859.169921875</v>
      </c>
    </row>
    <row r="1077" spans="1:11" ht="14.45" customHeight="1" x14ac:dyDescent="0.2">
      <c r="A1077" s="831" t="s">
        <v>577</v>
      </c>
      <c r="B1077" s="832" t="s">
        <v>578</v>
      </c>
      <c r="C1077" s="835" t="s">
        <v>2639</v>
      </c>
      <c r="D1077" s="863" t="s">
        <v>2640</v>
      </c>
      <c r="E1077" s="835" t="s">
        <v>3141</v>
      </c>
      <c r="F1077" s="863" t="s">
        <v>3142</v>
      </c>
      <c r="G1077" s="835" t="s">
        <v>4354</v>
      </c>
      <c r="H1077" s="835" t="s">
        <v>4355</v>
      </c>
      <c r="I1077" s="849">
        <v>3510.25</v>
      </c>
      <c r="J1077" s="849">
        <v>2</v>
      </c>
      <c r="K1077" s="850">
        <v>7020.5</v>
      </c>
    </row>
    <row r="1078" spans="1:11" ht="14.45" customHeight="1" x14ac:dyDescent="0.2">
      <c r="A1078" s="831" t="s">
        <v>577</v>
      </c>
      <c r="B1078" s="832" t="s">
        <v>578</v>
      </c>
      <c r="C1078" s="835" t="s">
        <v>2639</v>
      </c>
      <c r="D1078" s="863" t="s">
        <v>2640</v>
      </c>
      <c r="E1078" s="835" t="s">
        <v>3141</v>
      </c>
      <c r="F1078" s="863" t="s">
        <v>3142</v>
      </c>
      <c r="G1078" s="835" t="s">
        <v>4356</v>
      </c>
      <c r="H1078" s="835" t="s">
        <v>4357</v>
      </c>
      <c r="I1078" s="849">
        <v>3510.260009765625</v>
      </c>
      <c r="J1078" s="849">
        <v>1</v>
      </c>
      <c r="K1078" s="850">
        <v>3510.260009765625</v>
      </c>
    </row>
    <row r="1079" spans="1:11" ht="14.45" customHeight="1" x14ac:dyDescent="0.2">
      <c r="A1079" s="831" t="s">
        <v>577</v>
      </c>
      <c r="B1079" s="832" t="s">
        <v>578</v>
      </c>
      <c r="C1079" s="835" t="s">
        <v>2639</v>
      </c>
      <c r="D1079" s="863" t="s">
        <v>2640</v>
      </c>
      <c r="E1079" s="835" t="s">
        <v>3141</v>
      </c>
      <c r="F1079" s="863" t="s">
        <v>3142</v>
      </c>
      <c r="G1079" s="835" t="s">
        <v>4358</v>
      </c>
      <c r="H1079" s="835" t="s">
        <v>4359</v>
      </c>
      <c r="I1079" s="849">
        <v>3859.199951171875</v>
      </c>
      <c r="J1079" s="849">
        <v>1</v>
      </c>
      <c r="K1079" s="850">
        <v>3859.199951171875</v>
      </c>
    </row>
    <row r="1080" spans="1:11" ht="14.45" customHeight="1" x14ac:dyDescent="0.2">
      <c r="A1080" s="831" t="s">
        <v>577</v>
      </c>
      <c r="B1080" s="832" t="s">
        <v>578</v>
      </c>
      <c r="C1080" s="835" t="s">
        <v>2639</v>
      </c>
      <c r="D1080" s="863" t="s">
        <v>2640</v>
      </c>
      <c r="E1080" s="835" t="s">
        <v>3141</v>
      </c>
      <c r="F1080" s="863" t="s">
        <v>3142</v>
      </c>
      <c r="G1080" s="835" t="s">
        <v>4360</v>
      </c>
      <c r="H1080" s="835" t="s">
        <v>4361</v>
      </c>
      <c r="I1080" s="849">
        <v>3510.260009765625</v>
      </c>
      <c r="J1080" s="849">
        <v>1</v>
      </c>
      <c r="K1080" s="850">
        <v>3510.260009765625</v>
      </c>
    </row>
    <row r="1081" spans="1:11" ht="14.45" customHeight="1" x14ac:dyDescent="0.2">
      <c r="A1081" s="831" t="s">
        <v>577</v>
      </c>
      <c r="B1081" s="832" t="s">
        <v>578</v>
      </c>
      <c r="C1081" s="835" t="s">
        <v>2639</v>
      </c>
      <c r="D1081" s="863" t="s">
        <v>2640</v>
      </c>
      <c r="E1081" s="835" t="s">
        <v>3141</v>
      </c>
      <c r="F1081" s="863" t="s">
        <v>3142</v>
      </c>
      <c r="G1081" s="835" t="s">
        <v>4362</v>
      </c>
      <c r="H1081" s="835" t="s">
        <v>4363</v>
      </c>
      <c r="I1081" s="849">
        <v>3510.260009765625</v>
      </c>
      <c r="J1081" s="849">
        <v>1</v>
      </c>
      <c r="K1081" s="850">
        <v>3510.260009765625</v>
      </c>
    </row>
    <row r="1082" spans="1:11" ht="14.45" customHeight="1" x14ac:dyDescent="0.2">
      <c r="A1082" s="831" t="s">
        <v>577</v>
      </c>
      <c r="B1082" s="832" t="s">
        <v>578</v>
      </c>
      <c r="C1082" s="835" t="s">
        <v>2639</v>
      </c>
      <c r="D1082" s="863" t="s">
        <v>2640</v>
      </c>
      <c r="E1082" s="835" t="s">
        <v>3141</v>
      </c>
      <c r="F1082" s="863" t="s">
        <v>3142</v>
      </c>
      <c r="G1082" s="835" t="s">
        <v>4364</v>
      </c>
      <c r="H1082" s="835" t="s">
        <v>4365</v>
      </c>
      <c r="I1082" s="849">
        <v>3510.25</v>
      </c>
      <c r="J1082" s="849">
        <v>1</v>
      </c>
      <c r="K1082" s="850">
        <v>3510.25</v>
      </c>
    </row>
    <row r="1083" spans="1:11" ht="14.45" customHeight="1" x14ac:dyDescent="0.2">
      <c r="A1083" s="831" t="s">
        <v>577</v>
      </c>
      <c r="B1083" s="832" t="s">
        <v>578</v>
      </c>
      <c r="C1083" s="835" t="s">
        <v>2639</v>
      </c>
      <c r="D1083" s="863" t="s">
        <v>2640</v>
      </c>
      <c r="E1083" s="835" t="s">
        <v>3141</v>
      </c>
      <c r="F1083" s="863" t="s">
        <v>3142</v>
      </c>
      <c r="G1083" s="835" t="s">
        <v>4366</v>
      </c>
      <c r="H1083" s="835" t="s">
        <v>4367</v>
      </c>
      <c r="I1083" s="849">
        <v>3510.260009765625</v>
      </c>
      <c r="J1083" s="849">
        <v>1</v>
      </c>
      <c r="K1083" s="850">
        <v>3510.260009765625</v>
      </c>
    </row>
    <row r="1084" spans="1:11" ht="14.45" customHeight="1" x14ac:dyDescent="0.2">
      <c r="A1084" s="831" t="s">
        <v>577</v>
      </c>
      <c r="B1084" s="832" t="s">
        <v>578</v>
      </c>
      <c r="C1084" s="835" t="s">
        <v>2639</v>
      </c>
      <c r="D1084" s="863" t="s">
        <v>2640</v>
      </c>
      <c r="E1084" s="835" t="s">
        <v>3141</v>
      </c>
      <c r="F1084" s="863" t="s">
        <v>3142</v>
      </c>
      <c r="G1084" s="835" t="s">
        <v>4368</v>
      </c>
      <c r="H1084" s="835" t="s">
        <v>4369</v>
      </c>
      <c r="I1084" s="849">
        <v>4857.60009765625</v>
      </c>
      <c r="J1084" s="849">
        <v>1</v>
      </c>
      <c r="K1084" s="850">
        <v>4857.60009765625</v>
      </c>
    </row>
    <row r="1085" spans="1:11" ht="14.45" customHeight="1" x14ac:dyDescent="0.2">
      <c r="A1085" s="831" t="s">
        <v>577</v>
      </c>
      <c r="B1085" s="832" t="s">
        <v>578</v>
      </c>
      <c r="C1085" s="835" t="s">
        <v>2639</v>
      </c>
      <c r="D1085" s="863" t="s">
        <v>2640</v>
      </c>
      <c r="E1085" s="835" t="s">
        <v>3141</v>
      </c>
      <c r="F1085" s="863" t="s">
        <v>3142</v>
      </c>
      <c r="G1085" s="835" t="s">
        <v>4370</v>
      </c>
      <c r="H1085" s="835" t="s">
        <v>4371</v>
      </c>
      <c r="I1085" s="849">
        <v>4857.60009765625</v>
      </c>
      <c r="J1085" s="849">
        <v>1</v>
      </c>
      <c r="K1085" s="850">
        <v>4857.60009765625</v>
      </c>
    </row>
    <row r="1086" spans="1:11" ht="14.45" customHeight="1" x14ac:dyDescent="0.2">
      <c r="A1086" s="831" t="s">
        <v>577</v>
      </c>
      <c r="B1086" s="832" t="s">
        <v>578</v>
      </c>
      <c r="C1086" s="835" t="s">
        <v>2639</v>
      </c>
      <c r="D1086" s="863" t="s">
        <v>2640</v>
      </c>
      <c r="E1086" s="835" t="s">
        <v>3141</v>
      </c>
      <c r="F1086" s="863" t="s">
        <v>3142</v>
      </c>
      <c r="G1086" s="835" t="s">
        <v>4372</v>
      </c>
      <c r="H1086" s="835" t="s">
        <v>4373</v>
      </c>
      <c r="I1086" s="849">
        <v>3999</v>
      </c>
      <c r="J1086" s="849">
        <v>4</v>
      </c>
      <c r="K1086" s="850">
        <v>15996</v>
      </c>
    </row>
    <row r="1087" spans="1:11" ht="14.45" customHeight="1" x14ac:dyDescent="0.2">
      <c r="A1087" s="831" t="s">
        <v>577</v>
      </c>
      <c r="B1087" s="832" t="s">
        <v>578</v>
      </c>
      <c r="C1087" s="835" t="s">
        <v>2639</v>
      </c>
      <c r="D1087" s="863" t="s">
        <v>2640</v>
      </c>
      <c r="E1087" s="835" t="s">
        <v>3141</v>
      </c>
      <c r="F1087" s="863" t="s">
        <v>3142</v>
      </c>
      <c r="G1087" s="835" t="s">
        <v>4374</v>
      </c>
      <c r="H1087" s="835" t="s">
        <v>4375</v>
      </c>
      <c r="I1087" s="849">
        <v>3999</v>
      </c>
      <c r="J1087" s="849">
        <v>2</v>
      </c>
      <c r="K1087" s="850">
        <v>7998</v>
      </c>
    </row>
    <row r="1088" spans="1:11" ht="14.45" customHeight="1" x14ac:dyDescent="0.2">
      <c r="A1088" s="831" t="s">
        <v>577</v>
      </c>
      <c r="B1088" s="832" t="s">
        <v>578</v>
      </c>
      <c r="C1088" s="835" t="s">
        <v>2639</v>
      </c>
      <c r="D1088" s="863" t="s">
        <v>2640</v>
      </c>
      <c r="E1088" s="835" t="s">
        <v>3141</v>
      </c>
      <c r="F1088" s="863" t="s">
        <v>3142</v>
      </c>
      <c r="G1088" s="835" t="s">
        <v>4376</v>
      </c>
      <c r="H1088" s="835" t="s">
        <v>4377</v>
      </c>
      <c r="I1088" s="849">
        <v>3998.989990234375</v>
      </c>
      <c r="J1088" s="849">
        <v>1</v>
      </c>
      <c r="K1088" s="850">
        <v>3998.989990234375</v>
      </c>
    </row>
    <row r="1089" spans="1:11" ht="14.45" customHeight="1" x14ac:dyDescent="0.2">
      <c r="A1089" s="831" t="s">
        <v>577</v>
      </c>
      <c r="B1089" s="832" t="s">
        <v>578</v>
      </c>
      <c r="C1089" s="835" t="s">
        <v>2639</v>
      </c>
      <c r="D1089" s="863" t="s">
        <v>2640</v>
      </c>
      <c r="E1089" s="835" t="s">
        <v>3141</v>
      </c>
      <c r="F1089" s="863" t="s">
        <v>3142</v>
      </c>
      <c r="G1089" s="835" t="s">
        <v>4378</v>
      </c>
      <c r="H1089" s="835" t="s">
        <v>4379</v>
      </c>
      <c r="I1089" s="849">
        <v>744.510009765625</v>
      </c>
      <c r="J1089" s="849">
        <v>2</v>
      </c>
      <c r="K1089" s="850">
        <v>1489.02001953125</v>
      </c>
    </row>
    <row r="1090" spans="1:11" ht="14.45" customHeight="1" x14ac:dyDescent="0.2">
      <c r="A1090" s="831" t="s">
        <v>577</v>
      </c>
      <c r="B1090" s="832" t="s">
        <v>578</v>
      </c>
      <c r="C1090" s="835" t="s">
        <v>2639</v>
      </c>
      <c r="D1090" s="863" t="s">
        <v>2640</v>
      </c>
      <c r="E1090" s="835" t="s">
        <v>3141</v>
      </c>
      <c r="F1090" s="863" t="s">
        <v>3142</v>
      </c>
      <c r="G1090" s="835" t="s">
        <v>4380</v>
      </c>
      <c r="H1090" s="835" t="s">
        <v>4381</v>
      </c>
      <c r="I1090" s="849">
        <v>744.510009765625</v>
      </c>
      <c r="J1090" s="849">
        <v>2</v>
      </c>
      <c r="K1090" s="850">
        <v>1489.02001953125</v>
      </c>
    </row>
    <row r="1091" spans="1:11" ht="14.45" customHeight="1" x14ac:dyDescent="0.2">
      <c r="A1091" s="831" t="s">
        <v>577</v>
      </c>
      <c r="B1091" s="832" t="s">
        <v>578</v>
      </c>
      <c r="C1091" s="835" t="s">
        <v>2639</v>
      </c>
      <c r="D1091" s="863" t="s">
        <v>2640</v>
      </c>
      <c r="E1091" s="835" t="s">
        <v>3141</v>
      </c>
      <c r="F1091" s="863" t="s">
        <v>3142</v>
      </c>
      <c r="G1091" s="835" t="s">
        <v>4382</v>
      </c>
      <c r="H1091" s="835" t="s">
        <v>4383</v>
      </c>
      <c r="I1091" s="849">
        <v>617.96002197265625</v>
      </c>
      <c r="J1091" s="849">
        <v>1</v>
      </c>
      <c r="K1091" s="850">
        <v>617.96002197265625</v>
      </c>
    </row>
    <row r="1092" spans="1:11" ht="14.45" customHeight="1" x14ac:dyDescent="0.2">
      <c r="A1092" s="831" t="s">
        <v>577</v>
      </c>
      <c r="B1092" s="832" t="s">
        <v>578</v>
      </c>
      <c r="C1092" s="835" t="s">
        <v>2639</v>
      </c>
      <c r="D1092" s="863" t="s">
        <v>2640</v>
      </c>
      <c r="E1092" s="835" t="s">
        <v>3141</v>
      </c>
      <c r="F1092" s="863" t="s">
        <v>3142</v>
      </c>
      <c r="G1092" s="835" t="s">
        <v>3779</v>
      </c>
      <c r="H1092" s="835" t="s">
        <v>4384</v>
      </c>
      <c r="I1092" s="849">
        <v>617.96002197265625</v>
      </c>
      <c r="J1092" s="849">
        <v>1</v>
      </c>
      <c r="K1092" s="850">
        <v>617.96002197265625</v>
      </c>
    </row>
    <row r="1093" spans="1:11" ht="14.45" customHeight="1" x14ac:dyDescent="0.2">
      <c r="A1093" s="831" t="s">
        <v>577</v>
      </c>
      <c r="B1093" s="832" t="s">
        <v>578</v>
      </c>
      <c r="C1093" s="835" t="s">
        <v>2639</v>
      </c>
      <c r="D1093" s="863" t="s">
        <v>2640</v>
      </c>
      <c r="E1093" s="835" t="s">
        <v>3141</v>
      </c>
      <c r="F1093" s="863" t="s">
        <v>3142</v>
      </c>
      <c r="G1093" s="835" t="s">
        <v>4385</v>
      </c>
      <c r="H1093" s="835" t="s">
        <v>4386</v>
      </c>
      <c r="I1093" s="849">
        <v>617.96002197265625</v>
      </c>
      <c r="J1093" s="849">
        <v>2</v>
      </c>
      <c r="K1093" s="850">
        <v>1235.9200439453125</v>
      </c>
    </row>
    <row r="1094" spans="1:11" ht="14.45" customHeight="1" x14ac:dyDescent="0.2">
      <c r="A1094" s="831" t="s">
        <v>577</v>
      </c>
      <c r="B1094" s="832" t="s">
        <v>578</v>
      </c>
      <c r="C1094" s="835" t="s">
        <v>2639</v>
      </c>
      <c r="D1094" s="863" t="s">
        <v>2640</v>
      </c>
      <c r="E1094" s="835" t="s">
        <v>3141</v>
      </c>
      <c r="F1094" s="863" t="s">
        <v>3142</v>
      </c>
      <c r="G1094" s="835" t="s">
        <v>4387</v>
      </c>
      <c r="H1094" s="835" t="s">
        <v>4388</v>
      </c>
      <c r="I1094" s="849">
        <v>617.969970703125</v>
      </c>
      <c r="J1094" s="849">
        <v>2</v>
      </c>
      <c r="K1094" s="850">
        <v>1235.9300537109375</v>
      </c>
    </row>
    <row r="1095" spans="1:11" ht="14.45" customHeight="1" x14ac:dyDescent="0.2">
      <c r="A1095" s="831" t="s">
        <v>577</v>
      </c>
      <c r="B1095" s="832" t="s">
        <v>578</v>
      </c>
      <c r="C1095" s="835" t="s">
        <v>2639</v>
      </c>
      <c r="D1095" s="863" t="s">
        <v>2640</v>
      </c>
      <c r="E1095" s="835" t="s">
        <v>3141</v>
      </c>
      <c r="F1095" s="863" t="s">
        <v>3142</v>
      </c>
      <c r="G1095" s="835" t="s">
        <v>4389</v>
      </c>
      <c r="H1095" s="835" t="s">
        <v>4390</v>
      </c>
      <c r="I1095" s="849">
        <v>403.51998901367188</v>
      </c>
      <c r="J1095" s="849">
        <v>1</v>
      </c>
      <c r="K1095" s="850">
        <v>403.51998901367188</v>
      </c>
    </row>
    <row r="1096" spans="1:11" ht="14.45" customHeight="1" x14ac:dyDescent="0.2">
      <c r="A1096" s="831" t="s">
        <v>577</v>
      </c>
      <c r="B1096" s="832" t="s">
        <v>578</v>
      </c>
      <c r="C1096" s="835" t="s">
        <v>2639</v>
      </c>
      <c r="D1096" s="863" t="s">
        <v>2640</v>
      </c>
      <c r="E1096" s="835" t="s">
        <v>3141</v>
      </c>
      <c r="F1096" s="863" t="s">
        <v>3142</v>
      </c>
      <c r="G1096" s="835" t="s">
        <v>3785</v>
      </c>
      <c r="H1096" s="835" t="s">
        <v>4391</v>
      </c>
      <c r="I1096" s="849">
        <v>403.52199707031252</v>
      </c>
      <c r="J1096" s="849">
        <v>7</v>
      </c>
      <c r="K1096" s="850">
        <v>2824.6499633789063</v>
      </c>
    </row>
    <row r="1097" spans="1:11" ht="14.45" customHeight="1" x14ac:dyDescent="0.2">
      <c r="A1097" s="831" t="s">
        <v>577</v>
      </c>
      <c r="B1097" s="832" t="s">
        <v>578</v>
      </c>
      <c r="C1097" s="835" t="s">
        <v>2639</v>
      </c>
      <c r="D1097" s="863" t="s">
        <v>2640</v>
      </c>
      <c r="E1097" s="835" t="s">
        <v>3141</v>
      </c>
      <c r="F1097" s="863" t="s">
        <v>3142</v>
      </c>
      <c r="G1097" s="835" t="s">
        <v>3787</v>
      </c>
      <c r="H1097" s="835" t="s">
        <v>4392</v>
      </c>
      <c r="I1097" s="849">
        <v>403.52666219075519</v>
      </c>
      <c r="J1097" s="849">
        <v>12</v>
      </c>
      <c r="K1097" s="850">
        <v>4842.2799987792969</v>
      </c>
    </row>
    <row r="1098" spans="1:11" ht="14.45" customHeight="1" x14ac:dyDescent="0.2">
      <c r="A1098" s="831" t="s">
        <v>577</v>
      </c>
      <c r="B1098" s="832" t="s">
        <v>578</v>
      </c>
      <c r="C1098" s="835" t="s">
        <v>2639</v>
      </c>
      <c r="D1098" s="863" t="s">
        <v>2640</v>
      </c>
      <c r="E1098" s="835" t="s">
        <v>3141</v>
      </c>
      <c r="F1098" s="863" t="s">
        <v>3142</v>
      </c>
      <c r="G1098" s="835" t="s">
        <v>3789</v>
      </c>
      <c r="H1098" s="835" t="s">
        <v>4393</v>
      </c>
      <c r="I1098" s="849">
        <v>403.52089899236506</v>
      </c>
      <c r="J1098" s="849">
        <v>20</v>
      </c>
      <c r="K1098" s="850">
        <v>8070.4597473144531</v>
      </c>
    </row>
    <row r="1099" spans="1:11" ht="14.45" customHeight="1" x14ac:dyDescent="0.2">
      <c r="A1099" s="831" t="s">
        <v>577</v>
      </c>
      <c r="B1099" s="832" t="s">
        <v>578</v>
      </c>
      <c r="C1099" s="835" t="s">
        <v>2639</v>
      </c>
      <c r="D1099" s="863" t="s">
        <v>2640</v>
      </c>
      <c r="E1099" s="835" t="s">
        <v>3141</v>
      </c>
      <c r="F1099" s="863" t="s">
        <v>3142</v>
      </c>
      <c r="G1099" s="835" t="s">
        <v>3791</v>
      </c>
      <c r="H1099" s="835" t="s">
        <v>4394</v>
      </c>
      <c r="I1099" s="849">
        <v>403.52635886452413</v>
      </c>
      <c r="J1099" s="849">
        <v>20</v>
      </c>
      <c r="K1099" s="850">
        <v>8070.4798278808594</v>
      </c>
    </row>
    <row r="1100" spans="1:11" ht="14.45" customHeight="1" x14ac:dyDescent="0.2">
      <c r="A1100" s="831" t="s">
        <v>577</v>
      </c>
      <c r="B1100" s="832" t="s">
        <v>578</v>
      </c>
      <c r="C1100" s="835" t="s">
        <v>2639</v>
      </c>
      <c r="D1100" s="863" t="s">
        <v>2640</v>
      </c>
      <c r="E1100" s="835" t="s">
        <v>3141</v>
      </c>
      <c r="F1100" s="863" t="s">
        <v>3142</v>
      </c>
      <c r="G1100" s="835" t="s">
        <v>3793</v>
      </c>
      <c r="H1100" s="835" t="s">
        <v>4395</v>
      </c>
      <c r="I1100" s="849">
        <v>403.51908735795456</v>
      </c>
      <c r="J1100" s="849">
        <v>19</v>
      </c>
      <c r="K1100" s="850">
        <v>7666.869873046875</v>
      </c>
    </row>
    <row r="1101" spans="1:11" ht="14.45" customHeight="1" x14ac:dyDescent="0.2">
      <c r="A1101" s="831" t="s">
        <v>577</v>
      </c>
      <c r="B1101" s="832" t="s">
        <v>578</v>
      </c>
      <c r="C1101" s="835" t="s">
        <v>2639</v>
      </c>
      <c r="D1101" s="863" t="s">
        <v>2640</v>
      </c>
      <c r="E1101" s="835" t="s">
        <v>3141</v>
      </c>
      <c r="F1101" s="863" t="s">
        <v>3142</v>
      </c>
      <c r="G1101" s="835" t="s">
        <v>3795</v>
      </c>
      <c r="H1101" s="835" t="s">
        <v>4396</v>
      </c>
      <c r="I1101" s="849">
        <v>403.52427891322543</v>
      </c>
      <c r="J1101" s="849">
        <v>10</v>
      </c>
      <c r="K1101" s="850">
        <v>4035.2299194335938</v>
      </c>
    </row>
    <row r="1102" spans="1:11" ht="14.45" customHeight="1" x14ac:dyDescent="0.2">
      <c r="A1102" s="831" t="s">
        <v>577</v>
      </c>
      <c r="B1102" s="832" t="s">
        <v>578</v>
      </c>
      <c r="C1102" s="835" t="s">
        <v>2639</v>
      </c>
      <c r="D1102" s="863" t="s">
        <v>2640</v>
      </c>
      <c r="E1102" s="835" t="s">
        <v>3141</v>
      </c>
      <c r="F1102" s="863" t="s">
        <v>3142</v>
      </c>
      <c r="G1102" s="835" t="s">
        <v>3797</v>
      </c>
      <c r="H1102" s="835" t="s">
        <v>4397</v>
      </c>
      <c r="I1102" s="849">
        <v>403.51666259765625</v>
      </c>
      <c r="J1102" s="849">
        <v>3</v>
      </c>
      <c r="K1102" s="850">
        <v>1210.5499877929688</v>
      </c>
    </row>
    <row r="1103" spans="1:11" ht="14.45" customHeight="1" x14ac:dyDescent="0.2">
      <c r="A1103" s="831" t="s">
        <v>577</v>
      </c>
      <c r="B1103" s="832" t="s">
        <v>578</v>
      </c>
      <c r="C1103" s="835" t="s">
        <v>2639</v>
      </c>
      <c r="D1103" s="863" t="s">
        <v>2640</v>
      </c>
      <c r="E1103" s="835" t="s">
        <v>3141</v>
      </c>
      <c r="F1103" s="863" t="s">
        <v>3142</v>
      </c>
      <c r="G1103" s="835" t="s">
        <v>4398</v>
      </c>
      <c r="H1103" s="835" t="s">
        <v>4399</v>
      </c>
      <c r="I1103" s="849">
        <v>403.52666219075519</v>
      </c>
      <c r="J1103" s="849">
        <v>11</v>
      </c>
      <c r="K1103" s="850">
        <v>4438.7799072265625</v>
      </c>
    </row>
    <row r="1104" spans="1:11" ht="14.45" customHeight="1" x14ac:dyDescent="0.2">
      <c r="A1104" s="831" t="s">
        <v>577</v>
      </c>
      <c r="B1104" s="832" t="s">
        <v>578</v>
      </c>
      <c r="C1104" s="835" t="s">
        <v>2639</v>
      </c>
      <c r="D1104" s="863" t="s">
        <v>2640</v>
      </c>
      <c r="E1104" s="835" t="s">
        <v>3141</v>
      </c>
      <c r="F1104" s="863" t="s">
        <v>3142</v>
      </c>
      <c r="G1104" s="835" t="s">
        <v>4400</v>
      </c>
      <c r="H1104" s="835" t="s">
        <v>4401</v>
      </c>
      <c r="I1104" s="849">
        <v>403.52249145507813</v>
      </c>
      <c r="J1104" s="849">
        <v>5</v>
      </c>
      <c r="K1104" s="850">
        <v>2017.6099548339844</v>
      </c>
    </row>
    <row r="1105" spans="1:11" ht="14.45" customHeight="1" x14ac:dyDescent="0.2">
      <c r="A1105" s="831" t="s">
        <v>577</v>
      </c>
      <c r="B1105" s="832" t="s">
        <v>578</v>
      </c>
      <c r="C1105" s="835" t="s">
        <v>2639</v>
      </c>
      <c r="D1105" s="863" t="s">
        <v>2640</v>
      </c>
      <c r="E1105" s="835" t="s">
        <v>3141</v>
      </c>
      <c r="F1105" s="863" t="s">
        <v>3142</v>
      </c>
      <c r="G1105" s="835" t="s">
        <v>4402</v>
      </c>
      <c r="H1105" s="835" t="s">
        <v>4403</v>
      </c>
      <c r="I1105" s="849">
        <v>398.64999389648438</v>
      </c>
      <c r="J1105" s="849">
        <v>1</v>
      </c>
      <c r="K1105" s="850">
        <v>398.64999389648438</v>
      </c>
    </row>
    <row r="1106" spans="1:11" ht="14.45" customHeight="1" x14ac:dyDescent="0.2">
      <c r="A1106" s="831" t="s">
        <v>577</v>
      </c>
      <c r="B1106" s="832" t="s">
        <v>578</v>
      </c>
      <c r="C1106" s="835" t="s">
        <v>2639</v>
      </c>
      <c r="D1106" s="863" t="s">
        <v>2640</v>
      </c>
      <c r="E1106" s="835" t="s">
        <v>3141</v>
      </c>
      <c r="F1106" s="863" t="s">
        <v>3142</v>
      </c>
      <c r="G1106" s="835" t="s">
        <v>4404</v>
      </c>
      <c r="H1106" s="835" t="s">
        <v>4405</v>
      </c>
      <c r="I1106" s="849">
        <v>398.64999389648438</v>
      </c>
      <c r="J1106" s="849">
        <v>4</v>
      </c>
      <c r="K1106" s="850">
        <v>1594.5899353027344</v>
      </c>
    </row>
    <row r="1107" spans="1:11" ht="14.45" customHeight="1" x14ac:dyDescent="0.2">
      <c r="A1107" s="831" t="s">
        <v>577</v>
      </c>
      <c r="B1107" s="832" t="s">
        <v>578</v>
      </c>
      <c r="C1107" s="835" t="s">
        <v>2639</v>
      </c>
      <c r="D1107" s="863" t="s">
        <v>2640</v>
      </c>
      <c r="E1107" s="835" t="s">
        <v>3141</v>
      </c>
      <c r="F1107" s="863" t="s">
        <v>3142</v>
      </c>
      <c r="G1107" s="835" t="s">
        <v>4406</v>
      </c>
      <c r="H1107" s="835" t="s">
        <v>4407</v>
      </c>
      <c r="I1107" s="849">
        <v>398.64999389648438</v>
      </c>
      <c r="J1107" s="849">
        <v>1</v>
      </c>
      <c r="K1107" s="850">
        <v>398.64999389648438</v>
      </c>
    </row>
    <row r="1108" spans="1:11" ht="14.45" customHeight="1" x14ac:dyDescent="0.2">
      <c r="A1108" s="831" t="s">
        <v>577</v>
      </c>
      <c r="B1108" s="832" t="s">
        <v>578</v>
      </c>
      <c r="C1108" s="835" t="s">
        <v>2639</v>
      </c>
      <c r="D1108" s="863" t="s">
        <v>2640</v>
      </c>
      <c r="E1108" s="835" t="s">
        <v>3141</v>
      </c>
      <c r="F1108" s="863" t="s">
        <v>3142</v>
      </c>
      <c r="G1108" s="835" t="s">
        <v>4408</v>
      </c>
      <c r="H1108" s="835" t="s">
        <v>4409</v>
      </c>
      <c r="I1108" s="849">
        <v>398.64999389648438</v>
      </c>
      <c r="J1108" s="849">
        <v>1</v>
      </c>
      <c r="K1108" s="850">
        <v>398.64999389648438</v>
      </c>
    </row>
    <row r="1109" spans="1:11" ht="14.45" customHeight="1" x14ac:dyDescent="0.2">
      <c r="A1109" s="831" t="s">
        <v>577</v>
      </c>
      <c r="B1109" s="832" t="s">
        <v>578</v>
      </c>
      <c r="C1109" s="835" t="s">
        <v>2639</v>
      </c>
      <c r="D1109" s="863" t="s">
        <v>2640</v>
      </c>
      <c r="E1109" s="835" t="s">
        <v>3141</v>
      </c>
      <c r="F1109" s="863" t="s">
        <v>3142</v>
      </c>
      <c r="G1109" s="835" t="s">
        <v>4410</v>
      </c>
      <c r="H1109" s="835" t="s">
        <v>4411</v>
      </c>
      <c r="I1109" s="849">
        <v>398.64999389648438</v>
      </c>
      <c r="J1109" s="849">
        <v>1</v>
      </c>
      <c r="K1109" s="850">
        <v>398.64999389648438</v>
      </c>
    </row>
    <row r="1110" spans="1:11" ht="14.45" customHeight="1" x14ac:dyDescent="0.2">
      <c r="A1110" s="831" t="s">
        <v>577</v>
      </c>
      <c r="B1110" s="832" t="s">
        <v>578</v>
      </c>
      <c r="C1110" s="835" t="s">
        <v>2639</v>
      </c>
      <c r="D1110" s="863" t="s">
        <v>2640</v>
      </c>
      <c r="E1110" s="835" t="s">
        <v>3141</v>
      </c>
      <c r="F1110" s="863" t="s">
        <v>3142</v>
      </c>
      <c r="G1110" s="835" t="s">
        <v>4412</v>
      </c>
      <c r="H1110" s="835" t="s">
        <v>4413</v>
      </c>
      <c r="I1110" s="849">
        <v>398.64999389648438</v>
      </c>
      <c r="J1110" s="849">
        <v>2</v>
      </c>
      <c r="K1110" s="850">
        <v>797.29998779296875</v>
      </c>
    </row>
    <row r="1111" spans="1:11" ht="14.45" customHeight="1" x14ac:dyDescent="0.2">
      <c r="A1111" s="831" t="s">
        <v>577</v>
      </c>
      <c r="B1111" s="832" t="s">
        <v>578</v>
      </c>
      <c r="C1111" s="835" t="s">
        <v>2639</v>
      </c>
      <c r="D1111" s="863" t="s">
        <v>2640</v>
      </c>
      <c r="E1111" s="835" t="s">
        <v>3141</v>
      </c>
      <c r="F1111" s="863" t="s">
        <v>3142</v>
      </c>
      <c r="G1111" s="835" t="s">
        <v>4414</v>
      </c>
      <c r="H1111" s="835" t="s">
        <v>4415</v>
      </c>
      <c r="I1111" s="849">
        <v>398.64999389648438</v>
      </c>
      <c r="J1111" s="849">
        <v>2</v>
      </c>
      <c r="K1111" s="850">
        <v>797.29998779296875</v>
      </c>
    </row>
    <row r="1112" spans="1:11" ht="14.45" customHeight="1" x14ac:dyDescent="0.2">
      <c r="A1112" s="831" t="s">
        <v>577</v>
      </c>
      <c r="B1112" s="832" t="s">
        <v>578</v>
      </c>
      <c r="C1112" s="835" t="s">
        <v>2639</v>
      </c>
      <c r="D1112" s="863" t="s">
        <v>2640</v>
      </c>
      <c r="E1112" s="835" t="s">
        <v>3141</v>
      </c>
      <c r="F1112" s="863" t="s">
        <v>3142</v>
      </c>
      <c r="G1112" s="835" t="s">
        <v>4416</v>
      </c>
      <c r="H1112" s="835" t="s">
        <v>4417</v>
      </c>
      <c r="I1112" s="849">
        <v>588.83001708984375</v>
      </c>
      <c r="J1112" s="849">
        <v>3</v>
      </c>
      <c r="K1112" s="850">
        <v>1763.7900390625</v>
      </c>
    </row>
    <row r="1113" spans="1:11" ht="14.45" customHeight="1" x14ac:dyDescent="0.2">
      <c r="A1113" s="831" t="s">
        <v>577</v>
      </c>
      <c r="B1113" s="832" t="s">
        <v>578</v>
      </c>
      <c r="C1113" s="835" t="s">
        <v>2639</v>
      </c>
      <c r="D1113" s="863" t="s">
        <v>2640</v>
      </c>
      <c r="E1113" s="835" t="s">
        <v>3141</v>
      </c>
      <c r="F1113" s="863" t="s">
        <v>3142</v>
      </c>
      <c r="G1113" s="835" t="s">
        <v>4418</v>
      </c>
      <c r="H1113" s="835" t="s">
        <v>4419</v>
      </c>
      <c r="I1113" s="849">
        <v>597.260009765625</v>
      </c>
      <c r="J1113" s="849">
        <v>4</v>
      </c>
      <c r="K1113" s="850">
        <v>2389.31005859375</v>
      </c>
    </row>
    <row r="1114" spans="1:11" ht="14.45" customHeight="1" x14ac:dyDescent="0.2">
      <c r="A1114" s="831" t="s">
        <v>577</v>
      </c>
      <c r="B1114" s="832" t="s">
        <v>578</v>
      </c>
      <c r="C1114" s="835" t="s">
        <v>2639</v>
      </c>
      <c r="D1114" s="863" t="s">
        <v>2640</v>
      </c>
      <c r="E1114" s="835" t="s">
        <v>3141</v>
      </c>
      <c r="F1114" s="863" t="s">
        <v>3142</v>
      </c>
      <c r="G1114" s="835" t="s">
        <v>4420</v>
      </c>
      <c r="H1114" s="835" t="s">
        <v>4421</v>
      </c>
      <c r="I1114" s="849">
        <v>587.5</v>
      </c>
      <c r="J1114" s="849">
        <v>2</v>
      </c>
      <c r="K1114" s="850">
        <v>1175</v>
      </c>
    </row>
    <row r="1115" spans="1:11" ht="14.45" customHeight="1" x14ac:dyDescent="0.2">
      <c r="A1115" s="831" t="s">
        <v>577</v>
      </c>
      <c r="B1115" s="832" t="s">
        <v>578</v>
      </c>
      <c r="C1115" s="835" t="s">
        <v>2639</v>
      </c>
      <c r="D1115" s="863" t="s">
        <v>2640</v>
      </c>
      <c r="E1115" s="835" t="s">
        <v>3141</v>
      </c>
      <c r="F1115" s="863" t="s">
        <v>3142</v>
      </c>
      <c r="G1115" s="835" t="s">
        <v>3799</v>
      </c>
      <c r="H1115" s="835" t="s">
        <v>4422</v>
      </c>
      <c r="I1115" s="849">
        <v>595.96002197265625</v>
      </c>
      <c r="J1115" s="849">
        <v>2</v>
      </c>
      <c r="K1115" s="850">
        <v>1191.9200439453125</v>
      </c>
    </row>
    <row r="1116" spans="1:11" ht="14.45" customHeight="1" x14ac:dyDescent="0.2">
      <c r="A1116" s="831" t="s">
        <v>577</v>
      </c>
      <c r="B1116" s="832" t="s">
        <v>578</v>
      </c>
      <c r="C1116" s="835" t="s">
        <v>2639</v>
      </c>
      <c r="D1116" s="863" t="s">
        <v>2640</v>
      </c>
      <c r="E1116" s="835" t="s">
        <v>3141</v>
      </c>
      <c r="F1116" s="863" t="s">
        <v>3142</v>
      </c>
      <c r="G1116" s="835" t="s">
        <v>3801</v>
      </c>
      <c r="H1116" s="835" t="s">
        <v>4423</v>
      </c>
      <c r="I1116" s="849">
        <v>595.89668782552087</v>
      </c>
      <c r="J1116" s="849">
        <v>5</v>
      </c>
      <c r="K1116" s="850">
        <v>2976.4801025390625</v>
      </c>
    </row>
    <row r="1117" spans="1:11" ht="14.45" customHeight="1" x14ac:dyDescent="0.2">
      <c r="A1117" s="831" t="s">
        <v>577</v>
      </c>
      <c r="B1117" s="832" t="s">
        <v>578</v>
      </c>
      <c r="C1117" s="835" t="s">
        <v>2639</v>
      </c>
      <c r="D1117" s="863" t="s">
        <v>2640</v>
      </c>
      <c r="E1117" s="835" t="s">
        <v>3141</v>
      </c>
      <c r="F1117" s="863" t="s">
        <v>3142</v>
      </c>
      <c r="G1117" s="835" t="s">
        <v>4424</v>
      </c>
      <c r="H1117" s="835" t="s">
        <v>4425</v>
      </c>
      <c r="I1117" s="849">
        <v>587.5</v>
      </c>
      <c r="J1117" s="849">
        <v>2</v>
      </c>
      <c r="K1117" s="850">
        <v>1175</v>
      </c>
    </row>
    <row r="1118" spans="1:11" ht="14.45" customHeight="1" x14ac:dyDescent="0.2">
      <c r="A1118" s="831" t="s">
        <v>577</v>
      </c>
      <c r="B1118" s="832" t="s">
        <v>578</v>
      </c>
      <c r="C1118" s="835" t="s">
        <v>2639</v>
      </c>
      <c r="D1118" s="863" t="s">
        <v>2640</v>
      </c>
      <c r="E1118" s="835" t="s">
        <v>3141</v>
      </c>
      <c r="F1118" s="863" t="s">
        <v>3142</v>
      </c>
      <c r="G1118" s="835" t="s">
        <v>3803</v>
      </c>
      <c r="H1118" s="835" t="s">
        <v>4426</v>
      </c>
      <c r="I1118" s="849">
        <v>597.125</v>
      </c>
      <c r="J1118" s="849">
        <v>3</v>
      </c>
      <c r="K1118" s="850">
        <v>1794.1099853515625</v>
      </c>
    </row>
    <row r="1119" spans="1:11" ht="14.45" customHeight="1" x14ac:dyDescent="0.2">
      <c r="A1119" s="831" t="s">
        <v>577</v>
      </c>
      <c r="B1119" s="832" t="s">
        <v>578</v>
      </c>
      <c r="C1119" s="835" t="s">
        <v>2639</v>
      </c>
      <c r="D1119" s="863" t="s">
        <v>2640</v>
      </c>
      <c r="E1119" s="835" t="s">
        <v>3141</v>
      </c>
      <c r="F1119" s="863" t="s">
        <v>3142</v>
      </c>
      <c r="G1119" s="835" t="s">
        <v>4427</v>
      </c>
      <c r="H1119" s="835" t="s">
        <v>4428</v>
      </c>
      <c r="I1119" s="849">
        <v>599.8599853515625</v>
      </c>
      <c r="J1119" s="849">
        <v>1</v>
      </c>
      <c r="K1119" s="850">
        <v>599.8599853515625</v>
      </c>
    </row>
    <row r="1120" spans="1:11" ht="14.45" customHeight="1" x14ac:dyDescent="0.2">
      <c r="A1120" s="831" t="s">
        <v>577</v>
      </c>
      <c r="B1120" s="832" t="s">
        <v>578</v>
      </c>
      <c r="C1120" s="835" t="s">
        <v>2639</v>
      </c>
      <c r="D1120" s="863" t="s">
        <v>2640</v>
      </c>
      <c r="E1120" s="835" t="s">
        <v>3141</v>
      </c>
      <c r="F1120" s="863" t="s">
        <v>3142</v>
      </c>
      <c r="G1120" s="835" t="s">
        <v>4429</v>
      </c>
      <c r="H1120" s="835" t="s">
        <v>4430</v>
      </c>
      <c r="I1120" s="849">
        <v>630.9000244140625</v>
      </c>
      <c r="J1120" s="849">
        <v>1</v>
      </c>
      <c r="K1120" s="850">
        <v>630.9000244140625</v>
      </c>
    </row>
    <row r="1121" spans="1:11" ht="14.45" customHeight="1" x14ac:dyDescent="0.2">
      <c r="A1121" s="831" t="s">
        <v>577</v>
      </c>
      <c r="B1121" s="832" t="s">
        <v>578</v>
      </c>
      <c r="C1121" s="835" t="s">
        <v>2639</v>
      </c>
      <c r="D1121" s="863" t="s">
        <v>2640</v>
      </c>
      <c r="E1121" s="835" t="s">
        <v>3141</v>
      </c>
      <c r="F1121" s="863" t="s">
        <v>3142</v>
      </c>
      <c r="G1121" s="835" t="s">
        <v>4431</v>
      </c>
      <c r="H1121" s="835" t="s">
        <v>4432</v>
      </c>
      <c r="I1121" s="849">
        <v>639.28997802734375</v>
      </c>
      <c r="J1121" s="849">
        <v>1</v>
      </c>
      <c r="K1121" s="850">
        <v>639.28997802734375</v>
      </c>
    </row>
    <row r="1122" spans="1:11" ht="14.45" customHeight="1" x14ac:dyDescent="0.2">
      <c r="A1122" s="831" t="s">
        <v>577</v>
      </c>
      <c r="B1122" s="832" t="s">
        <v>578</v>
      </c>
      <c r="C1122" s="835" t="s">
        <v>2639</v>
      </c>
      <c r="D1122" s="863" t="s">
        <v>2640</v>
      </c>
      <c r="E1122" s="835" t="s">
        <v>3141</v>
      </c>
      <c r="F1122" s="863" t="s">
        <v>3142</v>
      </c>
      <c r="G1122" s="835" t="s">
        <v>4433</v>
      </c>
      <c r="H1122" s="835" t="s">
        <v>4434</v>
      </c>
      <c r="I1122" s="849">
        <v>691.05999755859375</v>
      </c>
      <c r="J1122" s="849">
        <v>1</v>
      </c>
      <c r="K1122" s="850">
        <v>691.05999755859375</v>
      </c>
    </row>
    <row r="1123" spans="1:11" ht="14.45" customHeight="1" x14ac:dyDescent="0.2">
      <c r="A1123" s="831" t="s">
        <v>577</v>
      </c>
      <c r="B1123" s="832" t="s">
        <v>578</v>
      </c>
      <c r="C1123" s="835" t="s">
        <v>2639</v>
      </c>
      <c r="D1123" s="863" t="s">
        <v>2640</v>
      </c>
      <c r="E1123" s="835" t="s">
        <v>3141</v>
      </c>
      <c r="F1123" s="863" t="s">
        <v>3142</v>
      </c>
      <c r="G1123" s="835" t="s">
        <v>4435</v>
      </c>
      <c r="H1123" s="835" t="s">
        <v>4436</v>
      </c>
      <c r="I1123" s="849">
        <v>801.21002197265625</v>
      </c>
      <c r="J1123" s="849">
        <v>4</v>
      </c>
      <c r="K1123" s="850">
        <v>3204.830078125</v>
      </c>
    </row>
    <row r="1124" spans="1:11" ht="14.45" customHeight="1" x14ac:dyDescent="0.2">
      <c r="A1124" s="831" t="s">
        <v>577</v>
      </c>
      <c r="B1124" s="832" t="s">
        <v>578</v>
      </c>
      <c r="C1124" s="835" t="s">
        <v>2639</v>
      </c>
      <c r="D1124" s="863" t="s">
        <v>2640</v>
      </c>
      <c r="E1124" s="835" t="s">
        <v>3141</v>
      </c>
      <c r="F1124" s="863" t="s">
        <v>3142</v>
      </c>
      <c r="G1124" s="835" t="s">
        <v>4437</v>
      </c>
      <c r="H1124" s="835" t="s">
        <v>4438</v>
      </c>
      <c r="I1124" s="849">
        <v>1000.0399780273438</v>
      </c>
      <c r="J1124" s="849">
        <v>2</v>
      </c>
      <c r="K1124" s="850">
        <v>2000.0799560546875</v>
      </c>
    </row>
    <row r="1125" spans="1:11" ht="14.45" customHeight="1" x14ac:dyDescent="0.2">
      <c r="A1125" s="831" t="s">
        <v>577</v>
      </c>
      <c r="B1125" s="832" t="s">
        <v>578</v>
      </c>
      <c r="C1125" s="835" t="s">
        <v>2639</v>
      </c>
      <c r="D1125" s="863" t="s">
        <v>2640</v>
      </c>
      <c r="E1125" s="835" t="s">
        <v>3141</v>
      </c>
      <c r="F1125" s="863" t="s">
        <v>3142</v>
      </c>
      <c r="G1125" s="835" t="s">
        <v>4439</v>
      </c>
      <c r="H1125" s="835" t="s">
        <v>4440</v>
      </c>
      <c r="I1125" s="849">
        <v>404.5</v>
      </c>
      <c r="J1125" s="849">
        <v>3</v>
      </c>
      <c r="K1125" s="850">
        <v>1213.5</v>
      </c>
    </row>
    <row r="1126" spans="1:11" ht="14.45" customHeight="1" x14ac:dyDescent="0.2">
      <c r="A1126" s="831" t="s">
        <v>577</v>
      </c>
      <c r="B1126" s="832" t="s">
        <v>578</v>
      </c>
      <c r="C1126" s="835" t="s">
        <v>2639</v>
      </c>
      <c r="D1126" s="863" t="s">
        <v>2640</v>
      </c>
      <c r="E1126" s="835" t="s">
        <v>3141</v>
      </c>
      <c r="F1126" s="863" t="s">
        <v>3142</v>
      </c>
      <c r="G1126" s="835" t="s">
        <v>4441</v>
      </c>
      <c r="H1126" s="835" t="s">
        <v>4442</v>
      </c>
      <c r="I1126" s="849">
        <v>404.5</v>
      </c>
      <c r="J1126" s="849">
        <v>1</v>
      </c>
      <c r="K1126" s="850">
        <v>404.5</v>
      </c>
    </row>
    <row r="1127" spans="1:11" ht="14.45" customHeight="1" x14ac:dyDescent="0.2">
      <c r="A1127" s="831" t="s">
        <v>577</v>
      </c>
      <c r="B1127" s="832" t="s">
        <v>578</v>
      </c>
      <c r="C1127" s="835" t="s">
        <v>2639</v>
      </c>
      <c r="D1127" s="863" t="s">
        <v>2640</v>
      </c>
      <c r="E1127" s="835" t="s">
        <v>3141</v>
      </c>
      <c r="F1127" s="863" t="s">
        <v>3142</v>
      </c>
      <c r="G1127" s="835" t="s">
        <v>4443</v>
      </c>
      <c r="H1127" s="835" t="s">
        <v>4444</v>
      </c>
      <c r="I1127" s="849">
        <v>404.5</v>
      </c>
      <c r="J1127" s="849">
        <v>1</v>
      </c>
      <c r="K1127" s="850">
        <v>404.5</v>
      </c>
    </row>
    <row r="1128" spans="1:11" ht="14.45" customHeight="1" x14ac:dyDescent="0.2">
      <c r="A1128" s="831" t="s">
        <v>577</v>
      </c>
      <c r="B1128" s="832" t="s">
        <v>578</v>
      </c>
      <c r="C1128" s="835" t="s">
        <v>2639</v>
      </c>
      <c r="D1128" s="863" t="s">
        <v>2640</v>
      </c>
      <c r="E1128" s="835" t="s">
        <v>3141</v>
      </c>
      <c r="F1128" s="863" t="s">
        <v>3142</v>
      </c>
      <c r="G1128" s="835" t="s">
        <v>4445</v>
      </c>
      <c r="H1128" s="835" t="s">
        <v>4446</v>
      </c>
      <c r="I1128" s="849">
        <v>801.21002197265625</v>
      </c>
      <c r="J1128" s="849">
        <v>4</v>
      </c>
      <c r="K1128" s="850">
        <v>3204.820068359375</v>
      </c>
    </row>
    <row r="1129" spans="1:11" ht="14.45" customHeight="1" x14ac:dyDescent="0.2">
      <c r="A1129" s="831" t="s">
        <v>577</v>
      </c>
      <c r="B1129" s="832" t="s">
        <v>578</v>
      </c>
      <c r="C1129" s="835" t="s">
        <v>2639</v>
      </c>
      <c r="D1129" s="863" t="s">
        <v>2640</v>
      </c>
      <c r="E1129" s="835" t="s">
        <v>3141</v>
      </c>
      <c r="F1129" s="863" t="s">
        <v>3142</v>
      </c>
      <c r="G1129" s="835" t="s">
        <v>4447</v>
      </c>
      <c r="H1129" s="835" t="s">
        <v>4448</v>
      </c>
      <c r="I1129" s="849">
        <v>801.21002197265625</v>
      </c>
      <c r="J1129" s="849">
        <v>2</v>
      </c>
      <c r="K1129" s="850">
        <v>1602.4100341796875</v>
      </c>
    </row>
    <row r="1130" spans="1:11" ht="14.45" customHeight="1" x14ac:dyDescent="0.2">
      <c r="A1130" s="831" t="s">
        <v>577</v>
      </c>
      <c r="B1130" s="832" t="s">
        <v>578</v>
      </c>
      <c r="C1130" s="835" t="s">
        <v>2639</v>
      </c>
      <c r="D1130" s="863" t="s">
        <v>2640</v>
      </c>
      <c r="E1130" s="835" t="s">
        <v>3141</v>
      </c>
      <c r="F1130" s="863" t="s">
        <v>3142</v>
      </c>
      <c r="G1130" s="835" t="s">
        <v>4449</v>
      </c>
      <c r="H1130" s="835" t="s">
        <v>4450</v>
      </c>
      <c r="I1130" s="849">
        <v>527.8499755859375</v>
      </c>
      <c r="J1130" s="849">
        <v>4</v>
      </c>
      <c r="K1130" s="850">
        <v>2111.39990234375</v>
      </c>
    </row>
    <row r="1131" spans="1:11" ht="14.45" customHeight="1" x14ac:dyDescent="0.2">
      <c r="A1131" s="831" t="s">
        <v>577</v>
      </c>
      <c r="B1131" s="832" t="s">
        <v>578</v>
      </c>
      <c r="C1131" s="835" t="s">
        <v>2639</v>
      </c>
      <c r="D1131" s="863" t="s">
        <v>2640</v>
      </c>
      <c r="E1131" s="835" t="s">
        <v>3141</v>
      </c>
      <c r="F1131" s="863" t="s">
        <v>3142</v>
      </c>
      <c r="G1131" s="835" t="s">
        <v>3815</v>
      </c>
      <c r="H1131" s="835" t="s">
        <v>4451</v>
      </c>
      <c r="I1131" s="849">
        <v>527.8499755859375</v>
      </c>
      <c r="J1131" s="849">
        <v>28</v>
      </c>
      <c r="K1131" s="850">
        <v>14779.799438476563</v>
      </c>
    </row>
    <row r="1132" spans="1:11" ht="14.45" customHeight="1" x14ac:dyDescent="0.2">
      <c r="A1132" s="831" t="s">
        <v>577</v>
      </c>
      <c r="B1132" s="832" t="s">
        <v>578</v>
      </c>
      <c r="C1132" s="835" t="s">
        <v>2639</v>
      </c>
      <c r="D1132" s="863" t="s">
        <v>2640</v>
      </c>
      <c r="E1132" s="835" t="s">
        <v>3141</v>
      </c>
      <c r="F1132" s="863" t="s">
        <v>3142</v>
      </c>
      <c r="G1132" s="835" t="s">
        <v>3817</v>
      </c>
      <c r="H1132" s="835" t="s">
        <v>4452</v>
      </c>
      <c r="I1132" s="849">
        <v>527.8499755859375</v>
      </c>
      <c r="J1132" s="849">
        <v>42</v>
      </c>
      <c r="K1132" s="850">
        <v>22169.699584960938</v>
      </c>
    </row>
    <row r="1133" spans="1:11" ht="14.45" customHeight="1" x14ac:dyDescent="0.2">
      <c r="A1133" s="831" t="s">
        <v>577</v>
      </c>
      <c r="B1133" s="832" t="s">
        <v>578</v>
      </c>
      <c r="C1133" s="835" t="s">
        <v>2639</v>
      </c>
      <c r="D1133" s="863" t="s">
        <v>2640</v>
      </c>
      <c r="E1133" s="835" t="s">
        <v>3141</v>
      </c>
      <c r="F1133" s="863" t="s">
        <v>3142</v>
      </c>
      <c r="G1133" s="835" t="s">
        <v>3819</v>
      </c>
      <c r="H1133" s="835" t="s">
        <v>4453</v>
      </c>
      <c r="I1133" s="849">
        <v>527.8499755859375</v>
      </c>
      <c r="J1133" s="849">
        <v>12</v>
      </c>
      <c r="K1133" s="850">
        <v>6334.1998291015625</v>
      </c>
    </row>
    <row r="1134" spans="1:11" ht="14.45" customHeight="1" x14ac:dyDescent="0.2">
      <c r="A1134" s="831" t="s">
        <v>577</v>
      </c>
      <c r="B1134" s="832" t="s">
        <v>578</v>
      </c>
      <c r="C1134" s="835" t="s">
        <v>2639</v>
      </c>
      <c r="D1134" s="863" t="s">
        <v>2640</v>
      </c>
      <c r="E1134" s="835" t="s">
        <v>3141</v>
      </c>
      <c r="F1134" s="863" t="s">
        <v>3142</v>
      </c>
      <c r="G1134" s="835" t="s">
        <v>4454</v>
      </c>
      <c r="H1134" s="835" t="s">
        <v>4455</v>
      </c>
      <c r="I1134" s="849">
        <v>527.8499755859375</v>
      </c>
      <c r="J1134" s="849">
        <v>5</v>
      </c>
      <c r="K1134" s="850">
        <v>2639.2498779296875</v>
      </c>
    </row>
    <row r="1135" spans="1:11" ht="14.45" customHeight="1" x14ac:dyDescent="0.2">
      <c r="A1135" s="831" t="s">
        <v>577</v>
      </c>
      <c r="B1135" s="832" t="s">
        <v>578</v>
      </c>
      <c r="C1135" s="835" t="s">
        <v>2639</v>
      </c>
      <c r="D1135" s="863" t="s">
        <v>2640</v>
      </c>
      <c r="E1135" s="835" t="s">
        <v>3141</v>
      </c>
      <c r="F1135" s="863" t="s">
        <v>3142</v>
      </c>
      <c r="G1135" s="835" t="s">
        <v>4456</v>
      </c>
      <c r="H1135" s="835" t="s">
        <v>4457</v>
      </c>
      <c r="I1135" s="849">
        <v>154</v>
      </c>
      <c r="J1135" s="849">
        <v>1</v>
      </c>
      <c r="K1135" s="850">
        <v>154</v>
      </c>
    </row>
    <row r="1136" spans="1:11" ht="14.45" customHeight="1" x14ac:dyDescent="0.2">
      <c r="A1136" s="831" t="s">
        <v>577</v>
      </c>
      <c r="B1136" s="832" t="s">
        <v>578</v>
      </c>
      <c r="C1136" s="835" t="s">
        <v>2639</v>
      </c>
      <c r="D1136" s="863" t="s">
        <v>2640</v>
      </c>
      <c r="E1136" s="835" t="s">
        <v>3141</v>
      </c>
      <c r="F1136" s="863" t="s">
        <v>3142</v>
      </c>
      <c r="G1136" s="835" t="s">
        <v>3821</v>
      </c>
      <c r="H1136" s="835" t="s">
        <v>4458</v>
      </c>
      <c r="I1136" s="849">
        <v>587.489990234375</v>
      </c>
      <c r="J1136" s="849">
        <v>1</v>
      </c>
      <c r="K1136" s="850">
        <v>587.489990234375</v>
      </c>
    </row>
    <row r="1137" spans="1:11" ht="14.45" customHeight="1" x14ac:dyDescent="0.2">
      <c r="A1137" s="831" t="s">
        <v>577</v>
      </c>
      <c r="B1137" s="832" t="s">
        <v>578</v>
      </c>
      <c r="C1137" s="835" t="s">
        <v>2639</v>
      </c>
      <c r="D1137" s="863" t="s">
        <v>2640</v>
      </c>
      <c r="E1137" s="835" t="s">
        <v>3141</v>
      </c>
      <c r="F1137" s="863" t="s">
        <v>3142</v>
      </c>
      <c r="G1137" s="835" t="s">
        <v>4459</v>
      </c>
      <c r="H1137" s="835" t="s">
        <v>4460</v>
      </c>
      <c r="I1137" s="849">
        <v>639.28997802734375</v>
      </c>
      <c r="J1137" s="849">
        <v>1</v>
      </c>
      <c r="K1137" s="850">
        <v>639.28997802734375</v>
      </c>
    </row>
    <row r="1138" spans="1:11" ht="14.45" customHeight="1" x14ac:dyDescent="0.2">
      <c r="A1138" s="831" t="s">
        <v>577</v>
      </c>
      <c r="B1138" s="832" t="s">
        <v>578</v>
      </c>
      <c r="C1138" s="835" t="s">
        <v>2639</v>
      </c>
      <c r="D1138" s="863" t="s">
        <v>2640</v>
      </c>
      <c r="E1138" s="835" t="s">
        <v>3141</v>
      </c>
      <c r="F1138" s="863" t="s">
        <v>3142</v>
      </c>
      <c r="G1138" s="835" t="s">
        <v>4461</v>
      </c>
      <c r="H1138" s="835" t="s">
        <v>4462</v>
      </c>
      <c r="I1138" s="849">
        <v>754.07000732421875</v>
      </c>
      <c r="J1138" s="849">
        <v>1</v>
      </c>
      <c r="K1138" s="850">
        <v>754.07000732421875</v>
      </c>
    </row>
    <row r="1139" spans="1:11" ht="14.45" customHeight="1" x14ac:dyDescent="0.2">
      <c r="A1139" s="831" t="s">
        <v>577</v>
      </c>
      <c r="B1139" s="832" t="s">
        <v>578</v>
      </c>
      <c r="C1139" s="835" t="s">
        <v>2639</v>
      </c>
      <c r="D1139" s="863" t="s">
        <v>2640</v>
      </c>
      <c r="E1139" s="835" t="s">
        <v>3141</v>
      </c>
      <c r="F1139" s="863" t="s">
        <v>3142</v>
      </c>
      <c r="G1139" s="835" t="s">
        <v>3823</v>
      </c>
      <c r="H1139" s="835" t="s">
        <v>4463</v>
      </c>
      <c r="I1139" s="849">
        <v>281.69385235126202</v>
      </c>
      <c r="J1139" s="849">
        <v>27</v>
      </c>
      <c r="K1139" s="850">
        <v>7605.7201538085938</v>
      </c>
    </row>
    <row r="1140" spans="1:11" ht="14.45" customHeight="1" x14ac:dyDescent="0.2">
      <c r="A1140" s="831" t="s">
        <v>577</v>
      </c>
      <c r="B1140" s="832" t="s">
        <v>578</v>
      </c>
      <c r="C1140" s="835" t="s">
        <v>2639</v>
      </c>
      <c r="D1140" s="863" t="s">
        <v>2640</v>
      </c>
      <c r="E1140" s="835" t="s">
        <v>3141</v>
      </c>
      <c r="F1140" s="863" t="s">
        <v>3142</v>
      </c>
      <c r="G1140" s="835" t="s">
        <v>3825</v>
      </c>
      <c r="H1140" s="835" t="s">
        <v>4464</v>
      </c>
      <c r="I1140" s="849">
        <v>281.69581852402797</v>
      </c>
      <c r="J1140" s="849">
        <v>133</v>
      </c>
      <c r="K1140" s="850">
        <v>37465.449890136719</v>
      </c>
    </row>
    <row r="1141" spans="1:11" ht="14.45" customHeight="1" x14ac:dyDescent="0.2">
      <c r="A1141" s="831" t="s">
        <v>577</v>
      </c>
      <c r="B1141" s="832" t="s">
        <v>578</v>
      </c>
      <c r="C1141" s="835" t="s">
        <v>2639</v>
      </c>
      <c r="D1141" s="863" t="s">
        <v>2640</v>
      </c>
      <c r="E1141" s="835" t="s">
        <v>3141</v>
      </c>
      <c r="F1141" s="863" t="s">
        <v>3142</v>
      </c>
      <c r="G1141" s="835" t="s">
        <v>3827</v>
      </c>
      <c r="H1141" s="835" t="s">
        <v>4465</v>
      </c>
      <c r="I1141" s="849">
        <v>281.69292195638019</v>
      </c>
      <c r="J1141" s="849">
        <v>191</v>
      </c>
      <c r="K1141" s="850">
        <v>53803.280944824219</v>
      </c>
    </row>
    <row r="1142" spans="1:11" ht="14.45" customHeight="1" x14ac:dyDescent="0.2">
      <c r="A1142" s="831" t="s">
        <v>577</v>
      </c>
      <c r="B1142" s="832" t="s">
        <v>578</v>
      </c>
      <c r="C1142" s="835" t="s">
        <v>2639</v>
      </c>
      <c r="D1142" s="863" t="s">
        <v>2640</v>
      </c>
      <c r="E1142" s="835" t="s">
        <v>3141</v>
      </c>
      <c r="F1142" s="863" t="s">
        <v>3142</v>
      </c>
      <c r="G1142" s="835" t="s">
        <v>3829</v>
      </c>
      <c r="H1142" s="835" t="s">
        <v>4466</v>
      </c>
      <c r="I1142" s="849">
        <v>281.69250418923116</v>
      </c>
      <c r="J1142" s="849">
        <v>126</v>
      </c>
      <c r="K1142" s="850">
        <v>35493.380310058594</v>
      </c>
    </row>
    <row r="1143" spans="1:11" ht="14.45" customHeight="1" x14ac:dyDescent="0.2">
      <c r="A1143" s="831" t="s">
        <v>577</v>
      </c>
      <c r="B1143" s="832" t="s">
        <v>578</v>
      </c>
      <c r="C1143" s="835" t="s">
        <v>2639</v>
      </c>
      <c r="D1143" s="863" t="s">
        <v>2640</v>
      </c>
      <c r="E1143" s="835" t="s">
        <v>3141</v>
      </c>
      <c r="F1143" s="863" t="s">
        <v>3142</v>
      </c>
      <c r="G1143" s="835" t="s">
        <v>3831</v>
      </c>
      <c r="H1143" s="835" t="s">
        <v>4467</v>
      </c>
      <c r="I1143" s="849">
        <v>281.69147536333867</v>
      </c>
      <c r="J1143" s="849">
        <v>83</v>
      </c>
      <c r="K1143" s="850">
        <v>23380.360168457031</v>
      </c>
    </row>
    <row r="1144" spans="1:11" ht="14.45" customHeight="1" x14ac:dyDescent="0.2">
      <c r="A1144" s="831" t="s">
        <v>577</v>
      </c>
      <c r="B1144" s="832" t="s">
        <v>578</v>
      </c>
      <c r="C1144" s="835" t="s">
        <v>2639</v>
      </c>
      <c r="D1144" s="863" t="s">
        <v>2640</v>
      </c>
      <c r="E1144" s="835" t="s">
        <v>3141</v>
      </c>
      <c r="F1144" s="863" t="s">
        <v>3142</v>
      </c>
      <c r="G1144" s="835" t="s">
        <v>3833</v>
      </c>
      <c r="H1144" s="835" t="s">
        <v>4468</v>
      </c>
      <c r="I1144" s="849">
        <v>281.69176887063418</v>
      </c>
      <c r="J1144" s="849">
        <v>24</v>
      </c>
      <c r="K1144" s="850">
        <v>6760.610107421875</v>
      </c>
    </row>
    <row r="1145" spans="1:11" ht="14.45" customHeight="1" x14ac:dyDescent="0.2">
      <c r="A1145" s="831" t="s">
        <v>577</v>
      </c>
      <c r="B1145" s="832" t="s">
        <v>578</v>
      </c>
      <c r="C1145" s="835" t="s">
        <v>2639</v>
      </c>
      <c r="D1145" s="863" t="s">
        <v>2640</v>
      </c>
      <c r="E1145" s="835" t="s">
        <v>3141</v>
      </c>
      <c r="F1145" s="863" t="s">
        <v>3142</v>
      </c>
      <c r="G1145" s="835" t="s">
        <v>3835</v>
      </c>
      <c r="H1145" s="835" t="s">
        <v>4469</v>
      </c>
      <c r="I1145" s="849">
        <v>281.69118006089155</v>
      </c>
      <c r="J1145" s="849">
        <v>19</v>
      </c>
      <c r="K1145" s="850">
        <v>5352.1300659179688</v>
      </c>
    </row>
    <row r="1146" spans="1:11" ht="14.45" customHeight="1" x14ac:dyDescent="0.2">
      <c r="A1146" s="831" t="s">
        <v>577</v>
      </c>
      <c r="B1146" s="832" t="s">
        <v>578</v>
      </c>
      <c r="C1146" s="835" t="s">
        <v>2639</v>
      </c>
      <c r="D1146" s="863" t="s">
        <v>2640</v>
      </c>
      <c r="E1146" s="835" t="s">
        <v>3141</v>
      </c>
      <c r="F1146" s="863" t="s">
        <v>3142</v>
      </c>
      <c r="G1146" s="835" t="s">
        <v>3837</v>
      </c>
      <c r="H1146" s="835" t="s">
        <v>4470</v>
      </c>
      <c r="I1146" s="849">
        <v>281.69000244140625</v>
      </c>
      <c r="J1146" s="849">
        <v>11</v>
      </c>
      <c r="K1146" s="850">
        <v>3098.5900268554688</v>
      </c>
    </row>
    <row r="1147" spans="1:11" ht="14.45" customHeight="1" x14ac:dyDescent="0.2">
      <c r="A1147" s="831" t="s">
        <v>577</v>
      </c>
      <c r="B1147" s="832" t="s">
        <v>578</v>
      </c>
      <c r="C1147" s="835" t="s">
        <v>2639</v>
      </c>
      <c r="D1147" s="863" t="s">
        <v>2640</v>
      </c>
      <c r="E1147" s="835" t="s">
        <v>3141</v>
      </c>
      <c r="F1147" s="863" t="s">
        <v>3142</v>
      </c>
      <c r="G1147" s="835" t="s">
        <v>4471</v>
      </c>
      <c r="H1147" s="835" t="s">
        <v>4472</v>
      </c>
      <c r="I1147" s="849">
        <v>281.69000244140625</v>
      </c>
      <c r="J1147" s="849">
        <v>14</v>
      </c>
      <c r="K1147" s="850">
        <v>3943.6800537109375</v>
      </c>
    </row>
    <row r="1148" spans="1:11" ht="14.45" customHeight="1" x14ac:dyDescent="0.2">
      <c r="A1148" s="831" t="s">
        <v>577</v>
      </c>
      <c r="B1148" s="832" t="s">
        <v>578</v>
      </c>
      <c r="C1148" s="835" t="s">
        <v>2639</v>
      </c>
      <c r="D1148" s="863" t="s">
        <v>2640</v>
      </c>
      <c r="E1148" s="835" t="s">
        <v>3141</v>
      </c>
      <c r="F1148" s="863" t="s">
        <v>3142</v>
      </c>
      <c r="G1148" s="835" t="s">
        <v>3839</v>
      </c>
      <c r="H1148" s="835" t="s">
        <v>4473</v>
      </c>
      <c r="I1148" s="849">
        <v>281.69000244140625</v>
      </c>
      <c r="J1148" s="849">
        <v>5</v>
      </c>
      <c r="K1148" s="850">
        <v>1408.4500122070313</v>
      </c>
    </row>
    <row r="1149" spans="1:11" ht="14.45" customHeight="1" x14ac:dyDescent="0.2">
      <c r="A1149" s="831" t="s">
        <v>577</v>
      </c>
      <c r="B1149" s="832" t="s">
        <v>578</v>
      </c>
      <c r="C1149" s="835" t="s">
        <v>2639</v>
      </c>
      <c r="D1149" s="863" t="s">
        <v>2640</v>
      </c>
      <c r="E1149" s="835" t="s">
        <v>3141</v>
      </c>
      <c r="F1149" s="863" t="s">
        <v>3142</v>
      </c>
      <c r="G1149" s="835" t="s">
        <v>3841</v>
      </c>
      <c r="H1149" s="835" t="s">
        <v>4474</v>
      </c>
      <c r="I1149" s="849">
        <v>281.69500732421875</v>
      </c>
      <c r="J1149" s="849">
        <v>3</v>
      </c>
      <c r="K1149" s="850">
        <v>845.08001708984375</v>
      </c>
    </row>
    <row r="1150" spans="1:11" ht="14.45" customHeight="1" x14ac:dyDescent="0.2">
      <c r="A1150" s="831" t="s">
        <v>577</v>
      </c>
      <c r="B1150" s="832" t="s">
        <v>578</v>
      </c>
      <c r="C1150" s="835" t="s">
        <v>2639</v>
      </c>
      <c r="D1150" s="863" t="s">
        <v>2640</v>
      </c>
      <c r="E1150" s="835" t="s">
        <v>3141</v>
      </c>
      <c r="F1150" s="863" t="s">
        <v>3142</v>
      </c>
      <c r="G1150" s="835" t="s">
        <v>3843</v>
      </c>
      <c r="H1150" s="835" t="s">
        <v>4475</v>
      </c>
      <c r="I1150" s="849">
        <v>281.69667561848956</v>
      </c>
      <c r="J1150" s="849">
        <v>5</v>
      </c>
      <c r="K1150" s="850">
        <v>1408.4700317382813</v>
      </c>
    </row>
    <row r="1151" spans="1:11" ht="14.45" customHeight="1" x14ac:dyDescent="0.2">
      <c r="A1151" s="831" t="s">
        <v>577</v>
      </c>
      <c r="B1151" s="832" t="s">
        <v>578</v>
      </c>
      <c r="C1151" s="835" t="s">
        <v>2639</v>
      </c>
      <c r="D1151" s="863" t="s">
        <v>2640</v>
      </c>
      <c r="E1151" s="835" t="s">
        <v>3141</v>
      </c>
      <c r="F1151" s="863" t="s">
        <v>3142</v>
      </c>
      <c r="G1151" s="835" t="s">
        <v>3845</v>
      </c>
      <c r="H1151" s="835" t="s">
        <v>4476</v>
      </c>
      <c r="I1151" s="849">
        <v>281.69000244140625</v>
      </c>
      <c r="J1151" s="849">
        <v>7</v>
      </c>
      <c r="K1151" s="850">
        <v>1971.8300170898438</v>
      </c>
    </row>
    <row r="1152" spans="1:11" ht="14.45" customHeight="1" x14ac:dyDescent="0.2">
      <c r="A1152" s="831" t="s">
        <v>577</v>
      </c>
      <c r="B1152" s="832" t="s">
        <v>578</v>
      </c>
      <c r="C1152" s="835" t="s">
        <v>2639</v>
      </c>
      <c r="D1152" s="863" t="s">
        <v>2640</v>
      </c>
      <c r="E1152" s="835" t="s">
        <v>3141</v>
      </c>
      <c r="F1152" s="863" t="s">
        <v>3142</v>
      </c>
      <c r="G1152" s="835" t="s">
        <v>3847</v>
      </c>
      <c r="H1152" s="835" t="s">
        <v>4477</v>
      </c>
      <c r="I1152" s="849">
        <v>281.69000244140625</v>
      </c>
      <c r="J1152" s="849">
        <v>6</v>
      </c>
      <c r="K1152" s="850">
        <v>1690.1400146484375</v>
      </c>
    </row>
    <row r="1153" spans="1:11" ht="14.45" customHeight="1" x14ac:dyDescent="0.2">
      <c r="A1153" s="831" t="s">
        <v>577</v>
      </c>
      <c r="B1153" s="832" t="s">
        <v>578</v>
      </c>
      <c r="C1153" s="835" t="s">
        <v>2639</v>
      </c>
      <c r="D1153" s="863" t="s">
        <v>2640</v>
      </c>
      <c r="E1153" s="835" t="s">
        <v>3141</v>
      </c>
      <c r="F1153" s="863" t="s">
        <v>3142</v>
      </c>
      <c r="G1153" s="835" t="s">
        <v>3849</v>
      </c>
      <c r="H1153" s="835" t="s">
        <v>4478</v>
      </c>
      <c r="I1153" s="849">
        <v>281.69286237444197</v>
      </c>
      <c r="J1153" s="849">
        <v>27</v>
      </c>
      <c r="K1153" s="850">
        <v>7605.7301635742188</v>
      </c>
    </row>
    <row r="1154" spans="1:11" ht="14.45" customHeight="1" x14ac:dyDescent="0.2">
      <c r="A1154" s="831" t="s">
        <v>577</v>
      </c>
      <c r="B1154" s="832" t="s">
        <v>578</v>
      </c>
      <c r="C1154" s="835" t="s">
        <v>2639</v>
      </c>
      <c r="D1154" s="863" t="s">
        <v>2640</v>
      </c>
      <c r="E1154" s="835" t="s">
        <v>3141</v>
      </c>
      <c r="F1154" s="863" t="s">
        <v>3142</v>
      </c>
      <c r="G1154" s="835" t="s">
        <v>4479</v>
      </c>
      <c r="H1154" s="835" t="s">
        <v>4480</v>
      </c>
      <c r="I1154" s="849">
        <v>370.3900146484375</v>
      </c>
      <c r="J1154" s="849">
        <v>9</v>
      </c>
      <c r="K1154" s="850">
        <v>3333.52001953125</v>
      </c>
    </row>
    <row r="1155" spans="1:11" ht="14.45" customHeight="1" x14ac:dyDescent="0.2">
      <c r="A1155" s="831" t="s">
        <v>577</v>
      </c>
      <c r="B1155" s="832" t="s">
        <v>578</v>
      </c>
      <c r="C1155" s="835" t="s">
        <v>2639</v>
      </c>
      <c r="D1155" s="863" t="s">
        <v>2640</v>
      </c>
      <c r="E1155" s="835" t="s">
        <v>3141</v>
      </c>
      <c r="F1155" s="863" t="s">
        <v>3142</v>
      </c>
      <c r="G1155" s="835" t="s">
        <v>3851</v>
      </c>
      <c r="H1155" s="835" t="s">
        <v>4481</v>
      </c>
      <c r="I1155" s="849">
        <v>370.39191836402529</v>
      </c>
      <c r="J1155" s="849">
        <v>25</v>
      </c>
      <c r="K1155" s="850">
        <v>9259.8003540039063</v>
      </c>
    </row>
    <row r="1156" spans="1:11" ht="14.45" customHeight="1" x14ac:dyDescent="0.2">
      <c r="A1156" s="831" t="s">
        <v>577</v>
      </c>
      <c r="B1156" s="832" t="s">
        <v>578</v>
      </c>
      <c r="C1156" s="835" t="s">
        <v>2639</v>
      </c>
      <c r="D1156" s="863" t="s">
        <v>2640</v>
      </c>
      <c r="E1156" s="835" t="s">
        <v>3141</v>
      </c>
      <c r="F1156" s="863" t="s">
        <v>3142</v>
      </c>
      <c r="G1156" s="835" t="s">
        <v>4482</v>
      </c>
      <c r="H1156" s="835" t="s">
        <v>4483</v>
      </c>
      <c r="I1156" s="849">
        <v>370.3900146484375</v>
      </c>
      <c r="J1156" s="849">
        <v>5</v>
      </c>
      <c r="K1156" s="850">
        <v>1851.9500732421875</v>
      </c>
    </row>
    <row r="1157" spans="1:11" ht="14.45" customHeight="1" x14ac:dyDescent="0.2">
      <c r="A1157" s="831" t="s">
        <v>577</v>
      </c>
      <c r="B1157" s="832" t="s">
        <v>578</v>
      </c>
      <c r="C1157" s="835" t="s">
        <v>2639</v>
      </c>
      <c r="D1157" s="863" t="s">
        <v>2640</v>
      </c>
      <c r="E1157" s="835" t="s">
        <v>3141</v>
      </c>
      <c r="F1157" s="863" t="s">
        <v>3142</v>
      </c>
      <c r="G1157" s="835" t="s">
        <v>3853</v>
      </c>
      <c r="H1157" s="835" t="s">
        <v>4484</v>
      </c>
      <c r="I1157" s="849">
        <v>370.38779025607641</v>
      </c>
      <c r="J1157" s="849">
        <v>17</v>
      </c>
      <c r="K1157" s="850">
        <v>6296.5501708984375</v>
      </c>
    </row>
    <row r="1158" spans="1:11" ht="14.45" customHeight="1" x14ac:dyDescent="0.2">
      <c r="A1158" s="831" t="s">
        <v>577</v>
      </c>
      <c r="B1158" s="832" t="s">
        <v>578</v>
      </c>
      <c r="C1158" s="835" t="s">
        <v>2639</v>
      </c>
      <c r="D1158" s="863" t="s">
        <v>2640</v>
      </c>
      <c r="E1158" s="835" t="s">
        <v>3141</v>
      </c>
      <c r="F1158" s="863" t="s">
        <v>3142</v>
      </c>
      <c r="G1158" s="835" t="s">
        <v>3855</v>
      </c>
      <c r="H1158" s="835" t="s">
        <v>4485</v>
      </c>
      <c r="I1158" s="849">
        <v>370.3900146484375</v>
      </c>
      <c r="J1158" s="849">
        <v>6</v>
      </c>
      <c r="K1158" s="850">
        <v>2222.35009765625</v>
      </c>
    </row>
    <row r="1159" spans="1:11" ht="14.45" customHeight="1" x14ac:dyDescent="0.2">
      <c r="A1159" s="831" t="s">
        <v>577</v>
      </c>
      <c r="B1159" s="832" t="s">
        <v>578</v>
      </c>
      <c r="C1159" s="835" t="s">
        <v>2639</v>
      </c>
      <c r="D1159" s="863" t="s">
        <v>2640</v>
      </c>
      <c r="E1159" s="835" t="s">
        <v>3141</v>
      </c>
      <c r="F1159" s="863" t="s">
        <v>3142</v>
      </c>
      <c r="G1159" s="835" t="s">
        <v>3857</v>
      </c>
      <c r="H1159" s="835" t="s">
        <v>4486</v>
      </c>
      <c r="I1159" s="849">
        <v>370.3900146484375</v>
      </c>
      <c r="J1159" s="849">
        <v>6</v>
      </c>
      <c r="K1159" s="850">
        <v>2222.340087890625</v>
      </c>
    </row>
    <row r="1160" spans="1:11" ht="14.45" customHeight="1" x14ac:dyDescent="0.2">
      <c r="A1160" s="831" t="s">
        <v>577</v>
      </c>
      <c r="B1160" s="832" t="s">
        <v>578</v>
      </c>
      <c r="C1160" s="835" t="s">
        <v>2639</v>
      </c>
      <c r="D1160" s="863" t="s">
        <v>2640</v>
      </c>
      <c r="E1160" s="835" t="s">
        <v>3141</v>
      </c>
      <c r="F1160" s="863" t="s">
        <v>3142</v>
      </c>
      <c r="G1160" s="835" t="s">
        <v>4487</v>
      </c>
      <c r="H1160" s="835" t="s">
        <v>4488</v>
      </c>
      <c r="I1160" s="849">
        <v>370.3900146484375</v>
      </c>
      <c r="J1160" s="849">
        <v>1</v>
      </c>
      <c r="K1160" s="850">
        <v>370.3900146484375</v>
      </c>
    </row>
    <row r="1161" spans="1:11" ht="14.45" customHeight="1" x14ac:dyDescent="0.2">
      <c r="A1161" s="831" t="s">
        <v>577</v>
      </c>
      <c r="B1161" s="832" t="s">
        <v>578</v>
      </c>
      <c r="C1161" s="835" t="s">
        <v>2639</v>
      </c>
      <c r="D1161" s="863" t="s">
        <v>2640</v>
      </c>
      <c r="E1161" s="835" t="s">
        <v>3141</v>
      </c>
      <c r="F1161" s="863" t="s">
        <v>3142</v>
      </c>
      <c r="G1161" s="835" t="s">
        <v>3859</v>
      </c>
      <c r="H1161" s="835" t="s">
        <v>4489</v>
      </c>
      <c r="I1161" s="849">
        <v>294.35000610351563</v>
      </c>
      <c r="J1161" s="849">
        <v>2</v>
      </c>
      <c r="K1161" s="850">
        <v>588.70001220703125</v>
      </c>
    </row>
    <row r="1162" spans="1:11" ht="14.45" customHeight="1" x14ac:dyDescent="0.2">
      <c r="A1162" s="831" t="s">
        <v>577</v>
      </c>
      <c r="B1162" s="832" t="s">
        <v>578</v>
      </c>
      <c r="C1162" s="835" t="s">
        <v>2639</v>
      </c>
      <c r="D1162" s="863" t="s">
        <v>2640</v>
      </c>
      <c r="E1162" s="835" t="s">
        <v>3141</v>
      </c>
      <c r="F1162" s="863" t="s">
        <v>3142</v>
      </c>
      <c r="G1162" s="835" t="s">
        <v>3861</v>
      </c>
      <c r="H1162" s="835" t="s">
        <v>4490</v>
      </c>
      <c r="I1162" s="849">
        <v>294.35000610351563</v>
      </c>
      <c r="J1162" s="849">
        <v>6</v>
      </c>
      <c r="K1162" s="850">
        <v>1766.1100158691406</v>
      </c>
    </row>
    <row r="1163" spans="1:11" ht="14.45" customHeight="1" x14ac:dyDescent="0.2">
      <c r="A1163" s="831" t="s">
        <v>577</v>
      </c>
      <c r="B1163" s="832" t="s">
        <v>578</v>
      </c>
      <c r="C1163" s="835" t="s">
        <v>2639</v>
      </c>
      <c r="D1163" s="863" t="s">
        <v>2640</v>
      </c>
      <c r="E1163" s="835" t="s">
        <v>3141</v>
      </c>
      <c r="F1163" s="863" t="s">
        <v>3142</v>
      </c>
      <c r="G1163" s="835" t="s">
        <v>4491</v>
      </c>
      <c r="H1163" s="835" t="s">
        <v>4492</v>
      </c>
      <c r="I1163" s="849">
        <v>294.3900146484375</v>
      </c>
      <c r="J1163" s="849">
        <v>1</v>
      </c>
      <c r="K1163" s="850">
        <v>294.3900146484375</v>
      </c>
    </row>
    <row r="1164" spans="1:11" ht="14.45" customHeight="1" x14ac:dyDescent="0.2">
      <c r="A1164" s="831" t="s">
        <v>577</v>
      </c>
      <c r="B1164" s="832" t="s">
        <v>578</v>
      </c>
      <c r="C1164" s="835" t="s">
        <v>2639</v>
      </c>
      <c r="D1164" s="863" t="s">
        <v>2640</v>
      </c>
      <c r="E1164" s="835" t="s">
        <v>3141</v>
      </c>
      <c r="F1164" s="863" t="s">
        <v>3142</v>
      </c>
      <c r="G1164" s="835" t="s">
        <v>4493</v>
      </c>
      <c r="H1164" s="835" t="s">
        <v>4494</v>
      </c>
      <c r="I1164" s="849">
        <v>294.35000610351563</v>
      </c>
      <c r="J1164" s="849">
        <v>1</v>
      </c>
      <c r="K1164" s="850">
        <v>294.35000610351563</v>
      </c>
    </row>
    <row r="1165" spans="1:11" ht="14.45" customHeight="1" x14ac:dyDescent="0.2">
      <c r="A1165" s="831" t="s">
        <v>577</v>
      </c>
      <c r="B1165" s="832" t="s">
        <v>578</v>
      </c>
      <c r="C1165" s="835" t="s">
        <v>2639</v>
      </c>
      <c r="D1165" s="863" t="s">
        <v>2640</v>
      </c>
      <c r="E1165" s="835" t="s">
        <v>3141</v>
      </c>
      <c r="F1165" s="863" t="s">
        <v>3142</v>
      </c>
      <c r="G1165" s="835" t="s">
        <v>4495</v>
      </c>
      <c r="H1165" s="835" t="s">
        <v>4496</v>
      </c>
      <c r="I1165" s="849">
        <v>185.19999694824219</v>
      </c>
      <c r="J1165" s="849">
        <v>1</v>
      </c>
      <c r="K1165" s="850">
        <v>185.19999694824219</v>
      </c>
    </row>
    <row r="1166" spans="1:11" ht="14.45" customHeight="1" x14ac:dyDescent="0.2">
      <c r="A1166" s="831" t="s">
        <v>577</v>
      </c>
      <c r="B1166" s="832" t="s">
        <v>578</v>
      </c>
      <c r="C1166" s="835" t="s">
        <v>2639</v>
      </c>
      <c r="D1166" s="863" t="s">
        <v>2640</v>
      </c>
      <c r="E1166" s="835" t="s">
        <v>3141</v>
      </c>
      <c r="F1166" s="863" t="s">
        <v>3142</v>
      </c>
      <c r="G1166" s="835" t="s">
        <v>4497</v>
      </c>
      <c r="H1166" s="835" t="s">
        <v>4498</v>
      </c>
      <c r="I1166" s="849">
        <v>185.19499969482422</v>
      </c>
      <c r="J1166" s="849">
        <v>5</v>
      </c>
      <c r="K1166" s="850">
        <v>925.96000671386719</v>
      </c>
    </row>
    <row r="1167" spans="1:11" ht="14.45" customHeight="1" x14ac:dyDescent="0.2">
      <c r="A1167" s="831" t="s">
        <v>577</v>
      </c>
      <c r="B1167" s="832" t="s">
        <v>578</v>
      </c>
      <c r="C1167" s="835" t="s">
        <v>2639</v>
      </c>
      <c r="D1167" s="863" t="s">
        <v>2640</v>
      </c>
      <c r="E1167" s="835" t="s">
        <v>3141</v>
      </c>
      <c r="F1167" s="863" t="s">
        <v>3142</v>
      </c>
      <c r="G1167" s="835" t="s">
        <v>4499</v>
      </c>
      <c r="H1167" s="835" t="s">
        <v>4500</v>
      </c>
      <c r="I1167" s="849">
        <v>185.19999694824219</v>
      </c>
      <c r="J1167" s="849">
        <v>4</v>
      </c>
      <c r="K1167" s="850">
        <v>740.79998779296875</v>
      </c>
    </row>
    <row r="1168" spans="1:11" ht="14.45" customHeight="1" x14ac:dyDescent="0.2">
      <c r="A1168" s="831" t="s">
        <v>577</v>
      </c>
      <c r="B1168" s="832" t="s">
        <v>578</v>
      </c>
      <c r="C1168" s="835" t="s">
        <v>2639</v>
      </c>
      <c r="D1168" s="863" t="s">
        <v>2640</v>
      </c>
      <c r="E1168" s="835" t="s">
        <v>3141</v>
      </c>
      <c r="F1168" s="863" t="s">
        <v>3142</v>
      </c>
      <c r="G1168" s="835" t="s">
        <v>3863</v>
      </c>
      <c r="H1168" s="835" t="s">
        <v>4501</v>
      </c>
      <c r="I1168" s="849">
        <v>185.19999694824219</v>
      </c>
      <c r="J1168" s="849">
        <v>1</v>
      </c>
      <c r="K1168" s="850">
        <v>185.19999694824219</v>
      </c>
    </row>
    <row r="1169" spans="1:11" ht="14.45" customHeight="1" x14ac:dyDescent="0.2">
      <c r="A1169" s="831" t="s">
        <v>577</v>
      </c>
      <c r="B1169" s="832" t="s">
        <v>578</v>
      </c>
      <c r="C1169" s="835" t="s">
        <v>2639</v>
      </c>
      <c r="D1169" s="863" t="s">
        <v>2640</v>
      </c>
      <c r="E1169" s="835" t="s">
        <v>3141</v>
      </c>
      <c r="F1169" s="863" t="s">
        <v>3142</v>
      </c>
      <c r="G1169" s="835" t="s">
        <v>3865</v>
      </c>
      <c r="H1169" s="835" t="s">
        <v>4502</v>
      </c>
      <c r="I1169" s="849">
        <v>185.17999267578125</v>
      </c>
      <c r="J1169" s="849">
        <v>1</v>
      </c>
      <c r="K1169" s="850">
        <v>185.17999267578125</v>
      </c>
    </row>
    <row r="1170" spans="1:11" ht="14.45" customHeight="1" x14ac:dyDescent="0.2">
      <c r="A1170" s="831" t="s">
        <v>577</v>
      </c>
      <c r="B1170" s="832" t="s">
        <v>578</v>
      </c>
      <c r="C1170" s="835" t="s">
        <v>2639</v>
      </c>
      <c r="D1170" s="863" t="s">
        <v>2640</v>
      </c>
      <c r="E1170" s="835" t="s">
        <v>3141</v>
      </c>
      <c r="F1170" s="863" t="s">
        <v>3142</v>
      </c>
      <c r="G1170" s="835" t="s">
        <v>4503</v>
      </c>
      <c r="H1170" s="835" t="s">
        <v>4504</v>
      </c>
      <c r="I1170" s="849">
        <v>185.19999694824219</v>
      </c>
      <c r="J1170" s="849">
        <v>5</v>
      </c>
      <c r="K1170" s="850">
        <v>925.99000549316406</v>
      </c>
    </row>
    <row r="1171" spans="1:11" ht="14.45" customHeight="1" x14ac:dyDescent="0.2">
      <c r="A1171" s="831" t="s">
        <v>577</v>
      </c>
      <c r="B1171" s="832" t="s">
        <v>578</v>
      </c>
      <c r="C1171" s="835" t="s">
        <v>2639</v>
      </c>
      <c r="D1171" s="863" t="s">
        <v>2640</v>
      </c>
      <c r="E1171" s="835" t="s">
        <v>3141</v>
      </c>
      <c r="F1171" s="863" t="s">
        <v>3142</v>
      </c>
      <c r="G1171" s="835" t="s">
        <v>3867</v>
      </c>
      <c r="H1171" s="835" t="s">
        <v>4505</v>
      </c>
      <c r="I1171" s="849">
        <v>185.19999694824219</v>
      </c>
      <c r="J1171" s="849">
        <v>4</v>
      </c>
      <c r="K1171" s="850">
        <v>740.79998779296875</v>
      </c>
    </row>
    <row r="1172" spans="1:11" ht="14.45" customHeight="1" x14ac:dyDescent="0.2">
      <c r="A1172" s="831" t="s">
        <v>577</v>
      </c>
      <c r="B1172" s="832" t="s">
        <v>578</v>
      </c>
      <c r="C1172" s="835" t="s">
        <v>2639</v>
      </c>
      <c r="D1172" s="863" t="s">
        <v>2640</v>
      </c>
      <c r="E1172" s="835" t="s">
        <v>3141</v>
      </c>
      <c r="F1172" s="863" t="s">
        <v>3142</v>
      </c>
      <c r="G1172" s="835" t="s">
        <v>3869</v>
      </c>
      <c r="H1172" s="835" t="s">
        <v>4506</v>
      </c>
      <c r="I1172" s="849">
        <v>185.19999694824219</v>
      </c>
      <c r="J1172" s="849">
        <v>5</v>
      </c>
      <c r="K1172" s="850">
        <v>925.99998474121094</v>
      </c>
    </row>
    <row r="1173" spans="1:11" ht="14.45" customHeight="1" x14ac:dyDescent="0.2">
      <c r="A1173" s="831" t="s">
        <v>577</v>
      </c>
      <c r="B1173" s="832" t="s">
        <v>578</v>
      </c>
      <c r="C1173" s="835" t="s">
        <v>2639</v>
      </c>
      <c r="D1173" s="863" t="s">
        <v>2640</v>
      </c>
      <c r="E1173" s="835" t="s">
        <v>3141</v>
      </c>
      <c r="F1173" s="863" t="s">
        <v>3142</v>
      </c>
      <c r="G1173" s="835" t="s">
        <v>3871</v>
      </c>
      <c r="H1173" s="835" t="s">
        <v>4507</v>
      </c>
      <c r="I1173" s="849">
        <v>226.11499786376953</v>
      </c>
      <c r="J1173" s="849">
        <v>2</v>
      </c>
      <c r="K1173" s="850">
        <v>452.22999572753906</v>
      </c>
    </row>
    <row r="1174" spans="1:11" ht="14.45" customHeight="1" x14ac:dyDescent="0.2">
      <c r="A1174" s="831" t="s">
        <v>577</v>
      </c>
      <c r="B1174" s="832" t="s">
        <v>578</v>
      </c>
      <c r="C1174" s="835" t="s">
        <v>2639</v>
      </c>
      <c r="D1174" s="863" t="s">
        <v>2640</v>
      </c>
      <c r="E1174" s="835" t="s">
        <v>3141</v>
      </c>
      <c r="F1174" s="863" t="s">
        <v>3142</v>
      </c>
      <c r="G1174" s="835" t="s">
        <v>4508</v>
      </c>
      <c r="H1174" s="835" t="s">
        <v>4509</v>
      </c>
      <c r="I1174" s="849">
        <v>226.1199951171875</v>
      </c>
      <c r="J1174" s="849">
        <v>1</v>
      </c>
      <c r="K1174" s="850">
        <v>226.1199951171875</v>
      </c>
    </row>
    <row r="1175" spans="1:11" ht="14.45" customHeight="1" x14ac:dyDescent="0.2">
      <c r="A1175" s="831" t="s">
        <v>577</v>
      </c>
      <c r="B1175" s="832" t="s">
        <v>578</v>
      </c>
      <c r="C1175" s="835" t="s">
        <v>2639</v>
      </c>
      <c r="D1175" s="863" t="s">
        <v>2640</v>
      </c>
      <c r="E1175" s="835" t="s">
        <v>3141</v>
      </c>
      <c r="F1175" s="863" t="s">
        <v>3142</v>
      </c>
      <c r="G1175" s="835" t="s">
        <v>3873</v>
      </c>
      <c r="H1175" s="835" t="s">
        <v>4510</v>
      </c>
      <c r="I1175" s="849">
        <v>226.1199951171875</v>
      </c>
      <c r="J1175" s="849">
        <v>1</v>
      </c>
      <c r="K1175" s="850">
        <v>226.1199951171875</v>
      </c>
    </row>
    <row r="1176" spans="1:11" ht="14.45" customHeight="1" x14ac:dyDescent="0.2">
      <c r="A1176" s="831" t="s">
        <v>577</v>
      </c>
      <c r="B1176" s="832" t="s">
        <v>578</v>
      </c>
      <c r="C1176" s="835" t="s">
        <v>2639</v>
      </c>
      <c r="D1176" s="863" t="s">
        <v>2640</v>
      </c>
      <c r="E1176" s="835" t="s">
        <v>3141</v>
      </c>
      <c r="F1176" s="863" t="s">
        <v>3142</v>
      </c>
      <c r="G1176" s="835" t="s">
        <v>4511</v>
      </c>
      <c r="H1176" s="835" t="s">
        <v>4512</v>
      </c>
      <c r="I1176" s="849">
        <v>226.1199951171875</v>
      </c>
      <c r="J1176" s="849">
        <v>3</v>
      </c>
      <c r="K1176" s="850">
        <v>678.3599853515625</v>
      </c>
    </row>
    <row r="1177" spans="1:11" ht="14.45" customHeight="1" x14ac:dyDescent="0.2">
      <c r="A1177" s="831" t="s">
        <v>577</v>
      </c>
      <c r="B1177" s="832" t="s">
        <v>578</v>
      </c>
      <c r="C1177" s="835" t="s">
        <v>2639</v>
      </c>
      <c r="D1177" s="863" t="s">
        <v>2640</v>
      </c>
      <c r="E1177" s="835" t="s">
        <v>3141</v>
      </c>
      <c r="F1177" s="863" t="s">
        <v>3142</v>
      </c>
      <c r="G1177" s="835" t="s">
        <v>4513</v>
      </c>
      <c r="H1177" s="835" t="s">
        <v>4514</v>
      </c>
      <c r="I1177" s="849">
        <v>226.12999725341797</v>
      </c>
      <c r="J1177" s="849">
        <v>2</v>
      </c>
      <c r="K1177" s="850">
        <v>452.25999450683594</v>
      </c>
    </row>
    <row r="1178" spans="1:11" ht="14.45" customHeight="1" x14ac:dyDescent="0.2">
      <c r="A1178" s="831" t="s">
        <v>577</v>
      </c>
      <c r="B1178" s="832" t="s">
        <v>578</v>
      </c>
      <c r="C1178" s="835" t="s">
        <v>2639</v>
      </c>
      <c r="D1178" s="863" t="s">
        <v>2640</v>
      </c>
      <c r="E1178" s="835" t="s">
        <v>3141</v>
      </c>
      <c r="F1178" s="863" t="s">
        <v>3142</v>
      </c>
      <c r="G1178" s="835" t="s">
        <v>4515</v>
      </c>
      <c r="H1178" s="835" t="s">
        <v>4516</v>
      </c>
      <c r="I1178" s="849">
        <v>226.1199951171875</v>
      </c>
      <c r="J1178" s="849">
        <v>2</v>
      </c>
      <c r="K1178" s="850">
        <v>452.239990234375</v>
      </c>
    </row>
    <row r="1179" spans="1:11" ht="14.45" customHeight="1" x14ac:dyDescent="0.2">
      <c r="A1179" s="831" t="s">
        <v>577</v>
      </c>
      <c r="B1179" s="832" t="s">
        <v>578</v>
      </c>
      <c r="C1179" s="835" t="s">
        <v>2639</v>
      </c>
      <c r="D1179" s="863" t="s">
        <v>2640</v>
      </c>
      <c r="E1179" s="835" t="s">
        <v>3141</v>
      </c>
      <c r="F1179" s="863" t="s">
        <v>3142</v>
      </c>
      <c r="G1179" s="835" t="s">
        <v>4517</v>
      </c>
      <c r="H1179" s="835" t="s">
        <v>4518</v>
      </c>
      <c r="I1179" s="849">
        <v>226.1199951171875</v>
      </c>
      <c r="J1179" s="849">
        <v>1</v>
      </c>
      <c r="K1179" s="850">
        <v>226.1199951171875</v>
      </c>
    </row>
    <row r="1180" spans="1:11" ht="14.45" customHeight="1" x14ac:dyDescent="0.2">
      <c r="A1180" s="831" t="s">
        <v>577</v>
      </c>
      <c r="B1180" s="832" t="s">
        <v>578</v>
      </c>
      <c r="C1180" s="835" t="s">
        <v>2639</v>
      </c>
      <c r="D1180" s="863" t="s">
        <v>2640</v>
      </c>
      <c r="E1180" s="835" t="s">
        <v>3141</v>
      </c>
      <c r="F1180" s="863" t="s">
        <v>3142</v>
      </c>
      <c r="G1180" s="835" t="s">
        <v>3875</v>
      </c>
      <c r="H1180" s="835" t="s">
        <v>4519</v>
      </c>
      <c r="I1180" s="849">
        <v>226.13999938964844</v>
      </c>
      <c r="J1180" s="849">
        <v>2</v>
      </c>
      <c r="K1180" s="850">
        <v>452.26998901367188</v>
      </c>
    </row>
    <row r="1181" spans="1:11" ht="14.45" customHeight="1" x14ac:dyDescent="0.2">
      <c r="A1181" s="831" t="s">
        <v>577</v>
      </c>
      <c r="B1181" s="832" t="s">
        <v>578</v>
      </c>
      <c r="C1181" s="835" t="s">
        <v>2639</v>
      </c>
      <c r="D1181" s="863" t="s">
        <v>2640</v>
      </c>
      <c r="E1181" s="835" t="s">
        <v>3141</v>
      </c>
      <c r="F1181" s="863" t="s">
        <v>3142</v>
      </c>
      <c r="G1181" s="835" t="s">
        <v>4520</v>
      </c>
      <c r="H1181" s="835" t="s">
        <v>4521</v>
      </c>
      <c r="I1181" s="849">
        <v>585.3499755859375</v>
      </c>
      <c r="J1181" s="849">
        <v>1</v>
      </c>
      <c r="K1181" s="850">
        <v>585.3499755859375</v>
      </c>
    </row>
    <row r="1182" spans="1:11" ht="14.45" customHeight="1" x14ac:dyDescent="0.2">
      <c r="A1182" s="831" t="s">
        <v>577</v>
      </c>
      <c r="B1182" s="832" t="s">
        <v>578</v>
      </c>
      <c r="C1182" s="835" t="s">
        <v>2639</v>
      </c>
      <c r="D1182" s="863" t="s">
        <v>2640</v>
      </c>
      <c r="E1182" s="835" t="s">
        <v>3141</v>
      </c>
      <c r="F1182" s="863" t="s">
        <v>3142</v>
      </c>
      <c r="G1182" s="835" t="s">
        <v>4522</v>
      </c>
      <c r="H1182" s="835" t="s">
        <v>4523</v>
      </c>
      <c r="I1182" s="849">
        <v>561.20001220703125</v>
      </c>
      <c r="J1182" s="849">
        <v>5</v>
      </c>
      <c r="K1182" s="850">
        <v>2806.0000610351563</v>
      </c>
    </row>
    <row r="1183" spans="1:11" ht="14.45" customHeight="1" x14ac:dyDescent="0.2">
      <c r="A1183" s="831" t="s">
        <v>577</v>
      </c>
      <c r="B1183" s="832" t="s">
        <v>578</v>
      </c>
      <c r="C1183" s="835" t="s">
        <v>2639</v>
      </c>
      <c r="D1183" s="863" t="s">
        <v>2640</v>
      </c>
      <c r="E1183" s="835" t="s">
        <v>3141</v>
      </c>
      <c r="F1183" s="863" t="s">
        <v>3142</v>
      </c>
      <c r="G1183" s="835" t="s">
        <v>4524</v>
      </c>
      <c r="H1183" s="835" t="s">
        <v>4525</v>
      </c>
      <c r="I1183" s="849">
        <v>580.75</v>
      </c>
      <c r="J1183" s="849">
        <v>21</v>
      </c>
      <c r="K1183" s="850">
        <v>12195.75</v>
      </c>
    </row>
    <row r="1184" spans="1:11" ht="14.45" customHeight="1" x14ac:dyDescent="0.2">
      <c r="A1184" s="831" t="s">
        <v>577</v>
      </c>
      <c r="B1184" s="832" t="s">
        <v>578</v>
      </c>
      <c r="C1184" s="835" t="s">
        <v>2639</v>
      </c>
      <c r="D1184" s="863" t="s">
        <v>2640</v>
      </c>
      <c r="E1184" s="835" t="s">
        <v>3141</v>
      </c>
      <c r="F1184" s="863" t="s">
        <v>3142</v>
      </c>
      <c r="G1184" s="835" t="s">
        <v>4526</v>
      </c>
      <c r="H1184" s="835" t="s">
        <v>4527</v>
      </c>
      <c r="I1184" s="849">
        <v>580.75</v>
      </c>
      <c r="J1184" s="849">
        <v>11</v>
      </c>
      <c r="K1184" s="850">
        <v>6388.25</v>
      </c>
    </row>
    <row r="1185" spans="1:11" ht="14.45" customHeight="1" x14ac:dyDescent="0.2">
      <c r="A1185" s="831" t="s">
        <v>577</v>
      </c>
      <c r="B1185" s="832" t="s">
        <v>578</v>
      </c>
      <c r="C1185" s="835" t="s">
        <v>2639</v>
      </c>
      <c r="D1185" s="863" t="s">
        <v>2640</v>
      </c>
      <c r="E1185" s="835" t="s">
        <v>3141</v>
      </c>
      <c r="F1185" s="863" t="s">
        <v>3142</v>
      </c>
      <c r="G1185" s="835" t="s">
        <v>4528</v>
      </c>
      <c r="H1185" s="835" t="s">
        <v>4529</v>
      </c>
      <c r="I1185" s="849">
        <v>601.45001220703125</v>
      </c>
      <c r="J1185" s="849">
        <v>2</v>
      </c>
      <c r="K1185" s="850">
        <v>1202.9000244140625</v>
      </c>
    </row>
    <row r="1186" spans="1:11" ht="14.45" customHeight="1" x14ac:dyDescent="0.2">
      <c r="A1186" s="831" t="s">
        <v>577</v>
      </c>
      <c r="B1186" s="832" t="s">
        <v>578</v>
      </c>
      <c r="C1186" s="835" t="s">
        <v>2639</v>
      </c>
      <c r="D1186" s="863" t="s">
        <v>2640</v>
      </c>
      <c r="E1186" s="835" t="s">
        <v>3141</v>
      </c>
      <c r="F1186" s="863" t="s">
        <v>3142</v>
      </c>
      <c r="G1186" s="835" t="s">
        <v>4530</v>
      </c>
      <c r="H1186" s="835" t="s">
        <v>4531</v>
      </c>
      <c r="I1186" s="849">
        <v>1000.0399780273438</v>
      </c>
      <c r="J1186" s="849">
        <v>1</v>
      </c>
      <c r="K1186" s="850">
        <v>1000.0399780273438</v>
      </c>
    </row>
    <row r="1187" spans="1:11" ht="14.45" customHeight="1" x14ac:dyDescent="0.2">
      <c r="A1187" s="831" t="s">
        <v>577</v>
      </c>
      <c r="B1187" s="832" t="s">
        <v>578</v>
      </c>
      <c r="C1187" s="835" t="s">
        <v>2639</v>
      </c>
      <c r="D1187" s="863" t="s">
        <v>2640</v>
      </c>
      <c r="E1187" s="835" t="s">
        <v>3141</v>
      </c>
      <c r="F1187" s="863" t="s">
        <v>3142</v>
      </c>
      <c r="G1187" s="835" t="s">
        <v>4532</v>
      </c>
      <c r="H1187" s="835" t="s">
        <v>4533</v>
      </c>
      <c r="I1187" s="849">
        <v>1890.135009765625</v>
      </c>
      <c r="J1187" s="849">
        <v>8</v>
      </c>
      <c r="K1187" s="850">
        <v>14142.14990234375</v>
      </c>
    </row>
    <row r="1188" spans="1:11" ht="14.45" customHeight="1" x14ac:dyDescent="0.2">
      <c r="A1188" s="831" t="s">
        <v>577</v>
      </c>
      <c r="B1188" s="832" t="s">
        <v>578</v>
      </c>
      <c r="C1188" s="835" t="s">
        <v>2639</v>
      </c>
      <c r="D1188" s="863" t="s">
        <v>2640</v>
      </c>
      <c r="E1188" s="835" t="s">
        <v>3141</v>
      </c>
      <c r="F1188" s="863" t="s">
        <v>3142</v>
      </c>
      <c r="G1188" s="835" t="s">
        <v>3877</v>
      </c>
      <c r="H1188" s="835" t="s">
        <v>4534</v>
      </c>
      <c r="I1188" s="849">
        <v>2012.5</v>
      </c>
      <c r="J1188" s="849">
        <v>7</v>
      </c>
      <c r="K1188" s="850">
        <v>14087.5</v>
      </c>
    </row>
    <row r="1189" spans="1:11" ht="14.45" customHeight="1" x14ac:dyDescent="0.2">
      <c r="A1189" s="831" t="s">
        <v>577</v>
      </c>
      <c r="B1189" s="832" t="s">
        <v>578</v>
      </c>
      <c r="C1189" s="835" t="s">
        <v>2639</v>
      </c>
      <c r="D1189" s="863" t="s">
        <v>2640</v>
      </c>
      <c r="E1189" s="835" t="s">
        <v>3141</v>
      </c>
      <c r="F1189" s="863" t="s">
        <v>3142</v>
      </c>
      <c r="G1189" s="835" t="s">
        <v>4535</v>
      </c>
      <c r="H1189" s="835" t="s">
        <v>4536</v>
      </c>
      <c r="I1189" s="849">
        <v>479.54998779296875</v>
      </c>
      <c r="J1189" s="849">
        <v>1</v>
      </c>
      <c r="K1189" s="850">
        <v>479.54998779296875</v>
      </c>
    </row>
    <row r="1190" spans="1:11" ht="14.45" customHeight="1" x14ac:dyDescent="0.2">
      <c r="A1190" s="831" t="s">
        <v>577</v>
      </c>
      <c r="B1190" s="832" t="s">
        <v>578</v>
      </c>
      <c r="C1190" s="835" t="s">
        <v>2639</v>
      </c>
      <c r="D1190" s="863" t="s">
        <v>2640</v>
      </c>
      <c r="E1190" s="835" t="s">
        <v>3141</v>
      </c>
      <c r="F1190" s="863" t="s">
        <v>3142</v>
      </c>
      <c r="G1190" s="835" t="s">
        <v>4537</v>
      </c>
      <c r="H1190" s="835" t="s">
        <v>4538</v>
      </c>
      <c r="I1190" s="849">
        <v>479.55999755859375</v>
      </c>
      <c r="J1190" s="849">
        <v>6</v>
      </c>
      <c r="K1190" s="850">
        <v>2877.3399658203125</v>
      </c>
    </row>
    <row r="1191" spans="1:11" ht="14.45" customHeight="1" x14ac:dyDescent="0.2">
      <c r="A1191" s="831" t="s">
        <v>577</v>
      </c>
      <c r="B1191" s="832" t="s">
        <v>578</v>
      </c>
      <c r="C1191" s="835" t="s">
        <v>2639</v>
      </c>
      <c r="D1191" s="863" t="s">
        <v>2640</v>
      </c>
      <c r="E1191" s="835" t="s">
        <v>3141</v>
      </c>
      <c r="F1191" s="863" t="s">
        <v>3142</v>
      </c>
      <c r="G1191" s="835" t="s">
        <v>4043</v>
      </c>
      <c r="H1191" s="835" t="s">
        <v>4539</v>
      </c>
      <c r="I1191" s="849">
        <v>479.54998779296875</v>
      </c>
      <c r="J1191" s="849">
        <v>3</v>
      </c>
      <c r="K1191" s="850">
        <v>1438.6499633789063</v>
      </c>
    </row>
    <row r="1192" spans="1:11" ht="14.45" customHeight="1" x14ac:dyDescent="0.2">
      <c r="A1192" s="831" t="s">
        <v>577</v>
      </c>
      <c r="B1192" s="832" t="s">
        <v>578</v>
      </c>
      <c r="C1192" s="835" t="s">
        <v>2639</v>
      </c>
      <c r="D1192" s="863" t="s">
        <v>2640</v>
      </c>
      <c r="E1192" s="835" t="s">
        <v>3141</v>
      </c>
      <c r="F1192" s="863" t="s">
        <v>3142</v>
      </c>
      <c r="G1192" s="835" t="s">
        <v>4047</v>
      </c>
      <c r="H1192" s="835" t="s">
        <v>4540</v>
      </c>
      <c r="I1192" s="849">
        <v>479.55499267578125</v>
      </c>
      <c r="J1192" s="849">
        <v>2</v>
      </c>
      <c r="K1192" s="850">
        <v>959.1099853515625</v>
      </c>
    </row>
    <row r="1193" spans="1:11" ht="14.45" customHeight="1" x14ac:dyDescent="0.2">
      <c r="A1193" s="831" t="s">
        <v>577</v>
      </c>
      <c r="B1193" s="832" t="s">
        <v>578</v>
      </c>
      <c r="C1193" s="835" t="s">
        <v>2639</v>
      </c>
      <c r="D1193" s="863" t="s">
        <v>2640</v>
      </c>
      <c r="E1193" s="835" t="s">
        <v>3141</v>
      </c>
      <c r="F1193" s="863" t="s">
        <v>3142</v>
      </c>
      <c r="G1193" s="835" t="s">
        <v>4541</v>
      </c>
      <c r="H1193" s="835" t="s">
        <v>4542</v>
      </c>
      <c r="I1193" s="849">
        <v>479.54998779296875</v>
      </c>
      <c r="J1193" s="849">
        <v>2</v>
      </c>
      <c r="K1193" s="850">
        <v>959.0999755859375</v>
      </c>
    </row>
    <row r="1194" spans="1:11" ht="14.45" customHeight="1" x14ac:dyDescent="0.2">
      <c r="A1194" s="831" t="s">
        <v>577</v>
      </c>
      <c r="B1194" s="832" t="s">
        <v>578</v>
      </c>
      <c r="C1194" s="835" t="s">
        <v>2639</v>
      </c>
      <c r="D1194" s="863" t="s">
        <v>2640</v>
      </c>
      <c r="E1194" s="835" t="s">
        <v>3141</v>
      </c>
      <c r="F1194" s="863" t="s">
        <v>3142</v>
      </c>
      <c r="G1194" s="835" t="s">
        <v>4543</v>
      </c>
      <c r="H1194" s="835" t="s">
        <v>4544</v>
      </c>
      <c r="I1194" s="849">
        <v>294.35499572753906</v>
      </c>
      <c r="J1194" s="849">
        <v>3</v>
      </c>
      <c r="K1194" s="850">
        <v>883.06997680664063</v>
      </c>
    </row>
    <row r="1195" spans="1:11" ht="14.45" customHeight="1" x14ac:dyDescent="0.2">
      <c r="A1195" s="831" t="s">
        <v>577</v>
      </c>
      <c r="B1195" s="832" t="s">
        <v>578</v>
      </c>
      <c r="C1195" s="835" t="s">
        <v>2639</v>
      </c>
      <c r="D1195" s="863" t="s">
        <v>2640</v>
      </c>
      <c r="E1195" s="835" t="s">
        <v>3141</v>
      </c>
      <c r="F1195" s="863" t="s">
        <v>3142</v>
      </c>
      <c r="G1195" s="835" t="s">
        <v>4049</v>
      </c>
      <c r="H1195" s="835" t="s">
        <v>4545</v>
      </c>
      <c r="I1195" s="849">
        <v>294.35599365234373</v>
      </c>
      <c r="J1195" s="849">
        <v>5</v>
      </c>
      <c r="K1195" s="850">
        <v>1471.7799682617188</v>
      </c>
    </row>
    <row r="1196" spans="1:11" ht="14.45" customHeight="1" x14ac:dyDescent="0.2">
      <c r="A1196" s="831" t="s">
        <v>577</v>
      </c>
      <c r="B1196" s="832" t="s">
        <v>578</v>
      </c>
      <c r="C1196" s="835" t="s">
        <v>2639</v>
      </c>
      <c r="D1196" s="863" t="s">
        <v>2640</v>
      </c>
      <c r="E1196" s="835" t="s">
        <v>3141</v>
      </c>
      <c r="F1196" s="863" t="s">
        <v>3142</v>
      </c>
      <c r="G1196" s="835" t="s">
        <v>4051</v>
      </c>
      <c r="H1196" s="835" t="s">
        <v>4546</v>
      </c>
      <c r="I1196" s="849">
        <v>294.35499572753906</v>
      </c>
      <c r="J1196" s="849">
        <v>2</v>
      </c>
      <c r="K1196" s="850">
        <v>588.70999145507813</v>
      </c>
    </row>
    <row r="1197" spans="1:11" ht="14.45" customHeight="1" x14ac:dyDescent="0.2">
      <c r="A1197" s="831" t="s">
        <v>577</v>
      </c>
      <c r="B1197" s="832" t="s">
        <v>578</v>
      </c>
      <c r="C1197" s="835" t="s">
        <v>2639</v>
      </c>
      <c r="D1197" s="863" t="s">
        <v>2640</v>
      </c>
      <c r="E1197" s="835" t="s">
        <v>3141</v>
      </c>
      <c r="F1197" s="863" t="s">
        <v>3142</v>
      </c>
      <c r="G1197" s="835" t="s">
        <v>4053</v>
      </c>
      <c r="H1197" s="835" t="s">
        <v>4547</v>
      </c>
      <c r="I1197" s="849">
        <v>294.35000610351563</v>
      </c>
      <c r="J1197" s="849">
        <v>3</v>
      </c>
      <c r="K1197" s="850">
        <v>883.05001831054688</v>
      </c>
    </row>
    <row r="1198" spans="1:11" ht="14.45" customHeight="1" x14ac:dyDescent="0.2">
      <c r="A1198" s="831" t="s">
        <v>577</v>
      </c>
      <c r="B1198" s="832" t="s">
        <v>578</v>
      </c>
      <c r="C1198" s="835" t="s">
        <v>2639</v>
      </c>
      <c r="D1198" s="863" t="s">
        <v>2640</v>
      </c>
      <c r="E1198" s="835" t="s">
        <v>3141</v>
      </c>
      <c r="F1198" s="863" t="s">
        <v>3142</v>
      </c>
      <c r="G1198" s="835" t="s">
        <v>4055</v>
      </c>
      <c r="H1198" s="835" t="s">
        <v>4548</v>
      </c>
      <c r="I1198" s="849">
        <v>294.35000610351563</v>
      </c>
      <c r="J1198" s="849">
        <v>2</v>
      </c>
      <c r="K1198" s="850">
        <v>588.70001220703125</v>
      </c>
    </row>
    <row r="1199" spans="1:11" ht="14.45" customHeight="1" x14ac:dyDescent="0.2">
      <c r="A1199" s="831" t="s">
        <v>577</v>
      </c>
      <c r="B1199" s="832" t="s">
        <v>578</v>
      </c>
      <c r="C1199" s="835" t="s">
        <v>2639</v>
      </c>
      <c r="D1199" s="863" t="s">
        <v>2640</v>
      </c>
      <c r="E1199" s="835" t="s">
        <v>3141</v>
      </c>
      <c r="F1199" s="863" t="s">
        <v>3142</v>
      </c>
      <c r="G1199" s="835" t="s">
        <v>4549</v>
      </c>
      <c r="H1199" s="835" t="s">
        <v>4550</v>
      </c>
      <c r="I1199" s="849">
        <v>294.35665893554688</v>
      </c>
      <c r="J1199" s="849">
        <v>3</v>
      </c>
      <c r="K1199" s="850">
        <v>883.06997680664063</v>
      </c>
    </row>
    <row r="1200" spans="1:11" ht="14.45" customHeight="1" x14ac:dyDescent="0.2">
      <c r="A1200" s="831" t="s">
        <v>577</v>
      </c>
      <c r="B1200" s="832" t="s">
        <v>578</v>
      </c>
      <c r="C1200" s="835" t="s">
        <v>2639</v>
      </c>
      <c r="D1200" s="863" t="s">
        <v>2640</v>
      </c>
      <c r="E1200" s="835" t="s">
        <v>3141</v>
      </c>
      <c r="F1200" s="863" t="s">
        <v>3142</v>
      </c>
      <c r="G1200" s="835" t="s">
        <v>4551</v>
      </c>
      <c r="H1200" s="835" t="s">
        <v>4552</v>
      </c>
      <c r="I1200" s="849">
        <v>294.35250091552734</v>
      </c>
      <c r="J1200" s="849">
        <v>5</v>
      </c>
      <c r="K1200" s="850">
        <v>1471.7600402832031</v>
      </c>
    </row>
    <row r="1201" spans="1:11" ht="14.45" customHeight="1" x14ac:dyDescent="0.2">
      <c r="A1201" s="831" t="s">
        <v>577</v>
      </c>
      <c r="B1201" s="832" t="s">
        <v>578</v>
      </c>
      <c r="C1201" s="835" t="s">
        <v>2639</v>
      </c>
      <c r="D1201" s="863" t="s">
        <v>2640</v>
      </c>
      <c r="E1201" s="835" t="s">
        <v>3141</v>
      </c>
      <c r="F1201" s="863" t="s">
        <v>3142</v>
      </c>
      <c r="G1201" s="835" t="s">
        <v>4553</v>
      </c>
      <c r="H1201" s="835" t="s">
        <v>4554</v>
      </c>
      <c r="I1201" s="849">
        <v>294.35499572753906</v>
      </c>
      <c r="J1201" s="849">
        <v>2</v>
      </c>
      <c r="K1201" s="850">
        <v>588.70999145507813</v>
      </c>
    </row>
    <row r="1202" spans="1:11" ht="14.45" customHeight="1" x14ac:dyDescent="0.2">
      <c r="A1202" s="831" t="s">
        <v>577</v>
      </c>
      <c r="B1202" s="832" t="s">
        <v>578</v>
      </c>
      <c r="C1202" s="835" t="s">
        <v>2639</v>
      </c>
      <c r="D1202" s="863" t="s">
        <v>2640</v>
      </c>
      <c r="E1202" s="835" t="s">
        <v>3141</v>
      </c>
      <c r="F1202" s="863" t="s">
        <v>3142</v>
      </c>
      <c r="G1202" s="835" t="s">
        <v>4057</v>
      </c>
      <c r="H1202" s="835" t="s">
        <v>4555</v>
      </c>
      <c r="I1202" s="849">
        <v>294.35000610351563</v>
      </c>
      <c r="J1202" s="849">
        <v>6</v>
      </c>
      <c r="K1202" s="850">
        <v>1766.1000366210938</v>
      </c>
    </row>
    <row r="1203" spans="1:11" ht="14.45" customHeight="1" x14ac:dyDescent="0.2">
      <c r="A1203" s="831" t="s">
        <v>577</v>
      </c>
      <c r="B1203" s="832" t="s">
        <v>578</v>
      </c>
      <c r="C1203" s="835" t="s">
        <v>2639</v>
      </c>
      <c r="D1203" s="863" t="s">
        <v>2640</v>
      </c>
      <c r="E1203" s="835" t="s">
        <v>3141</v>
      </c>
      <c r="F1203" s="863" t="s">
        <v>3142</v>
      </c>
      <c r="G1203" s="835" t="s">
        <v>4556</v>
      </c>
      <c r="H1203" s="835" t="s">
        <v>4557</v>
      </c>
      <c r="I1203" s="849">
        <v>404.5</v>
      </c>
      <c r="J1203" s="849">
        <v>2</v>
      </c>
      <c r="K1203" s="850">
        <v>809</v>
      </c>
    </row>
    <row r="1204" spans="1:11" ht="14.45" customHeight="1" x14ac:dyDescent="0.2">
      <c r="A1204" s="831" t="s">
        <v>577</v>
      </c>
      <c r="B1204" s="832" t="s">
        <v>578</v>
      </c>
      <c r="C1204" s="835" t="s">
        <v>2639</v>
      </c>
      <c r="D1204" s="863" t="s">
        <v>2640</v>
      </c>
      <c r="E1204" s="835" t="s">
        <v>3141</v>
      </c>
      <c r="F1204" s="863" t="s">
        <v>3142</v>
      </c>
      <c r="G1204" s="835" t="s">
        <v>4558</v>
      </c>
      <c r="H1204" s="835" t="s">
        <v>4559</v>
      </c>
      <c r="I1204" s="849">
        <v>154</v>
      </c>
      <c r="J1204" s="849">
        <v>3</v>
      </c>
      <c r="K1204" s="850">
        <v>461.989990234375</v>
      </c>
    </row>
    <row r="1205" spans="1:11" ht="14.45" customHeight="1" x14ac:dyDescent="0.2">
      <c r="A1205" s="831" t="s">
        <v>577</v>
      </c>
      <c r="B1205" s="832" t="s">
        <v>578</v>
      </c>
      <c r="C1205" s="835" t="s">
        <v>2639</v>
      </c>
      <c r="D1205" s="863" t="s">
        <v>2640</v>
      </c>
      <c r="E1205" s="835" t="s">
        <v>3141</v>
      </c>
      <c r="F1205" s="863" t="s">
        <v>3142</v>
      </c>
      <c r="G1205" s="835" t="s">
        <v>4560</v>
      </c>
      <c r="H1205" s="835" t="s">
        <v>4561</v>
      </c>
      <c r="I1205" s="849">
        <v>154</v>
      </c>
      <c r="J1205" s="849">
        <v>2</v>
      </c>
      <c r="K1205" s="850">
        <v>307.989990234375</v>
      </c>
    </row>
    <row r="1206" spans="1:11" ht="14.45" customHeight="1" x14ac:dyDescent="0.2">
      <c r="A1206" s="831" t="s">
        <v>577</v>
      </c>
      <c r="B1206" s="832" t="s">
        <v>578</v>
      </c>
      <c r="C1206" s="835" t="s">
        <v>2639</v>
      </c>
      <c r="D1206" s="863" t="s">
        <v>2640</v>
      </c>
      <c r="E1206" s="835" t="s">
        <v>3141</v>
      </c>
      <c r="F1206" s="863" t="s">
        <v>3142</v>
      </c>
      <c r="G1206" s="835" t="s">
        <v>4562</v>
      </c>
      <c r="H1206" s="835" t="s">
        <v>4563</v>
      </c>
      <c r="I1206" s="849">
        <v>154</v>
      </c>
      <c r="J1206" s="849">
        <v>2</v>
      </c>
      <c r="K1206" s="850">
        <v>308</v>
      </c>
    </row>
    <row r="1207" spans="1:11" ht="14.45" customHeight="1" x14ac:dyDescent="0.2">
      <c r="A1207" s="831" t="s">
        <v>577</v>
      </c>
      <c r="B1207" s="832" t="s">
        <v>578</v>
      </c>
      <c r="C1207" s="835" t="s">
        <v>2639</v>
      </c>
      <c r="D1207" s="863" t="s">
        <v>2640</v>
      </c>
      <c r="E1207" s="835" t="s">
        <v>3141</v>
      </c>
      <c r="F1207" s="863" t="s">
        <v>3142</v>
      </c>
      <c r="G1207" s="835" t="s">
        <v>4564</v>
      </c>
      <c r="H1207" s="835" t="s">
        <v>4565</v>
      </c>
      <c r="I1207" s="849">
        <v>321.39999389648438</v>
      </c>
      <c r="J1207" s="849">
        <v>1</v>
      </c>
      <c r="K1207" s="850">
        <v>321.39999389648438</v>
      </c>
    </row>
    <row r="1208" spans="1:11" ht="14.45" customHeight="1" x14ac:dyDescent="0.2">
      <c r="A1208" s="831" t="s">
        <v>577</v>
      </c>
      <c r="B1208" s="832" t="s">
        <v>578</v>
      </c>
      <c r="C1208" s="835" t="s">
        <v>2639</v>
      </c>
      <c r="D1208" s="863" t="s">
        <v>2640</v>
      </c>
      <c r="E1208" s="835" t="s">
        <v>3141</v>
      </c>
      <c r="F1208" s="863" t="s">
        <v>3142</v>
      </c>
      <c r="G1208" s="835" t="s">
        <v>4566</v>
      </c>
      <c r="H1208" s="835" t="s">
        <v>4567</v>
      </c>
      <c r="I1208" s="849">
        <v>154</v>
      </c>
      <c r="J1208" s="849">
        <v>1</v>
      </c>
      <c r="K1208" s="850">
        <v>154</v>
      </c>
    </row>
    <row r="1209" spans="1:11" ht="14.45" customHeight="1" x14ac:dyDescent="0.2">
      <c r="A1209" s="831" t="s">
        <v>577</v>
      </c>
      <c r="B1209" s="832" t="s">
        <v>578</v>
      </c>
      <c r="C1209" s="835" t="s">
        <v>2639</v>
      </c>
      <c r="D1209" s="863" t="s">
        <v>2640</v>
      </c>
      <c r="E1209" s="835" t="s">
        <v>3141</v>
      </c>
      <c r="F1209" s="863" t="s">
        <v>3142</v>
      </c>
      <c r="G1209" s="835" t="s">
        <v>3879</v>
      </c>
      <c r="H1209" s="835" t="s">
        <v>4568</v>
      </c>
      <c r="I1209" s="849">
        <v>154</v>
      </c>
      <c r="J1209" s="849">
        <v>1</v>
      </c>
      <c r="K1209" s="850">
        <v>154</v>
      </c>
    </row>
    <row r="1210" spans="1:11" ht="14.45" customHeight="1" x14ac:dyDescent="0.2">
      <c r="A1210" s="831" t="s">
        <v>577</v>
      </c>
      <c r="B1210" s="832" t="s">
        <v>578</v>
      </c>
      <c r="C1210" s="835" t="s">
        <v>2639</v>
      </c>
      <c r="D1210" s="863" t="s">
        <v>2640</v>
      </c>
      <c r="E1210" s="835" t="s">
        <v>3141</v>
      </c>
      <c r="F1210" s="863" t="s">
        <v>3142</v>
      </c>
      <c r="G1210" s="835" t="s">
        <v>4569</v>
      </c>
      <c r="H1210" s="835" t="s">
        <v>4570</v>
      </c>
      <c r="I1210" s="849">
        <v>154</v>
      </c>
      <c r="J1210" s="849">
        <v>1</v>
      </c>
      <c r="K1210" s="850">
        <v>154</v>
      </c>
    </row>
    <row r="1211" spans="1:11" ht="14.45" customHeight="1" x14ac:dyDescent="0.2">
      <c r="A1211" s="831" t="s">
        <v>577</v>
      </c>
      <c r="B1211" s="832" t="s">
        <v>578</v>
      </c>
      <c r="C1211" s="835" t="s">
        <v>2639</v>
      </c>
      <c r="D1211" s="863" t="s">
        <v>2640</v>
      </c>
      <c r="E1211" s="835" t="s">
        <v>3141</v>
      </c>
      <c r="F1211" s="863" t="s">
        <v>3142</v>
      </c>
      <c r="G1211" s="835" t="s">
        <v>4571</v>
      </c>
      <c r="H1211" s="835" t="s">
        <v>4572</v>
      </c>
      <c r="I1211" s="849">
        <v>154</v>
      </c>
      <c r="J1211" s="849">
        <v>1</v>
      </c>
      <c r="K1211" s="850">
        <v>154</v>
      </c>
    </row>
    <row r="1212" spans="1:11" ht="14.45" customHeight="1" x14ac:dyDescent="0.2">
      <c r="A1212" s="831" t="s">
        <v>577</v>
      </c>
      <c r="B1212" s="832" t="s">
        <v>578</v>
      </c>
      <c r="C1212" s="835" t="s">
        <v>2639</v>
      </c>
      <c r="D1212" s="863" t="s">
        <v>2640</v>
      </c>
      <c r="E1212" s="835" t="s">
        <v>3141</v>
      </c>
      <c r="F1212" s="863" t="s">
        <v>3142</v>
      </c>
      <c r="G1212" s="835" t="s">
        <v>4573</v>
      </c>
      <c r="H1212" s="835" t="s">
        <v>4574</v>
      </c>
      <c r="I1212" s="849">
        <v>154</v>
      </c>
      <c r="J1212" s="849">
        <v>1</v>
      </c>
      <c r="K1212" s="850">
        <v>154</v>
      </c>
    </row>
    <row r="1213" spans="1:11" ht="14.45" customHeight="1" x14ac:dyDescent="0.2">
      <c r="A1213" s="831" t="s">
        <v>577</v>
      </c>
      <c r="B1213" s="832" t="s">
        <v>578</v>
      </c>
      <c r="C1213" s="835" t="s">
        <v>2639</v>
      </c>
      <c r="D1213" s="863" t="s">
        <v>2640</v>
      </c>
      <c r="E1213" s="835" t="s">
        <v>3141</v>
      </c>
      <c r="F1213" s="863" t="s">
        <v>3142</v>
      </c>
      <c r="G1213" s="835" t="s">
        <v>4575</v>
      </c>
      <c r="H1213" s="835" t="s">
        <v>4576</v>
      </c>
      <c r="I1213" s="849">
        <v>1929.6999918619792</v>
      </c>
      <c r="J1213" s="849">
        <v>3</v>
      </c>
      <c r="K1213" s="850">
        <v>5789.0999755859375</v>
      </c>
    </row>
    <row r="1214" spans="1:11" ht="14.45" customHeight="1" x14ac:dyDescent="0.2">
      <c r="A1214" s="831" t="s">
        <v>577</v>
      </c>
      <c r="B1214" s="832" t="s">
        <v>578</v>
      </c>
      <c r="C1214" s="835" t="s">
        <v>2639</v>
      </c>
      <c r="D1214" s="863" t="s">
        <v>2640</v>
      </c>
      <c r="E1214" s="835" t="s">
        <v>3141</v>
      </c>
      <c r="F1214" s="863" t="s">
        <v>3142</v>
      </c>
      <c r="G1214" s="835" t="s">
        <v>3881</v>
      </c>
      <c r="H1214" s="835" t="s">
        <v>4577</v>
      </c>
      <c r="I1214" s="849">
        <v>2012.5</v>
      </c>
      <c r="J1214" s="849">
        <v>8</v>
      </c>
      <c r="K1214" s="850">
        <v>16100</v>
      </c>
    </row>
    <row r="1215" spans="1:11" ht="14.45" customHeight="1" x14ac:dyDescent="0.2">
      <c r="A1215" s="831" t="s">
        <v>577</v>
      </c>
      <c r="B1215" s="832" t="s">
        <v>578</v>
      </c>
      <c r="C1215" s="835" t="s">
        <v>2639</v>
      </c>
      <c r="D1215" s="863" t="s">
        <v>2640</v>
      </c>
      <c r="E1215" s="835" t="s">
        <v>3141</v>
      </c>
      <c r="F1215" s="863" t="s">
        <v>3142</v>
      </c>
      <c r="G1215" s="835" t="s">
        <v>4578</v>
      </c>
      <c r="H1215" s="835" t="s">
        <v>4579</v>
      </c>
      <c r="I1215" s="849">
        <v>2012.5</v>
      </c>
      <c r="J1215" s="849">
        <v>11</v>
      </c>
      <c r="K1215" s="850">
        <v>22137.5</v>
      </c>
    </row>
    <row r="1216" spans="1:11" ht="14.45" customHeight="1" x14ac:dyDescent="0.2">
      <c r="A1216" s="831" t="s">
        <v>577</v>
      </c>
      <c r="B1216" s="832" t="s">
        <v>578</v>
      </c>
      <c r="C1216" s="835" t="s">
        <v>2639</v>
      </c>
      <c r="D1216" s="863" t="s">
        <v>2640</v>
      </c>
      <c r="E1216" s="835" t="s">
        <v>3141</v>
      </c>
      <c r="F1216" s="863" t="s">
        <v>3142</v>
      </c>
      <c r="G1216" s="835" t="s">
        <v>4580</v>
      </c>
      <c r="H1216" s="835" t="s">
        <v>4581</v>
      </c>
      <c r="I1216" s="849">
        <v>680.69500732421875</v>
      </c>
      <c r="J1216" s="849">
        <v>4</v>
      </c>
      <c r="K1216" s="850">
        <v>2722.7799682617188</v>
      </c>
    </row>
    <row r="1217" spans="1:11" ht="14.45" customHeight="1" x14ac:dyDescent="0.2">
      <c r="A1217" s="831" t="s">
        <v>577</v>
      </c>
      <c r="B1217" s="832" t="s">
        <v>578</v>
      </c>
      <c r="C1217" s="835" t="s">
        <v>2639</v>
      </c>
      <c r="D1217" s="863" t="s">
        <v>2640</v>
      </c>
      <c r="E1217" s="835" t="s">
        <v>3141</v>
      </c>
      <c r="F1217" s="863" t="s">
        <v>3142</v>
      </c>
      <c r="G1217" s="835" t="s">
        <v>4582</v>
      </c>
      <c r="H1217" s="835" t="s">
        <v>4583</v>
      </c>
      <c r="I1217" s="849">
        <v>680.67999267578125</v>
      </c>
      <c r="J1217" s="849">
        <v>8</v>
      </c>
      <c r="K1217" s="850">
        <v>5445.4099731445313</v>
      </c>
    </row>
    <row r="1218" spans="1:11" ht="14.45" customHeight="1" x14ac:dyDescent="0.2">
      <c r="A1218" s="831" t="s">
        <v>577</v>
      </c>
      <c r="B1218" s="832" t="s">
        <v>578</v>
      </c>
      <c r="C1218" s="835" t="s">
        <v>2639</v>
      </c>
      <c r="D1218" s="863" t="s">
        <v>2640</v>
      </c>
      <c r="E1218" s="835" t="s">
        <v>3141</v>
      </c>
      <c r="F1218" s="863" t="s">
        <v>3142</v>
      </c>
      <c r="G1218" s="835" t="s">
        <v>4584</v>
      </c>
      <c r="H1218" s="835" t="s">
        <v>4585</v>
      </c>
      <c r="I1218" s="849">
        <v>680.69000244140625</v>
      </c>
      <c r="J1218" s="849">
        <v>11</v>
      </c>
      <c r="K1218" s="850">
        <v>7487.5699462890625</v>
      </c>
    </row>
    <row r="1219" spans="1:11" ht="14.45" customHeight="1" x14ac:dyDescent="0.2">
      <c r="A1219" s="831" t="s">
        <v>577</v>
      </c>
      <c r="B1219" s="832" t="s">
        <v>578</v>
      </c>
      <c r="C1219" s="835" t="s">
        <v>2639</v>
      </c>
      <c r="D1219" s="863" t="s">
        <v>2640</v>
      </c>
      <c r="E1219" s="835" t="s">
        <v>3141</v>
      </c>
      <c r="F1219" s="863" t="s">
        <v>3142</v>
      </c>
      <c r="G1219" s="835" t="s">
        <v>4586</v>
      </c>
      <c r="H1219" s="835" t="s">
        <v>4587</v>
      </c>
      <c r="I1219" s="849">
        <v>680.6875</v>
      </c>
      <c r="J1219" s="849">
        <v>5</v>
      </c>
      <c r="K1219" s="850">
        <v>3403.4299926757813</v>
      </c>
    </row>
    <row r="1220" spans="1:11" ht="14.45" customHeight="1" x14ac:dyDescent="0.2">
      <c r="A1220" s="831" t="s">
        <v>577</v>
      </c>
      <c r="B1220" s="832" t="s">
        <v>578</v>
      </c>
      <c r="C1220" s="835" t="s">
        <v>2639</v>
      </c>
      <c r="D1220" s="863" t="s">
        <v>2640</v>
      </c>
      <c r="E1220" s="835" t="s">
        <v>3141</v>
      </c>
      <c r="F1220" s="863" t="s">
        <v>3142</v>
      </c>
      <c r="G1220" s="835" t="s">
        <v>4588</v>
      </c>
      <c r="H1220" s="835" t="s">
        <v>4589</v>
      </c>
      <c r="I1220" s="849">
        <v>680.69000244140625</v>
      </c>
      <c r="J1220" s="849">
        <v>3</v>
      </c>
      <c r="K1220" s="850">
        <v>2042.0700073242188</v>
      </c>
    </row>
    <row r="1221" spans="1:11" ht="14.45" customHeight="1" x14ac:dyDescent="0.2">
      <c r="A1221" s="831" t="s">
        <v>577</v>
      </c>
      <c r="B1221" s="832" t="s">
        <v>578</v>
      </c>
      <c r="C1221" s="835" t="s">
        <v>2639</v>
      </c>
      <c r="D1221" s="863" t="s">
        <v>2640</v>
      </c>
      <c r="E1221" s="835" t="s">
        <v>3141</v>
      </c>
      <c r="F1221" s="863" t="s">
        <v>3142</v>
      </c>
      <c r="G1221" s="835" t="s">
        <v>4590</v>
      </c>
      <c r="H1221" s="835" t="s">
        <v>4591</v>
      </c>
      <c r="I1221" s="849">
        <v>680.69000244140625</v>
      </c>
      <c r="J1221" s="849">
        <v>1</v>
      </c>
      <c r="K1221" s="850">
        <v>680.69000244140625</v>
      </c>
    </row>
    <row r="1222" spans="1:11" ht="14.45" customHeight="1" x14ac:dyDescent="0.2">
      <c r="A1222" s="831" t="s">
        <v>577</v>
      </c>
      <c r="B1222" s="832" t="s">
        <v>578</v>
      </c>
      <c r="C1222" s="835" t="s">
        <v>2639</v>
      </c>
      <c r="D1222" s="863" t="s">
        <v>2640</v>
      </c>
      <c r="E1222" s="835" t="s">
        <v>3141</v>
      </c>
      <c r="F1222" s="863" t="s">
        <v>3142</v>
      </c>
      <c r="G1222" s="835" t="s">
        <v>4592</v>
      </c>
      <c r="H1222" s="835" t="s">
        <v>4593</v>
      </c>
      <c r="I1222" s="849">
        <v>342.1300048828125</v>
      </c>
      <c r="J1222" s="849">
        <v>2</v>
      </c>
      <c r="K1222" s="850">
        <v>684.25</v>
      </c>
    </row>
    <row r="1223" spans="1:11" ht="14.45" customHeight="1" x14ac:dyDescent="0.2">
      <c r="A1223" s="831" t="s">
        <v>577</v>
      </c>
      <c r="B1223" s="832" t="s">
        <v>578</v>
      </c>
      <c r="C1223" s="835" t="s">
        <v>2639</v>
      </c>
      <c r="D1223" s="863" t="s">
        <v>2640</v>
      </c>
      <c r="E1223" s="835" t="s">
        <v>3141</v>
      </c>
      <c r="F1223" s="863" t="s">
        <v>3142</v>
      </c>
      <c r="G1223" s="835" t="s">
        <v>4061</v>
      </c>
      <c r="H1223" s="835" t="s">
        <v>4594</v>
      </c>
      <c r="I1223" s="849">
        <v>518.53997802734375</v>
      </c>
      <c r="J1223" s="849">
        <v>7</v>
      </c>
      <c r="K1223" s="850">
        <v>3629.7598266601563</v>
      </c>
    </row>
    <row r="1224" spans="1:11" ht="14.45" customHeight="1" x14ac:dyDescent="0.2">
      <c r="A1224" s="831" t="s">
        <v>577</v>
      </c>
      <c r="B1224" s="832" t="s">
        <v>578</v>
      </c>
      <c r="C1224" s="835" t="s">
        <v>2639</v>
      </c>
      <c r="D1224" s="863" t="s">
        <v>2640</v>
      </c>
      <c r="E1224" s="835" t="s">
        <v>3141</v>
      </c>
      <c r="F1224" s="863" t="s">
        <v>3142</v>
      </c>
      <c r="G1224" s="835" t="s">
        <v>4063</v>
      </c>
      <c r="H1224" s="835" t="s">
        <v>4595</v>
      </c>
      <c r="I1224" s="849">
        <v>518.53997802734375</v>
      </c>
      <c r="J1224" s="849">
        <v>12</v>
      </c>
      <c r="K1224" s="850">
        <v>6222.44970703125</v>
      </c>
    </row>
    <row r="1225" spans="1:11" ht="14.45" customHeight="1" x14ac:dyDescent="0.2">
      <c r="A1225" s="831" t="s">
        <v>577</v>
      </c>
      <c r="B1225" s="832" t="s">
        <v>578</v>
      </c>
      <c r="C1225" s="835" t="s">
        <v>2639</v>
      </c>
      <c r="D1225" s="863" t="s">
        <v>2640</v>
      </c>
      <c r="E1225" s="835" t="s">
        <v>3141</v>
      </c>
      <c r="F1225" s="863" t="s">
        <v>3142</v>
      </c>
      <c r="G1225" s="835" t="s">
        <v>4596</v>
      </c>
      <c r="H1225" s="835" t="s">
        <v>4597</v>
      </c>
      <c r="I1225" s="849">
        <v>518.53997802734375</v>
      </c>
      <c r="J1225" s="849">
        <v>1</v>
      </c>
      <c r="K1225" s="850">
        <v>518.53997802734375</v>
      </c>
    </row>
    <row r="1226" spans="1:11" ht="14.45" customHeight="1" x14ac:dyDescent="0.2">
      <c r="A1226" s="831" t="s">
        <v>577</v>
      </c>
      <c r="B1226" s="832" t="s">
        <v>578</v>
      </c>
      <c r="C1226" s="835" t="s">
        <v>2639</v>
      </c>
      <c r="D1226" s="863" t="s">
        <v>2640</v>
      </c>
      <c r="E1226" s="835" t="s">
        <v>3141</v>
      </c>
      <c r="F1226" s="863" t="s">
        <v>3142</v>
      </c>
      <c r="G1226" s="835" t="s">
        <v>4598</v>
      </c>
      <c r="H1226" s="835" t="s">
        <v>4599</v>
      </c>
      <c r="I1226" s="849">
        <v>398.64999389648438</v>
      </c>
      <c r="J1226" s="849">
        <v>3</v>
      </c>
      <c r="K1226" s="850">
        <v>1195.9499816894531</v>
      </c>
    </row>
    <row r="1227" spans="1:11" ht="14.45" customHeight="1" x14ac:dyDescent="0.2">
      <c r="A1227" s="831" t="s">
        <v>577</v>
      </c>
      <c r="B1227" s="832" t="s">
        <v>578</v>
      </c>
      <c r="C1227" s="835" t="s">
        <v>2639</v>
      </c>
      <c r="D1227" s="863" t="s">
        <v>2640</v>
      </c>
      <c r="E1227" s="835" t="s">
        <v>3141</v>
      </c>
      <c r="F1227" s="863" t="s">
        <v>3142</v>
      </c>
      <c r="G1227" s="835" t="s">
        <v>4600</v>
      </c>
      <c r="H1227" s="835" t="s">
        <v>4601</v>
      </c>
      <c r="I1227" s="849">
        <v>398.64999389648438</v>
      </c>
      <c r="J1227" s="849">
        <v>4</v>
      </c>
      <c r="K1227" s="850">
        <v>1594.5999755859375</v>
      </c>
    </row>
    <row r="1228" spans="1:11" ht="14.45" customHeight="1" x14ac:dyDescent="0.2">
      <c r="A1228" s="831" t="s">
        <v>577</v>
      </c>
      <c r="B1228" s="832" t="s">
        <v>578</v>
      </c>
      <c r="C1228" s="835" t="s">
        <v>2639</v>
      </c>
      <c r="D1228" s="863" t="s">
        <v>2640</v>
      </c>
      <c r="E1228" s="835" t="s">
        <v>3141</v>
      </c>
      <c r="F1228" s="863" t="s">
        <v>3142</v>
      </c>
      <c r="G1228" s="835" t="s">
        <v>4602</v>
      </c>
      <c r="H1228" s="835" t="s">
        <v>4603</v>
      </c>
      <c r="I1228" s="849">
        <v>398.64999389648438</v>
      </c>
      <c r="J1228" s="849">
        <v>1</v>
      </c>
      <c r="K1228" s="850">
        <v>398.64999389648438</v>
      </c>
    </row>
    <row r="1229" spans="1:11" ht="14.45" customHeight="1" x14ac:dyDescent="0.2">
      <c r="A1229" s="831" t="s">
        <v>577</v>
      </c>
      <c r="B1229" s="832" t="s">
        <v>578</v>
      </c>
      <c r="C1229" s="835" t="s">
        <v>2639</v>
      </c>
      <c r="D1229" s="863" t="s">
        <v>2640</v>
      </c>
      <c r="E1229" s="835" t="s">
        <v>3141</v>
      </c>
      <c r="F1229" s="863" t="s">
        <v>3142</v>
      </c>
      <c r="G1229" s="835" t="s">
        <v>4604</v>
      </c>
      <c r="H1229" s="835" t="s">
        <v>4605</v>
      </c>
      <c r="I1229" s="849">
        <v>398.6099853515625</v>
      </c>
      <c r="J1229" s="849">
        <v>1</v>
      </c>
      <c r="K1229" s="850">
        <v>398.6099853515625</v>
      </c>
    </row>
    <row r="1230" spans="1:11" ht="14.45" customHeight="1" x14ac:dyDescent="0.2">
      <c r="A1230" s="831" t="s">
        <v>577</v>
      </c>
      <c r="B1230" s="832" t="s">
        <v>578</v>
      </c>
      <c r="C1230" s="835" t="s">
        <v>2639</v>
      </c>
      <c r="D1230" s="863" t="s">
        <v>2640</v>
      </c>
      <c r="E1230" s="835" t="s">
        <v>3141</v>
      </c>
      <c r="F1230" s="863" t="s">
        <v>3142</v>
      </c>
      <c r="G1230" s="835" t="s">
        <v>4606</v>
      </c>
      <c r="H1230" s="835" t="s">
        <v>4607</v>
      </c>
      <c r="I1230" s="849">
        <v>591.90665690104163</v>
      </c>
      <c r="J1230" s="849">
        <v>5</v>
      </c>
      <c r="K1230" s="850">
        <v>2959.5299072265625</v>
      </c>
    </row>
    <row r="1231" spans="1:11" ht="14.45" customHeight="1" x14ac:dyDescent="0.2">
      <c r="A1231" s="831" t="s">
        <v>577</v>
      </c>
      <c r="B1231" s="832" t="s">
        <v>578</v>
      </c>
      <c r="C1231" s="835" t="s">
        <v>2639</v>
      </c>
      <c r="D1231" s="863" t="s">
        <v>2640</v>
      </c>
      <c r="E1231" s="835" t="s">
        <v>3141</v>
      </c>
      <c r="F1231" s="863" t="s">
        <v>3142</v>
      </c>
      <c r="G1231" s="835" t="s">
        <v>4608</v>
      </c>
      <c r="H1231" s="835" t="s">
        <v>4609</v>
      </c>
      <c r="I1231" s="849">
        <v>591.90997314453125</v>
      </c>
      <c r="J1231" s="849">
        <v>5</v>
      </c>
      <c r="K1231" s="850">
        <v>2959.5399780273438</v>
      </c>
    </row>
    <row r="1232" spans="1:11" ht="14.45" customHeight="1" x14ac:dyDescent="0.2">
      <c r="A1232" s="831" t="s">
        <v>577</v>
      </c>
      <c r="B1232" s="832" t="s">
        <v>578</v>
      </c>
      <c r="C1232" s="835" t="s">
        <v>2639</v>
      </c>
      <c r="D1232" s="863" t="s">
        <v>2640</v>
      </c>
      <c r="E1232" s="835" t="s">
        <v>3141</v>
      </c>
      <c r="F1232" s="863" t="s">
        <v>3142</v>
      </c>
      <c r="G1232" s="835" t="s">
        <v>4610</v>
      </c>
      <c r="H1232" s="835" t="s">
        <v>4611</v>
      </c>
      <c r="I1232" s="849">
        <v>591.90997314453125</v>
      </c>
      <c r="J1232" s="849">
        <v>4</v>
      </c>
      <c r="K1232" s="850">
        <v>2367.6299438476563</v>
      </c>
    </row>
    <row r="1233" spans="1:11" ht="14.45" customHeight="1" x14ac:dyDescent="0.2">
      <c r="A1233" s="831" t="s">
        <v>577</v>
      </c>
      <c r="B1233" s="832" t="s">
        <v>578</v>
      </c>
      <c r="C1233" s="835" t="s">
        <v>2639</v>
      </c>
      <c r="D1233" s="863" t="s">
        <v>2640</v>
      </c>
      <c r="E1233" s="835" t="s">
        <v>3141</v>
      </c>
      <c r="F1233" s="863" t="s">
        <v>3142</v>
      </c>
      <c r="G1233" s="835" t="s">
        <v>4612</v>
      </c>
      <c r="H1233" s="835" t="s">
        <v>4613</v>
      </c>
      <c r="I1233" s="849">
        <v>591.90997314453125</v>
      </c>
      <c r="J1233" s="849">
        <v>5</v>
      </c>
      <c r="K1233" s="850">
        <v>2959.5300903320313</v>
      </c>
    </row>
    <row r="1234" spans="1:11" ht="14.45" customHeight="1" x14ac:dyDescent="0.2">
      <c r="A1234" s="831" t="s">
        <v>577</v>
      </c>
      <c r="B1234" s="832" t="s">
        <v>578</v>
      </c>
      <c r="C1234" s="835" t="s">
        <v>2639</v>
      </c>
      <c r="D1234" s="863" t="s">
        <v>2640</v>
      </c>
      <c r="E1234" s="835" t="s">
        <v>3141</v>
      </c>
      <c r="F1234" s="863" t="s">
        <v>3142</v>
      </c>
      <c r="G1234" s="835" t="s">
        <v>4614</v>
      </c>
      <c r="H1234" s="835" t="s">
        <v>4615</v>
      </c>
      <c r="I1234" s="849">
        <v>591.90997314453125</v>
      </c>
      <c r="J1234" s="849">
        <v>1</v>
      </c>
      <c r="K1234" s="850">
        <v>591.90997314453125</v>
      </c>
    </row>
    <row r="1235" spans="1:11" ht="14.45" customHeight="1" x14ac:dyDescent="0.2">
      <c r="A1235" s="831" t="s">
        <v>577</v>
      </c>
      <c r="B1235" s="832" t="s">
        <v>578</v>
      </c>
      <c r="C1235" s="835" t="s">
        <v>2639</v>
      </c>
      <c r="D1235" s="863" t="s">
        <v>2640</v>
      </c>
      <c r="E1235" s="835" t="s">
        <v>3141</v>
      </c>
      <c r="F1235" s="863" t="s">
        <v>3142</v>
      </c>
      <c r="G1235" s="835" t="s">
        <v>4616</v>
      </c>
      <c r="H1235" s="835" t="s">
        <v>4617</v>
      </c>
      <c r="I1235" s="849">
        <v>591.90997314453125</v>
      </c>
      <c r="J1235" s="849">
        <v>1</v>
      </c>
      <c r="K1235" s="850">
        <v>591.90997314453125</v>
      </c>
    </row>
    <row r="1236" spans="1:11" ht="14.45" customHeight="1" x14ac:dyDescent="0.2">
      <c r="A1236" s="831" t="s">
        <v>577</v>
      </c>
      <c r="B1236" s="832" t="s">
        <v>578</v>
      </c>
      <c r="C1236" s="835" t="s">
        <v>2639</v>
      </c>
      <c r="D1236" s="863" t="s">
        <v>2640</v>
      </c>
      <c r="E1236" s="835" t="s">
        <v>3141</v>
      </c>
      <c r="F1236" s="863" t="s">
        <v>3142</v>
      </c>
      <c r="G1236" s="835" t="s">
        <v>4618</v>
      </c>
      <c r="H1236" s="835" t="s">
        <v>4619</v>
      </c>
      <c r="I1236" s="849">
        <v>591.90997314453125</v>
      </c>
      <c r="J1236" s="849">
        <v>2</v>
      </c>
      <c r="K1236" s="850">
        <v>1183.81005859375</v>
      </c>
    </row>
    <row r="1237" spans="1:11" ht="14.45" customHeight="1" x14ac:dyDescent="0.2">
      <c r="A1237" s="831" t="s">
        <v>577</v>
      </c>
      <c r="B1237" s="832" t="s">
        <v>578</v>
      </c>
      <c r="C1237" s="835" t="s">
        <v>2639</v>
      </c>
      <c r="D1237" s="863" t="s">
        <v>2640</v>
      </c>
      <c r="E1237" s="835" t="s">
        <v>3141</v>
      </c>
      <c r="F1237" s="863" t="s">
        <v>3142</v>
      </c>
      <c r="G1237" s="835" t="s">
        <v>4620</v>
      </c>
      <c r="H1237" s="835" t="s">
        <v>4621</v>
      </c>
      <c r="I1237" s="849">
        <v>591.90997314453125</v>
      </c>
      <c r="J1237" s="849">
        <v>1</v>
      </c>
      <c r="K1237" s="850">
        <v>591.90997314453125</v>
      </c>
    </row>
    <row r="1238" spans="1:11" ht="14.45" customHeight="1" x14ac:dyDescent="0.2">
      <c r="A1238" s="831" t="s">
        <v>577</v>
      </c>
      <c r="B1238" s="832" t="s">
        <v>578</v>
      </c>
      <c r="C1238" s="835" t="s">
        <v>2639</v>
      </c>
      <c r="D1238" s="863" t="s">
        <v>2640</v>
      </c>
      <c r="E1238" s="835" t="s">
        <v>3141</v>
      </c>
      <c r="F1238" s="863" t="s">
        <v>3142</v>
      </c>
      <c r="G1238" s="835" t="s">
        <v>4622</v>
      </c>
      <c r="H1238" s="835" t="s">
        <v>4623</v>
      </c>
      <c r="I1238" s="849">
        <v>591.90997314453125</v>
      </c>
      <c r="J1238" s="849">
        <v>1</v>
      </c>
      <c r="K1238" s="850">
        <v>591.90997314453125</v>
      </c>
    </row>
    <row r="1239" spans="1:11" ht="14.45" customHeight="1" x14ac:dyDescent="0.2">
      <c r="A1239" s="831" t="s">
        <v>577</v>
      </c>
      <c r="B1239" s="832" t="s">
        <v>578</v>
      </c>
      <c r="C1239" s="835" t="s">
        <v>2639</v>
      </c>
      <c r="D1239" s="863" t="s">
        <v>2640</v>
      </c>
      <c r="E1239" s="835" t="s">
        <v>3141</v>
      </c>
      <c r="F1239" s="863" t="s">
        <v>3142</v>
      </c>
      <c r="G1239" s="835" t="s">
        <v>4624</v>
      </c>
      <c r="H1239" s="835" t="s">
        <v>4625</v>
      </c>
      <c r="I1239" s="849">
        <v>591.90997314453125</v>
      </c>
      <c r="J1239" s="849">
        <v>1</v>
      </c>
      <c r="K1239" s="850">
        <v>591.90997314453125</v>
      </c>
    </row>
    <row r="1240" spans="1:11" ht="14.45" customHeight="1" x14ac:dyDescent="0.2">
      <c r="A1240" s="831" t="s">
        <v>577</v>
      </c>
      <c r="B1240" s="832" t="s">
        <v>578</v>
      </c>
      <c r="C1240" s="835" t="s">
        <v>2639</v>
      </c>
      <c r="D1240" s="863" t="s">
        <v>2640</v>
      </c>
      <c r="E1240" s="835" t="s">
        <v>3141</v>
      </c>
      <c r="F1240" s="863" t="s">
        <v>3142</v>
      </c>
      <c r="G1240" s="835" t="s">
        <v>4626</v>
      </c>
      <c r="H1240" s="835" t="s">
        <v>4627</v>
      </c>
      <c r="I1240" s="849">
        <v>591.90997314453125</v>
      </c>
      <c r="J1240" s="849">
        <v>1</v>
      </c>
      <c r="K1240" s="850">
        <v>591.90997314453125</v>
      </c>
    </row>
    <row r="1241" spans="1:11" ht="14.45" customHeight="1" x14ac:dyDescent="0.2">
      <c r="A1241" s="831" t="s">
        <v>577</v>
      </c>
      <c r="B1241" s="832" t="s">
        <v>578</v>
      </c>
      <c r="C1241" s="835" t="s">
        <v>2639</v>
      </c>
      <c r="D1241" s="863" t="s">
        <v>2640</v>
      </c>
      <c r="E1241" s="835" t="s">
        <v>3141</v>
      </c>
      <c r="F1241" s="863" t="s">
        <v>3142</v>
      </c>
      <c r="G1241" s="835" t="s">
        <v>4628</v>
      </c>
      <c r="H1241" s="835" t="s">
        <v>4629</v>
      </c>
      <c r="I1241" s="849">
        <v>591.90997314453125</v>
      </c>
      <c r="J1241" s="849">
        <v>1</v>
      </c>
      <c r="K1241" s="850">
        <v>591.90997314453125</v>
      </c>
    </row>
    <row r="1242" spans="1:11" ht="14.45" customHeight="1" x14ac:dyDescent="0.2">
      <c r="A1242" s="831" t="s">
        <v>577</v>
      </c>
      <c r="B1242" s="832" t="s">
        <v>578</v>
      </c>
      <c r="C1242" s="835" t="s">
        <v>2639</v>
      </c>
      <c r="D1242" s="863" t="s">
        <v>2640</v>
      </c>
      <c r="E1242" s="835" t="s">
        <v>3141</v>
      </c>
      <c r="F1242" s="863" t="s">
        <v>3142</v>
      </c>
      <c r="G1242" s="835" t="s">
        <v>4630</v>
      </c>
      <c r="H1242" s="835" t="s">
        <v>4631</v>
      </c>
      <c r="I1242" s="849">
        <v>674.96002197265625</v>
      </c>
      <c r="J1242" s="849">
        <v>1</v>
      </c>
      <c r="K1242" s="850">
        <v>674.96002197265625</v>
      </c>
    </row>
    <row r="1243" spans="1:11" ht="14.45" customHeight="1" x14ac:dyDescent="0.2">
      <c r="A1243" s="831" t="s">
        <v>577</v>
      </c>
      <c r="B1243" s="832" t="s">
        <v>578</v>
      </c>
      <c r="C1243" s="835" t="s">
        <v>2639</v>
      </c>
      <c r="D1243" s="863" t="s">
        <v>2640</v>
      </c>
      <c r="E1243" s="835" t="s">
        <v>3141</v>
      </c>
      <c r="F1243" s="863" t="s">
        <v>3142</v>
      </c>
      <c r="G1243" s="835" t="s">
        <v>4632</v>
      </c>
      <c r="H1243" s="835" t="s">
        <v>4633</v>
      </c>
      <c r="I1243" s="849">
        <v>878.719970703125</v>
      </c>
      <c r="J1243" s="849">
        <v>1</v>
      </c>
      <c r="K1243" s="850">
        <v>878.719970703125</v>
      </c>
    </row>
    <row r="1244" spans="1:11" ht="14.45" customHeight="1" x14ac:dyDescent="0.2">
      <c r="A1244" s="831" t="s">
        <v>577</v>
      </c>
      <c r="B1244" s="832" t="s">
        <v>578</v>
      </c>
      <c r="C1244" s="835" t="s">
        <v>2639</v>
      </c>
      <c r="D1244" s="863" t="s">
        <v>2640</v>
      </c>
      <c r="E1244" s="835" t="s">
        <v>3141</v>
      </c>
      <c r="F1244" s="863" t="s">
        <v>3142</v>
      </c>
      <c r="G1244" s="835" t="s">
        <v>4634</v>
      </c>
      <c r="H1244" s="835" t="s">
        <v>4635</v>
      </c>
      <c r="I1244" s="849">
        <v>878.7249755859375</v>
      </c>
      <c r="J1244" s="849">
        <v>2</v>
      </c>
      <c r="K1244" s="850">
        <v>1757.449951171875</v>
      </c>
    </row>
    <row r="1245" spans="1:11" ht="14.45" customHeight="1" x14ac:dyDescent="0.2">
      <c r="A1245" s="831" t="s">
        <v>577</v>
      </c>
      <c r="B1245" s="832" t="s">
        <v>578</v>
      </c>
      <c r="C1245" s="835" t="s">
        <v>2639</v>
      </c>
      <c r="D1245" s="863" t="s">
        <v>2640</v>
      </c>
      <c r="E1245" s="835" t="s">
        <v>3141</v>
      </c>
      <c r="F1245" s="863" t="s">
        <v>3142</v>
      </c>
      <c r="G1245" s="835" t="s">
        <v>4636</v>
      </c>
      <c r="H1245" s="835" t="s">
        <v>4637</v>
      </c>
      <c r="I1245" s="849">
        <v>878.72998046875</v>
      </c>
      <c r="J1245" s="849">
        <v>3</v>
      </c>
      <c r="K1245" s="850">
        <v>2636.179931640625</v>
      </c>
    </row>
    <row r="1246" spans="1:11" ht="14.45" customHeight="1" x14ac:dyDescent="0.2">
      <c r="A1246" s="831" t="s">
        <v>577</v>
      </c>
      <c r="B1246" s="832" t="s">
        <v>578</v>
      </c>
      <c r="C1246" s="835" t="s">
        <v>2639</v>
      </c>
      <c r="D1246" s="863" t="s">
        <v>2640</v>
      </c>
      <c r="E1246" s="835" t="s">
        <v>3141</v>
      </c>
      <c r="F1246" s="863" t="s">
        <v>3142</v>
      </c>
      <c r="G1246" s="835" t="s">
        <v>4638</v>
      </c>
      <c r="H1246" s="835" t="s">
        <v>4639</v>
      </c>
      <c r="I1246" s="849">
        <v>878.72163899739587</v>
      </c>
      <c r="J1246" s="849">
        <v>11</v>
      </c>
      <c r="K1246" s="850">
        <v>9665.939697265625</v>
      </c>
    </row>
    <row r="1247" spans="1:11" ht="14.45" customHeight="1" x14ac:dyDescent="0.2">
      <c r="A1247" s="831" t="s">
        <v>577</v>
      </c>
      <c r="B1247" s="832" t="s">
        <v>578</v>
      </c>
      <c r="C1247" s="835" t="s">
        <v>2639</v>
      </c>
      <c r="D1247" s="863" t="s">
        <v>2640</v>
      </c>
      <c r="E1247" s="835" t="s">
        <v>3141</v>
      </c>
      <c r="F1247" s="863" t="s">
        <v>3142</v>
      </c>
      <c r="G1247" s="835" t="s">
        <v>4640</v>
      </c>
      <c r="H1247" s="835" t="s">
        <v>4641</v>
      </c>
      <c r="I1247" s="849">
        <v>878.719970703125</v>
      </c>
      <c r="J1247" s="849">
        <v>2</v>
      </c>
      <c r="K1247" s="850">
        <v>1757.43994140625</v>
      </c>
    </row>
    <row r="1248" spans="1:11" ht="14.45" customHeight="1" x14ac:dyDescent="0.2">
      <c r="A1248" s="831" t="s">
        <v>577</v>
      </c>
      <c r="B1248" s="832" t="s">
        <v>578</v>
      </c>
      <c r="C1248" s="835" t="s">
        <v>2639</v>
      </c>
      <c r="D1248" s="863" t="s">
        <v>2640</v>
      </c>
      <c r="E1248" s="835" t="s">
        <v>3141</v>
      </c>
      <c r="F1248" s="863" t="s">
        <v>3142</v>
      </c>
      <c r="G1248" s="835" t="s">
        <v>4642</v>
      </c>
      <c r="H1248" s="835" t="s">
        <v>4643</v>
      </c>
      <c r="I1248" s="849">
        <v>878.72140066964289</v>
      </c>
      <c r="J1248" s="849">
        <v>10</v>
      </c>
      <c r="K1248" s="850">
        <v>8787.2098388671875</v>
      </c>
    </row>
    <row r="1249" spans="1:11" ht="14.45" customHeight="1" x14ac:dyDescent="0.2">
      <c r="A1249" s="831" t="s">
        <v>577</v>
      </c>
      <c r="B1249" s="832" t="s">
        <v>578</v>
      </c>
      <c r="C1249" s="835" t="s">
        <v>2639</v>
      </c>
      <c r="D1249" s="863" t="s">
        <v>2640</v>
      </c>
      <c r="E1249" s="835" t="s">
        <v>3141</v>
      </c>
      <c r="F1249" s="863" t="s">
        <v>3142</v>
      </c>
      <c r="G1249" s="835" t="s">
        <v>4644</v>
      </c>
      <c r="H1249" s="835" t="s">
        <v>4645</v>
      </c>
      <c r="I1249" s="849">
        <v>878.71854945591519</v>
      </c>
      <c r="J1249" s="849">
        <v>15</v>
      </c>
      <c r="K1249" s="850">
        <v>13180.710205078125</v>
      </c>
    </row>
    <row r="1250" spans="1:11" ht="14.45" customHeight="1" x14ac:dyDescent="0.2">
      <c r="A1250" s="831" t="s">
        <v>577</v>
      </c>
      <c r="B1250" s="832" t="s">
        <v>578</v>
      </c>
      <c r="C1250" s="835" t="s">
        <v>2639</v>
      </c>
      <c r="D1250" s="863" t="s">
        <v>2640</v>
      </c>
      <c r="E1250" s="835" t="s">
        <v>3141</v>
      </c>
      <c r="F1250" s="863" t="s">
        <v>3142</v>
      </c>
      <c r="G1250" s="835" t="s">
        <v>4646</v>
      </c>
      <c r="H1250" s="835" t="s">
        <v>4647</v>
      </c>
      <c r="I1250" s="849">
        <v>878.719970703125</v>
      </c>
      <c r="J1250" s="849">
        <v>2</v>
      </c>
      <c r="K1250" s="850">
        <v>1757.43994140625</v>
      </c>
    </row>
    <row r="1251" spans="1:11" ht="14.45" customHeight="1" x14ac:dyDescent="0.2">
      <c r="A1251" s="831" t="s">
        <v>577</v>
      </c>
      <c r="B1251" s="832" t="s">
        <v>578</v>
      </c>
      <c r="C1251" s="835" t="s">
        <v>2639</v>
      </c>
      <c r="D1251" s="863" t="s">
        <v>2640</v>
      </c>
      <c r="E1251" s="835" t="s">
        <v>3141</v>
      </c>
      <c r="F1251" s="863" t="s">
        <v>3142</v>
      </c>
      <c r="G1251" s="835" t="s">
        <v>4648</v>
      </c>
      <c r="H1251" s="835" t="s">
        <v>4649</v>
      </c>
      <c r="I1251" s="849">
        <v>878.719970703125</v>
      </c>
      <c r="J1251" s="849">
        <v>1</v>
      </c>
      <c r="K1251" s="850">
        <v>878.719970703125</v>
      </c>
    </row>
    <row r="1252" spans="1:11" ht="14.45" customHeight="1" x14ac:dyDescent="0.2">
      <c r="A1252" s="831" t="s">
        <v>577</v>
      </c>
      <c r="B1252" s="832" t="s">
        <v>578</v>
      </c>
      <c r="C1252" s="835" t="s">
        <v>2639</v>
      </c>
      <c r="D1252" s="863" t="s">
        <v>2640</v>
      </c>
      <c r="E1252" s="835" t="s">
        <v>3141</v>
      </c>
      <c r="F1252" s="863" t="s">
        <v>3142</v>
      </c>
      <c r="G1252" s="835" t="s">
        <v>4650</v>
      </c>
      <c r="H1252" s="835" t="s">
        <v>4651</v>
      </c>
      <c r="I1252" s="849">
        <v>1135.1700439453125</v>
      </c>
      <c r="J1252" s="849">
        <v>1</v>
      </c>
      <c r="K1252" s="850">
        <v>1135.1700439453125</v>
      </c>
    </row>
    <row r="1253" spans="1:11" ht="14.45" customHeight="1" x14ac:dyDescent="0.2">
      <c r="A1253" s="831" t="s">
        <v>577</v>
      </c>
      <c r="B1253" s="832" t="s">
        <v>578</v>
      </c>
      <c r="C1253" s="835" t="s">
        <v>2639</v>
      </c>
      <c r="D1253" s="863" t="s">
        <v>2640</v>
      </c>
      <c r="E1253" s="835" t="s">
        <v>3141</v>
      </c>
      <c r="F1253" s="863" t="s">
        <v>3142</v>
      </c>
      <c r="G1253" s="835" t="s">
        <v>4652</v>
      </c>
      <c r="H1253" s="835" t="s">
        <v>4653</v>
      </c>
      <c r="I1253" s="849">
        <v>1135.1700439453125</v>
      </c>
      <c r="J1253" s="849">
        <v>3</v>
      </c>
      <c r="K1253" s="850">
        <v>3405.5001220703125</v>
      </c>
    </row>
    <row r="1254" spans="1:11" ht="14.45" customHeight="1" x14ac:dyDescent="0.2">
      <c r="A1254" s="831" t="s">
        <v>577</v>
      </c>
      <c r="B1254" s="832" t="s">
        <v>578</v>
      </c>
      <c r="C1254" s="835" t="s">
        <v>2639</v>
      </c>
      <c r="D1254" s="863" t="s">
        <v>2640</v>
      </c>
      <c r="E1254" s="835" t="s">
        <v>3141</v>
      </c>
      <c r="F1254" s="863" t="s">
        <v>3142</v>
      </c>
      <c r="G1254" s="835" t="s">
        <v>4654</v>
      </c>
      <c r="H1254" s="835" t="s">
        <v>4655</v>
      </c>
      <c r="I1254" s="849">
        <v>1135.1700439453125</v>
      </c>
      <c r="J1254" s="849">
        <v>4</v>
      </c>
      <c r="K1254" s="850">
        <v>4540.68017578125</v>
      </c>
    </row>
    <row r="1255" spans="1:11" ht="14.45" customHeight="1" x14ac:dyDescent="0.2">
      <c r="A1255" s="831" t="s">
        <v>577</v>
      </c>
      <c r="B1255" s="832" t="s">
        <v>578</v>
      </c>
      <c r="C1255" s="835" t="s">
        <v>2639</v>
      </c>
      <c r="D1255" s="863" t="s">
        <v>2640</v>
      </c>
      <c r="E1255" s="835" t="s">
        <v>3141</v>
      </c>
      <c r="F1255" s="863" t="s">
        <v>3142</v>
      </c>
      <c r="G1255" s="835" t="s">
        <v>4656</v>
      </c>
      <c r="H1255" s="835" t="s">
        <v>4657</v>
      </c>
      <c r="I1255" s="849">
        <v>1135.1667073567708</v>
      </c>
      <c r="J1255" s="849">
        <v>5</v>
      </c>
      <c r="K1255" s="850">
        <v>5675.830078125</v>
      </c>
    </row>
    <row r="1256" spans="1:11" ht="14.45" customHeight="1" x14ac:dyDescent="0.2">
      <c r="A1256" s="831" t="s">
        <v>577</v>
      </c>
      <c r="B1256" s="832" t="s">
        <v>578</v>
      </c>
      <c r="C1256" s="835" t="s">
        <v>2639</v>
      </c>
      <c r="D1256" s="863" t="s">
        <v>2640</v>
      </c>
      <c r="E1256" s="835" t="s">
        <v>3141</v>
      </c>
      <c r="F1256" s="863" t="s">
        <v>3142</v>
      </c>
      <c r="G1256" s="835" t="s">
        <v>3891</v>
      </c>
      <c r="H1256" s="835" t="s">
        <v>4658</v>
      </c>
      <c r="I1256" s="849">
        <v>1135.1700439453125</v>
      </c>
      <c r="J1256" s="849">
        <v>1</v>
      </c>
      <c r="K1256" s="850">
        <v>1135.1700439453125</v>
      </c>
    </row>
    <row r="1257" spans="1:11" ht="14.45" customHeight="1" x14ac:dyDescent="0.2">
      <c r="A1257" s="831" t="s">
        <v>577</v>
      </c>
      <c r="B1257" s="832" t="s">
        <v>578</v>
      </c>
      <c r="C1257" s="835" t="s">
        <v>2639</v>
      </c>
      <c r="D1257" s="863" t="s">
        <v>2640</v>
      </c>
      <c r="E1257" s="835" t="s">
        <v>3141</v>
      </c>
      <c r="F1257" s="863" t="s">
        <v>3142</v>
      </c>
      <c r="G1257" s="835" t="s">
        <v>4659</v>
      </c>
      <c r="H1257" s="835" t="s">
        <v>4660</v>
      </c>
      <c r="I1257" s="849">
        <v>1135.1700439453125</v>
      </c>
      <c r="J1257" s="849">
        <v>2</v>
      </c>
      <c r="K1257" s="850">
        <v>2270.340087890625</v>
      </c>
    </row>
    <row r="1258" spans="1:11" ht="14.45" customHeight="1" x14ac:dyDescent="0.2">
      <c r="A1258" s="831" t="s">
        <v>577</v>
      </c>
      <c r="B1258" s="832" t="s">
        <v>578</v>
      </c>
      <c r="C1258" s="835" t="s">
        <v>2639</v>
      </c>
      <c r="D1258" s="863" t="s">
        <v>2640</v>
      </c>
      <c r="E1258" s="835" t="s">
        <v>3141</v>
      </c>
      <c r="F1258" s="863" t="s">
        <v>3142</v>
      </c>
      <c r="G1258" s="835" t="s">
        <v>4661</v>
      </c>
      <c r="H1258" s="835" t="s">
        <v>4662</v>
      </c>
      <c r="I1258" s="849">
        <v>1135.1700439453125</v>
      </c>
      <c r="J1258" s="849">
        <v>1</v>
      </c>
      <c r="K1258" s="850">
        <v>1135.1700439453125</v>
      </c>
    </row>
    <row r="1259" spans="1:11" ht="14.45" customHeight="1" x14ac:dyDescent="0.2">
      <c r="A1259" s="831" t="s">
        <v>577</v>
      </c>
      <c r="B1259" s="832" t="s">
        <v>578</v>
      </c>
      <c r="C1259" s="835" t="s">
        <v>2639</v>
      </c>
      <c r="D1259" s="863" t="s">
        <v>2640</v>
      </c>
      <c r="E1259" s="835" t="s">
        <v>3141</v>
      </c>
      <c r="F1259" s="863" t="s">
        <v>3142</v>
      </c>
      <c r="G1259" s="835" t="s">
        <v>4663</v>
      </c>
      <c r="H1259" s="835" t="s">
        <v>4664</v>
      </c>
      <c r="I1259" s="849">
        <v>1135.1700439453125</v>
      </c>
      <c r="J1259" s="849">
        <v>2</v>
      </c>
      <c r="K1259" s="850">
        <v>2270.330078125</v>
      </c>
    </row>
    <row r="1260" spans="1:11" ht="14.45" customHeight="1" x14ac:dyDescent="0.2">
      <c r="A1260" s="831" t="s">
        <v>577</v>
      </c>
      <c r="B1260" s="832" t="s">
        <v>578</v>
      </c>
      <c r="C1260" s="835" t="s">
        <v>2639</v>
      </c>
      <c r="D1260" s="863" t="s">
        <v>2640</v>
      </c>
      <c r="E1260" s="835" t="s">
        <v>3141</v>
      </c>
      <c r="F1260" s="863" t="s">
        <v>3142</v>
      </c>
      <c r="G1260" s="835" t="s">
        <v>4665</v>
      </c>
      <c r="H1260" s="835" t="s">
        <v>4666</v>
      </c>
      <c r="I1260" s="849">
        <v>1135.1700439453125</v>
      </c>
      <c r="J1260" s="849">
        <v>3</v>
      </c>
      <c r="K1260" s="850">
        <v>3405.5001220703125</v>
      </c>
    </row>
    <row r="1261" spans="1:11" ht="14.45" customHeight="1" x14ac:dyDescent="0.2">
      <c r="A1261" s="831" t="s">
        <v>577</v>
      </c>
      <c r="B1261" s="832" t="s">
        <v>578</v>
      </c>
      <c r="C1261" s="835" t="s">
        <v>2639</v>
      </c>
      <c r="D1261" s="863" t="s">
        <v>2640</v>
      </c>
      <c r="E1261" s="835" t="s">
        <v>3141</v>
      </c>
      <c r="F1261" s="863" t="s">
        <v>3142</v>
      </c>
      <c r="G1261" s="835" t="s">
        <v>4667</v>
      </c>
      <c r="H1261" s="835" t="s">
        <v>4668</v>
      </c>
      <c r="I1261" s="849">
        <v>185.19999694824219</v>
      </c>
      <c r="J1261" s="849">
        <v>2</v>
      </c>
      <c r="K1261" s="850">
        <v>370.39999389648438</v>
      </c>
    </row>
    <row r="1262" spans="1:11" ht="14.45" customHeight="1" x14ac:dyDescent="0.2">
      <c r="A1262" s="831" t="s">
        <v>577</v>
      </c>
      <c r="B1262" s="832" t="s">
        <v>578</v>
      </c>
      <c r="C1262" s="835" t="s">
        <v>2639</v>
      </c>
      <c r="D1262" s="863" t="s">
        <v>2640</v>
      </c>
      <c r="E1262" s="835" t="s">
        <v>3141</v>
      </c>
      <c r="F1262" s="863" t="s">
        <v>3142</v>
      </c>
      <c r="G1262" s="835" t="s">
        <v>4669</v>
      </c>
      <c r="H1262" s="835" t="s">
        <v>4670</v>
      </c>
      <c r="I1262" s="849">
        <v>2390.93994140625</v>
      </c>
      <c r="J1262" s="849">
        <v>1</v>
      </c>
      <c r="K1262" s="850">
        <v>2390.93994140625</v>
      </c>
    </row>
    <row r="1263" spans="1:11" ht="14.45" customHeight="1" x14ac:dyDescent="0.2">
      <c r="A1263" s="831" t="s">
        <v>577</v>
      </c>
      <c r="B1263" s="832" t="s">
        <v>578</v>
      </c>
      <c r="C1263" s="835" t="s">
        <v>2639</v>
      </c>
      <c r="D1263" s="863" t="s">
        <v>2640</v>
      </c>
      <c r="E1263" s="835" t="s">
        <v>3141</v>
      </c>
      <c r="F1263" s="863" t="s">
        <v>3142</v>
      </c>
      <c r="G1263" s="835" t="s">
        <v>3901</v>
      </c>
      <c r="H1263" s="835" t="s">
        <v>4671</v>
      </c>
      <c r="I1263" s="849">
        <v>2390.93994140625</v>
      </c>
      <c r="J1263" s="849">
        <v>1</v>
      </c>
      <c r="K1263" s="850">
        <v>2390.93994140625</v>
      </c>
    </row>
    <row r="1264" spans="1:11" ht="14.45" customHeight="1" x14ac:dyDescent="0.2">
      <c r="A1264" s="831" t="s">
        <v>577</v>
      </c>
      <c r="B1264" s="832" t="s">
        <v>578</v>
      </c>
      <c r="C1264" s="835" t="s">
        <v>2639</v>
      </c>
      <c r="D1264" s="863" t="s">
        <v>2640</v>
      </c>
      <c r="E1264" s="835" t="s">
        <v>3141</v>
      </c>
      <c r="F1264" s="863" t="s">
        <v>3142</v>
      </c>
      <c r="G1264" s="835" t="s">
        <v>4672</v>
      </c>
      <c r="H1264" s="835" t="s">
        <v>4673</v>
      </c>
      <c r="I1264" s="849">
        <v>6181.52978515625</v>
      </c>
      <c r="J1264" s="849">
        <v>1</v>
      </c>
      <c r="K1264" s="850">
        <v>6181.52978515625</v>
      </c>
    </row>
    <row r="1265" spans="1:11" ht="14.45" customHeight="1" x14ac:dyDescent="0.2">
      <c r="A1265" s="831" t="s">
        <v>577</v>
      </c>
      <c r="B1265" s="832" t="s">
        <v>578</v>
      </c>
      <c r="C1265" s="835" t="s">
        <v>2639</v>
      </c>
      <c r="D1265" s="863" t="s">
        <v>2640</v>
      </c>
      <c r="E1265" s="835" t="s">
        <v>3141</v>
      </c>
      <c r="F1265" s="863" t="s">
        <v>3142</v>
      </c>
      <c r="G1265" s="835" t="s">
        <v>4674</v>
      </c>
      <c r="H1265" s="835" t="s">
        <v>4675</v>
      </c>
      <c r="I1265" s="849">
        <v>6181.52490234375</v>
      </c>
      <c r="J1265" s="849">
        <v>3</v>
      </c>
      <c r="K1265" s="850">
        <v>18544.56982421875</v>
      </c>
    </row>
    <row r="1266" spans="1:11" ht="14.45" customHeight="1" x14ac:dyDescent="0.2">
      <c r="A1266" s="831" t="s">
        <v>577</v>
      </c>
      <c r="B1266" s="832" t="s">
        <v>578</v>
      </c>
      <c r="C1266" s="835" t="s">
        <v>2639</v>
      </c>
      <c r="D1266" s="863" t="s">
        <v>2640</v>
      </c>
      <c r="E1266" s="835" t="s">
        <v>3141</v>
      </c>
      <c r="F1266" s="863" t="s">
        <v>3142</v>
      </c>
      <c r="G1266" s="835" t="s">
        <v>3907</v>
      </c>
      <c r="H1266" s="835" t="s">
        <v>4676</v>
      </c>
      <c r="I1266" s="849">
        <v>6181.52978515625</v>
      </c>
      <c r="J1266" s="849">
        <v>1</v>
      </c>
      <c r="K1266" s="850">
        <v>6181.52978515625</v>
      </c>
    </row>
    <row r="1267" spans="1:11" ht="14.45" customHeight="1" x14ac:dyDescent="0.2">
      <c r="A1267" s="831" t="s">
        <v>577</v>
      </c>
      <c r="B1267" s="832" t="s">
        <v>578</v>
      </c>
      <c r="C1267" s="835" t="s">
        <v>2639</v>
      </c>
      <c r="D1267" s="863" t="s">
        <v>2640</v>
      </c>
      <c r="E1267" s="835" t="s">
        <v>3141</v>
      </c>
      <c r="F1267" s="863" t="s">
        <v>3142</v>
      </c>
      <c r="G1267" s="835" t="s">
        <v>3909</v>
      </c>
      <c r="H1267" s="835" t="s">
        <v>4677</v>
      </c>
      <c r="I1267" s="849">
        <v>6181.52978515625</v>
      </c>
      <c r="J1267" s="849">
        <v>1</v>
      </c>
      <c r="K1267" s="850">
        <v>6181.52978515625</v>
      </c>
    </row>
    <row r="1268" spans="1:11" ht="14.45" customHeight="1" x14ac:dyDescent="0.2">
      <c r="A1268" s="831" t="s">
        <v>577</v>
      </c>
      <c r="B1268" s="832" t="s">
        <v>578</v>
      </c>
      <c r="C1268" s="835" t="s">
        <v>2639</v>
      </c>
      <c r="D1268" s="863" t="s">
        <v>2640</v>
      </c>
      <c r="E1268" s="835" t="s">
        <v>3141</v>
      </c>
      <c r="F1268" s="863" t="s">
        <v>3142</v>
      </c>
      <c r="G1268" s="835" t="s">
        <v>4678</v>
      </c>
      <c r="H1268" s="835" t="s">
        <v>4679</v>
      </c>
      <c r="I1268" s="849">
        <v>6181.52978515625</v>
      </c>
      <c r="J1268" s="849">
        <v>1</v>
      </c>
      <c r="K1268" s="850">
        <v>6181.52978515625</v>
      </c>
    </row>
    <row r="1269" spans="1:11" ht="14.45" customHeight="1" x14ac:dyDescent="0.2">
      <c r="A1269" s="831" t="s">
        <v>577</v>
      </c>
      <c r="B1269" s="832" t="s">
        <v>578</v>
      </c>
      <c r="C1269" s="835" t="s">
        <v>2639</v>
      </c>
      <c r="D1269" s="863" t="s">
        <v>2640</v>
      </c>
      <c r="E1269" s="835" t="s">
        <v>3141</v>
      </c>
      <c r="F1269" s="863" t="s">
        <v>3142</v>
      </c>
      <c r="G1269" s="835" t="s">
        <v>3911</v>
      </c>
      <c r="H1269" s="835" t="s">
        <v>4680</v>
      </c>
      <c r="I1269" s="849">
        <v>6181.52001953125</v>
      </c>
      <c r="J1269" s="849">
        <v>1</v>
      </c>
      <c r="K1269" s="850">
        <v>6181.52001953125</v>
      </c>
    </row>
    <row r="1270" spans="1:11" ht="14.45" customHeight="1" x14ac:dyDescent="0.2">
      <c r="A1270" s="831" t="s">
        <v>577</v>
      </c>
      <c r="B1270" s="832" t="s">
        <v>578</v>
      </c>
      <c r="C1270" s="835" t="s">
        <v>2639</v>
      </c>
      <c r="D1270" s="863" t="s">
        <v>2640</v>
      </c>
      <c r="E1270" s="835" t="s">
        <v>3141</v>
      </c>
      <c r="F1270" s="863" t="s">
        <v>3142</v>
      </c>
      <c r="G1270" s="835" t="s">
        <v>3913</v>
      </c>
      <c r="H1270" s="835" t="s">
        <v>4681</v>
      </c>
      <c r="I1270" s="849">
        <v>6181.52001953125</v>
      </c>
      <c r="J1270" s="849">
        <v>1</v>
      </c>
      <c r="K1270" s="850">
        <v>6181.52001953125</v>
      </c>
    </row>
    <row r="1271" spans="1:11" ht="14.45" customHeight="1" x14ac:dyDescent="0.2">
      <c r="A1271" s="831" t="s">
        <v>577</v>
      </c>
      <c r="B1271" s="832" t="s">
        <v>578</v>
      </c>
      <c r="C1271" s="835" t="s">
        <v>2639</v>
      </c>
      <c r="D1271" s="863" t="s">
        <v>2640</v>
      </c>
      <c r="E1271" s="835" t="s">
        <v>3141</v>
      </c>
      <c r="F1271" s="863" t="s">
        <v>3142</v>
      </c>
      <c r="G1271" s="835" t="s">
        <v>3915</v>
      </c>
      <c r="H1271" s="835" t="s">
        <v>4682</v>
      </c>
      <c r="I1271" s="849">
        <v>6181.52978515625</v>
      </c>
      <c r="J1271" s="849">
        <v>1</v>
      </c>
      <c r="K1271" s="850">
        <v>6181.52978515625</v>
      </c>
    </row>
    <row r="1272" spans="1:11" ht="14.45" customHeight="1" x14ac:dyDescent="0.2">
      <c r="A1272" s="831" t="s">
        <v>577</v>
      </c>
      <c r="B1272" s="832" t="s">
        <v>578</v>
      </c>
      <c r="C1272" s="835" t="s">
        <v>2639</v>
      </c>
      <c r="D1272" s="863" t="s">
        <v>2640</v>
      </c>
      <c r="E1272" s="835" t="s">
        <v>3141</v>
      </c>
      <c r="F1272" s="863" t="s">
        <v>3142</v>
      </c>
      <c r="G1272" s="835" t="s">
        <v>4683</v>
      </c>
      <c r="H1272" s="835" t="s">
        <v>4684</v>
      </c>
      <c r="I1272" s="849">
        <v>341.47000122070313</v>
      </c>
      <c r="J1272" s="849">
        <v>5</v>
      </c>
      <c r="K1272" s="850">
        <v>1707.3499755859375</v>
      </c>
    </row>
    <row r="1273" spans="1:11" ht="14.45" customHeight="1" x14ac:dyDescent="0.2">
      <c r="A1273" s="831" t="s">
        <v>577</v>
      </c>
      <c r="B1273" s="832" t="s">
        <v>578</v>
      </c>
      <c r="C1273" s="835" t="s">
        <v>2639</v>
      </c>
      <c r="D1273" s="863" t="s">
        <v>2640</v>
      </c>
      <c r="E1273" s="835" t="s">
        <v>3141</v>
      </c>
      <c r="F1273" s="863" t="s">
        <v>3142</v>
      </c>
      <c r="G1273" s="835" t="s">
        <v>4685</v>
      </c>
      <c r="H1273" s="835" t="s">
        <v>4686</v>
      </c>
      <c r="I1273" s="849">
        <v>341.47000122070313</v>
      </c>
      <c r="J1273" s="849">
        <v>10</v>
      </c>
      <c r="K1273" s="850">
        <v>3414.699951171875</v>
      </c>
    </row>
    <row r="1274" spans="1:11" ht="14.45" customHeight="1" x14ac:dyDescent="0.2">
      <c r="A1274" s="831" t="s">
        <v>577</v>
      </c>
      <c r="B1274" s="832" t="s">
        <v>578</v>
      </c>
      <c r="C1274" s="835" t="s">
        <v>2639</v>
      </c>
      <c r="D1274" s="863" t="s">
        <v>2640</v>
      </c>
      <c r="E1274" s="835" t="s">
        <v>3141</v>
      </c>
      <c r="F1274" s="863" t="s">
        <v>3142</v>
      </c>
      <c r="G1274" s="835" t="s">
        <v>4687</v>
      </c>
      <c r="H1274" s="835" t="s">
        <v>4688</v>
      </c>
      <c r="I1274" s="849">
        <v>5146.25</v>
      </c>
      <c r="J1274" s="849">
        <v>1</v>
      </c>
      <c r="K1274" s="850">
        <v>5146.25</v>
      </c>
    </row>
    <row r="1275" spans="1:11" ht="14.45" customHeight="1" x14ac:dyDescent="0.2">
      <c r="A1275" s="831" t="s">
        <v>577</v>
      </c>
      <c r="B1275" s="832" t="s">
        <v>578</v>
      </c>
      <c r="C1275" s="835" t="s">
        <v>2639</v>
      </c>
      <c r="D1275" s="863" t="s">
        <v>2640</v>
      </c>
      <c r="E1275" s="835" t="s">
        <v>3141</v>
      </c>
      <c r="F1275" s="863" t="s">
        <v>3142</v>
      </c>
      <c r="G1275" s="835" t="s">
        <v>4689</v>
      </c>
      <c r="H1275" s="835" t="s">
        <v>4690</v>
      </c>
      <c r="I1275" s="849">
        <v>5146.25</v>
      </c>
      <c r="J1275" s="849">
        <v>2</v>
      </c>
      <c r="K1275" s="850">
        <v>10292.5</v>
      </c>
    </row>
    <row r="1276" spans="1:11" ht="14.45" customHeight="1" x14ac:dyDescent="0.2">
      <c r="A1276" s="831" t="s">
        <v>577</v>
      </c>
      <c r="B1276" s="832" t="s">
        <v>578</v>
      </c>
      <c r="C1276" s="835" t="s">
        <v>2639</v>
      </c>
      <c r="D1276" s="863" t="s">
        <v>2640</v>
      </c>
      <c r="E1276" s="835" t="s">
        <v>3141</v>
      </c>
      <c r="F1276" s="863" t="s">
        <v>3142</v>
      </c>
      <c r="G1276" s="835" t="s">
        <v>4691</v>
      </c>
      <c r="H1276" s="835" t="s">
        <v>4692</v>
      </c>
      <c r="I1276" s="849">
        <v>6028.52001953125</v>
      </c>
      <c r="J1276" s="849">
        <v>1</v>
      </c>
      <c r="K1276" s="850">
        <v>6028.52001953125</v>
      </c>
    </row>
    <row r="1277" spans="1:11" ht="14.45" customHeight="1" x14ac:dyDescent="0.2">
      <c r="A1277" s="831" t="s">
        <v>577</v>
      </c>
      <c r="B1277" s="832" t="s">
        <v>578</v>
      </c>
      <c r="C1277" s="835" t="s">
        <v>2639</v>
      </c>
      <c r="D1277" s="863" t="s">
        <v>2640</v>
      </c>
      <c r="E1277" s="835" t="s">
        <v>3141</v>
      </c>
      <c r="F1277" s="863" t="s">
        <v>3142</v>
      </c>
      <c r="G1277" s="835" t="s">
        <v>4693</v>
      </c>
      <c r="H1277" s="835" t="s">
        <v>4694</v>
      </c>
      <c r="I1277" s="849">
        <v>6028.52001953125</v>
      </c>
      <c r="J1277" s="849">
        <v>1</v>
      </c>
      <c r="K1277" s="850">
        <v>6028.52001953125</v>
      </c>
    </row>
    <row r="1278" spans="1:11" ht="14.45" customHeight="1" x14ac:dyDescent="0.2">
      <c r="A1278" s="831" t="s">
        <v>577</v>
      </c>
      <c r="B1278" s="832" t="s">
        <v>578</v>
      </c>
      <c r="C1278" s="835" t="s">
        <v>2639</v>
      </c>
      <c r="D1278" s="863" t="s">
        <v>2640</v>
      </c>
      <c r="E1278" s="835" t="s">
        <v>3141</v>
      </c>
      <c r="F1278" s="863" t="s">
        <v>3142</v>
      </c>
      <c r="G1278" s="835" t="s">
        <v>4695</v>
      </c>
      <c r="H1278" s="835" t="s">
        <v>4696</v>
      </c>
      <c r="I1278" s="849">
        <v>467.85000610351563</v>
      </c>
      <c r="J1278" s="849">
        <v>1</v>
      </c>
      <c r="K1278" s="850">
        <v>467.85000610351563</v>
      </c>
    </row>
    <row r="1279" spans="1:11" ht="14.45" customHeight="1" x14ac:dyDescent="0.2">
      <c r="A1279" s="831" t="s">
        <v>577</v>
      </c>
      <c r="B1279" s="832" t="s">
        <v>578</v>
      </c>
      <c r="C1279" s="835" t="s">
        <v>2639</v>
      </c>
      <c r="D1279" s="863" t="s">
        <v>2640</v>
      </c>
      <c r="E1279" s="835" t="s">
        <v>3141</v>
      </c>
      <c r="F1279" s="863" t="s">
        <v>3142</v>
      </c>
      <c r="G1279" s="835" t="s">
        <v>3917</v>
      </c>
      <c r="H1279" s="835" t="s">
        <v>4697</v>
      </c>
      <c r="I1279" s="849">
        <v>467.85499572753906</v>
      </c>
      <c r="J1279" s="849">
        <v>28</v>
      </c>
      <c r="K1279" s="850">
        <v>13099.900146484375</v>
      </c>
    </row>
    <row r="1280" spans="1:11" ht="14.45" customHeight="1" x14ac:dyDescent="0.2">
      <c r="A1280" s="831" t="s">
        <v>577</v>
      </c>
      <c r="B1280" s="832" t="s">
        <v>578</v>
      </c>
      <c r="C1280" s="835" t="s">
        <v>2639</v>
      </c>
      <c r="D1280" s="863" t="s">
        <v>2640</v>
      </c>
      <c r="E1280" s="835" t="s">
        <v>3141</v>
      </c>
      <c r="F1280" s="863" t="s">
        <v>3142</v>
      </c>
      <c r="G1280" s="835" t="s">
        <v>4698</v>
      </c>
      <c r="H1280" s="835" t="s">
        <v>4699</v>
      </c>
      <c r="I1280" s="849">
        <v>467.8558298746745</v>
      </c>
      <c r="J1280" s="849">
        <v>33</v>
      </c>
      <c r="K1280" s="850">
        <v>15439.170196533203</v>
      </c>
    </row>
    <row r="1281" spans="1:11" ht="14.45" customHeight="1" x14ac:dyDescent="0.2">
      <c r="A1281" s="831" t="s">
        <v>577</v>
      </c>
      <c r="B1281" s="832" t="s">
        <v>578</v>
      </c>
      <c r="C1281" s="835" t="s">
        <v>2639</v>
      </c>
      <c r="D1281" s="863" t="s">
        <v>2640</v>
      </c>
      <c r="E1281" s="835" t="s">
        <v>3141</v>
      </c>
      <c r="F1281" s="863" t="s">
        <v>3142</v>
      </c>
      <c r="G1281" s="835" t="s">
        <v>3919</v>
      </c>
      <c r="H1281" s="835" t="s">
        <v>4700</v>
      </c>
      <c r="I1281" s="849">
        <v>467.85428292410717</v>
      </c>
      <c r="J1281" s="849">
        <v>15</v>
      </c>
      <c r="K1281" s="850">
        <v>7017.8100891113281</v>
      </c>
    </row>
    <row r="1282" spans="1:11" ht="14.45" customHeight="1" x14ac:dyDescent="0.2">
      <c r="A1282" s="831" t="s">
        <v>577</v>
      </c>
      <c r="B1282" s="832" t="s">
        <v>578</v>
      </c>
      <c r="C1282" s="835" t="s">
        <v>2639</v>
      </c>
      <c r="D1282" s="863" t="s">
        <v>2640</v>
      </c>
      <c r="E1282" s="835" t="s">
        <v>3141</v>
      </c>
      <c r="F1282" s="863" t="s">
        <v>3142</v>
      </c>
      <c r="G1282" s="835" t="s">
        <v>4701</v>
      </c>
      <c r="H1282" s="835" t="s">
        <v>4702</v>
      </c>
      <c r="I1282" s="849">
        <v>1579.9949951171875</v>
      </c>
      <c r="J1282" s="849">
        <v>6</v>
      </c>
      <c r="K1282" s="850">
        <v>9479.97998046875</v>
      </c>
    </row>
    <row r="1283" spans="1:11" ht="14.45" customHeight="1" x14ac:dyDescent="0.2">
      <c r="A1283" s="831" t="s">
        <v>577</v>
      </c>
      <c r="B1283" s="832" t="s">
        <v>578</v>
      </c>
      <c r="C1283" s="835" t="s">
        <v>2639</v>
      </c>
      <c r="D1283" s="863" t="s">
        <v>2640</v>
      </c>
      <c r="E1283" s="835" t="s">
        <v>3141</v>
      </c>
      <c r="F1283" s="863" t="s">
        <v>3142</v>
      </c>
      <c r="G1283" s="835" t="s">
        <v>3921</v>
      </c>
      <c r="H1283" s="835" t="s">
        <v>4703</v>
      </c>
      <c r="I1283" s="849">
        <v>1447.4405178493923</v>
      </c>
      <c r="J1283" s="849">
        <v>36</v>
      </c>
      <c r="K1283" s="850">
        <v>52107.760009765625</v>
      </c>
    </row>
    <row r="1284" spans="1:11" ht="14.45" customHeight="1" x14ac:dyDescent="0.2">
      <c r="A1284" s="831" t="s">
        <v>577</v>
      </c>
      <c r="B1284" s="832" t="s">
        <v>578</v>
      </c>
      <c r="C1284" s="835" t="s">
        <v>2639</v>
      </c>
      <c r="D1284" s="863" t="s">
        <v>2640</v>
      </c>
      <c r="E1284" s="835" t="s">
        <v>3141</v>
      </c>
      <c r="F1284" s="863" t="s">
        <v>3142</v>
      </c>
      <c r="G1284" s="835" t="s">
        <v>3923</v>
      </c>
      <c r="H1284" s="835" t="s">
        <v>4704</v>
      </c>
      <c r="I1284" s="849">
        <v>1579.9894341362847</v>
      </c>
      <c r="J1284" s="849">
        <v>37</v>
      </c>
      <c r="K1284" s="850">
        <v>58459.4892578125</v>
      </c>
    </row>
    <row r="1285" spans="1:11" ht="14.45" customHeight="1" x14ac:dyDescent="0.2">
      <c r="A1285" s="831" t="s">
        <v>577</v>
      </c>
      <c r="B1285" s="832" t="s">
        <v>578</v>
      </c>
      <c r="C1285" s="835" t="s">
        <v>2639</v>
      </c>
      <c r="D1285" s="863" t="s">
        <v>2640</v>
      </c>
      <c r="E1285" s="835" t="s">
        <v>3141</v>
      </c>
      <c r="F1285" s="863" t="s">
        <v>3142</v>
      </c>
      <c r="G1285" s="835" t="s">
        <v>3925</v>
      </c>
      <c r="H1285" s="835" t="s">
        <v>4705</v>
      </c>
      <c r="I1285" s="849">
        <v>1579.9889365748356</v>
      </c>
      <c r="J1285" s="849">
        <v>55</v>
      </c>
      <c r="K1285" s="850">
        <v>86899.170166015625</v>
      </c>
    </row>
    <row r="1286" spans="1:11" ht="14.45" customHeight="1" x14ac:dyDescent="0.2">
      <c r="A1286" s="831" t="s">
        <v>577</v>
      </c>
      <c r="B1286" s="832" t="s">
        <v>578</v>
      </c>
      <c r="C1286" s="835" t="s">
        <v>2639</v>
      </c>
      <c r="D1286" s="863" t="s">
        <v>2640</v>
      </c>
      <c r="E1286" s="835" t="s">
        <v>3141</v>
      </c>
      <c r="F1286" s="863" t="s">
        <v>3142</v>
      </c>
      <c r="G1286" s="835" t="s">
        <v>3927</v>
      </c>
      <c r="H1286" s="835" t="s">
        <v>4706</v>
      </c>
      <c r="I1286" s="849">
        <v>1579.9892202524038</v>
      </c>
      <c r="J1286" s="849">
        <v>32</v>
      </c>
      <c r="K1286" s="850">
        <v>50559.5</v>
      </c>
    </row>
    <row r="1287" spans="1:11" ht="14.45" customHeight="1" x14ac:dyDescent="0.2">
      <c r="A1287" s="831" t="s">
        <v>577</v>
      </c>
      <c r="B1287" s="832" t="s">
        <v>578</v>
      </c>
      <c r="C1287" s="835" t="s">
        <v>2639</v>
      </c>
      <c r="D1287" s="863" t="s">
        <v>2640</v>
      </c>
      <c r="E1287" s="835" t="s">
        <v>3141</v>
      </c>
      <c r="F1287" s="863" t="s">
        <v>3142</v>
      </c>
      <c r="G1287" s="835" t="s">
        <v>3929</v>
      </c>
      <c r="H1287" s="835" t="s">
        <v>4707</v>
      </c>
      <c r="I1287" s="849">
        <v>1092.5</v>
      </c>
      <c r="J1287" s="849">
        <v>54</v>
      </c>
      <c r="K1287" s="850">
        <v>58995</v>
      </c>
    </row>
    <row r="1288" spans="1:11" ht="14.45" customHeight="1" x14ac:dyDescent="0.2">
      <c r="A1288" s="831" t="s">
        <v>577</v>
      </c>
      <c r="B1288" s="832" t="s">
        <v>578</v>
      </c>
      <c r="C1288" s="835" t="s">
        <v>2639</v>
      </c>
      <c r="D1288" s="863" t="s">
        <v>2640</v>
      </c>
      <c r="E1288" s="835" t="s">
        <v>3141</v>
      </c>
      <c r="F1288" s="863" t="s">
        <v>3142</v>
      </c>
      <c r="G1288" s="835" t="s">
        <v>3931</v>
      </c>
      <c r="H1288" s="835" t="s">
        <v>4708</v>
      </c>
      <c r="I1288" s="849">
        <v>597.530029296875</v>
      </c>
      <c r="J1288" s="849">
        <v>1</v>
      </c>
      <c r="K1288" s="850">
        <v>597.530029296875</v>
      </c>
    </row>
    <row r="1289" spans="1:11" ht="14.45" customHeight="1" x14ac:dyDescent="0.2">
      <c r="A1289" s="831" t="s">
        <v>577</v>
      </c>
      <c r="B1289" s="832" t="s">
        <v>578</v>
      </c>
      <c r="C1289" s="835" t="s">
        <v>2639</v>
      </c>
      <c r="D1289" s="863" t="s">
        <v>2640</v>
      </c>
      <c r="E1289" s="835" t="s">
        <v>3141</v>
      </c>
      <c r="F1289" s="863" t="s">
        <v>3142</v>
      </c>
      <c r="G1289" s="835" t="s">
        <v>3933</v>
      </c>
      <c r="H1289" s="835" t="s">
        <v>4709</v>
      </c>
      <c r="I1289" s="849">
        <v>597.530029296875</v>
      </c>
      <c r="J1289" s="849">
        <v>1</v>
      </c>
      <c r="K1289" s="850">
        <v>597.530029296875</v>
      </c>
    </row>
    <row r="1290" spans="1:11" ht="14.45" customHeight="1" x14ac:dyDescent="0.2">
      <c r="A1290" s="831" t="s">
        <v>577</v>
      </c>
      <c r="B1290" s="832" t="s">
        <v>578</v>
      </c>
      <c r="C1290" s="835" t="s">
        <v>2639</v>
      </c>
      <c r="D1290" s="863" t="s">
        <v>2640</v>
      </c>
      <c r="E1290" s="835" t="s">
        <v>3141</v>
      </c>
      <c r="F1290" s="863" t="s">
        <v>3142</v>
      </c>
      <c r="G1290" s="835" t="s">
        <v>3935</v>
      </c>
      <c r="H1290" s="835" t="s">
        <v>4710</v>
      </c>
      <c r="I1290" s="849">
        <v>195.93500518798828</v>
      </c>
      <c r="J1290" s="849">
        <v>2</v>
      </c>
      <c r="K1290" s="850">
        <v>391.87001037597656</v>
      </c>
    </row>
    <row r="1291" spans="1:11" ht="14.45" customHeight="1" x14ac:dyDescent="0.2">
      <c r="A1291" s="831" t="s">
        <v>577</v>
      </c>
      <c r="B1291" s="832" t="s">
        <v>578</v>
      </c>
      <c r="C1291" s="835" t="s">
        <v>2639</v>
      </c>
      <c r="D1291" s="863" t="s">
        <v>2640</v>
      </c>
      <c r="E1291" s="835" t="s">
        <v>3141</v>
      </c>
      <c r="F1291" s="863" t="s">
        <v>3142</v>
      </c>
      <c r="G1291" s="835" t="s">
        <v>3937</v>
      </c>
      <c r="H1291" s="835" t="s">
        <v>4711</v>
      </c>
      <c r="I1291" s="849">
        <v>195.92636801979759</v>
      </c>
      <c r="J1291" s="849">
        <v>19</v>
      </c>
      <c r="K1291" s="850">
        <v>3722.5200653076172</v>
      </c>
    </row>
    <row r="1292" spans="1:11" ht="14.45" customHeight="1" x14ac:dyDescent="0.2">
      <c r="A1292" s="831" t="s">
        <v>577</v>
      </c>
      <c r="B1292" s="832" t="s">
        <v>578</v>
      </c>
      <c r="C1292" s="835" t="s">
        <v>2639</v>
      </c>
      <c r="D1292" s="863" t="s">
        <v>2640</v>
      </c>
      <c r="E1292" s="835" t="s">
        <v>3141</v>
      </c>
      <c r="F1292" s="863" t="s">
        <v>3142</v>
      </c>
      <c r="G1292" s="835" t="s">
        <v>3939</v>
      </c>
      <c r="H1292" s="835" t="s">
        <v>4712</v>
      </c>
      <c r="I1292" s="849">
        <v>195.91166941324869</v>
      </c>
      <c r="J1292" s="849">
        <v>25</v>
      </c>
      <c r="K1292" s="850">
        <v>4897.8000183105469</v>
      </c>
    </row>
    <row r="1293" spans="1:11" ht="14.45" customHeight="1" x14ac:dyDescent="0.2">
      <c r="A1293" s="831" t="s">
        <v>577</v>
      </c>
      <c r="B1293" s="832" t="s">
        <v>578</v>
      </c>
      <c r="C1293" s="835" t="s">
        <v>2639</v>
      </c>
      <c r="D1293" s="863" t="s">
        <v>2640</v>
      </c>
      <c r="E1293" s="835" t="s">
        <v>3141</v>
      </c>
      <c r="F1293" s="863" t="s">
        <v>3142</v>
      </c>
      <c r="G1293" s="835" t="s">
        <v>4713</v>
      </c>
      <c r="H1293" s="835" t="s">
        <v>4714</v>
      </c>
      <c r="I1293" s="849">
        <v>195.91666870117189</v>
      </c>
      <c r="J1293" s="849">
        <v>20</v>
      </c>
      <c r="K1293" s="850">
        <v>3918.3399810791016</v>
      </c>
    </row>
    <row r="1294" spans="1:11" ht="14.45" customHeight="1" x14ac:dyDescent="0.2">
      <c r="A1294" s="831" t="s">
        <v>577</v>
      </c>
      <c r="B1294" s="832" t="s">
        <v>578</v>
      </c>
      <c r="C1294" s="835" t="s">
        <v>2639</v>
      </c>
      <c r="D1294" s="863" t="s">
        <v>2640</v>
      </c>
      <c r="E1294" s="835" t="s">
        <v>3141</v>
      </c>
      <c r="F1294" s="863" t="s">
        <v>3142</v>
      </c>
      <c r="G1294" s="835" t="s">
        <v>4715</v>
      </c>
      <c r="H1294" s="835" t="s">
        <v>4716</v>
      </c>
      <c r="I1294" s="849">
        <v>195.92667134602866</v>
      </c>
      <c r="J1294" s="849">
        <v>3</v>
      </c>
      <c r="K1294" s="850">
        <v>587.78001403808594</v>
      </c>
    </row>
    <row r="1295" spans="1:11" ht="14.45" customHeight="1" x14ac:dyDescent="0.2">
      <c r="A1295" s="831" t="s">
        <v>577</v>
      </c>
      <c r="B1295" s="832" t="s">
        <v>578</v>
      </c>
      <c r="C1295" s="835" t="s">
        <v>2639</v>
      </c>
      <c r="D1295" s="863" t="s">
        <v>2640</v>
      </c>
      <c r="E1295" s="835" t="s">
        <v>3141</v>
      </c>
      <c r="F1295" s="863" t="s">
        <v>3142</v>
      </c>
      <c r="G1295" s="835" t="s">
        <v>4717</v>
      </c>
      <c r="H1295" s="835" t="s">
        <v>4718</v>
      </c>
      <c r="I1295" s="849">
        <v>195.91999816894531</v>
      </c>
      <c r="J1295" s="849">
        <v>1</v>
      </c>
      <c r="K1295" s="850">
        <v>195.91999816894531</v>
      </c>
    </row>
    <row r="1296" spans="1:11" ht="14.45" customHeight="1" x14ac:dyDescent="0.2">
      <c r="A1296" s="831" t="s">
        <v>577</v>
      </c>
      <c r="B1296" s="832" t="s">
        <v>578</v>
      </c>
      <c r="C1296" s="835" t="s">
        <v>2639</v>
      </c>
      <c r="D1296" s="863" t="s">
        <v>2640</v>
      </c>
      <c r="E1296" s="835" t="s">
        <v>3141</v>
      </c>
      <c r="F1296" s="863" t="s">
        <v>3142</v>
      </c>
      <c r="G1296" s="835" t="s">
        <v>4719</v>
      </c>
      <c r="H1296" s="835" t="s">
        <v>4720</v>
      </c>
      <c r="I1296" s="849">
        <v>195.91000366210938</v>
      </c>
      <c r="J1296" s="849">
        <v>1</v>
      </c>
      <c r="K1296" s="850">
        <v>195.91000366210938</v>
      </c>
    </row>
    <row r="1297" spans="1:11" ht="14.45" customHeight="1" x14ac:dyDescent="0.2">
      <c r="A1297" s="831" t="s">
        <v>577</v>
      </c>
      <c r="B1297" s="832" t="s">
        <v>578</v>
      </c>
      <c r="C1297" s="835" t="s">
        <v>2639</v>
      </c>
      <c r="D1297" s="863" t="s">
        <v>2640</v>
      </c>
      <c r="E1297" s="835" t="s">
        <v>3141</v>
      </c>
      <c r="F1297" s="863" t="s">
        <v>3142</v>
      </c>
      <c r="G1297" s="835" t="s">
        <v>4721</v>
      </c>
      <c r="H1297" s="835" t="s">
        <v>4722</v>
      </c>
      <c r="I1297" s="849">
        <v>3205.7400512695313</v>
      </c>
      <c r="J1297" s="849">
        <v>7</v>
      </c>
      <c r="K1297" s="850">
        <v>23127.42041015625</v>
      </c>
    </row>
    <row r="1298" spans="1:11" ht="14.45" customHeight="1" x14ac:dyDescent="0.2">
      <c r="A1298" s="831" t="s">
        <v>577</v>
      </c>
      <c r="B1298" s="832" t="s">
        <v>578</v>
      </c>
      <c r="C1298" s="835" t="s">
        <v>2639</v>
      </c>
      <c r="D1298" s="863" t="s">
        <v>2640</v>
      </c>
      <c r="E1298" s="835" t="s">
        <v>3141</v>
      </c>
      <c r="F1298" s="863" t="s">
        <v>3142</v>
      </c>
      <c r="G1298" s="835" t="s">
        <v>4723</v>
      </c>
      <c r="H1298" s="835" t="s">
        <v>4724</v>
      </c>
      <c r="I1298" s="849">
        <v>3434.820068359375</v>
      </c>
      <c r="J1298" s="849">
        <v>1</v>
      </c>
      <c r="K1298" s="850">
        <v>3434.820068359375</v>
      </c>
    </row>
    <row r="1299" spans="1:11" ht="14.45" customHeight="1" x14ac:dyDescent="0.2">
      <c r="A1299" s="831" t="s">
        <v>577</v>
      </c>
      <c r="B1299" s="832" t="s">
        <v>578</v>
      </c>
      <c r="C1299" s="835" t="s">
        <v>2639</v>
      </c>
      <c r="D1299" s="863" t="s">
        <v>2640</v>
      </c>
      <c r="E1299" s="835" t="s">
        <v>3141</v>
      </c>
      <c r="F1299" s="863" t="s">
        <v>3142</v>
      </c>
      <c r="G1299" s="835" t="s">
        <v>4725</v>
      </c>
      <c r="H1299" s="835" t="s">
        <v>4726</v>
      </c>
      <c r="I1299" s="849">
        <v>3434.820068359375</v>
      </c>
      <c r="J1299" s="849">
        <v>2</v>
      </c>
      <c r="K1299" s="850">
        <v>6869.64013671875</v>
      </c>
    </row>
    <row r="1300" spans="1:11" ht="14.45" customHeight="1" x14ac:dyDescent="0.2">
      <c r="A1300" s="831" t="s">
        <v>577</v>
      </c>
      <c r="B1300" s="832" t="s">
        <v>578</v>
      </c>
      <c r="C1300" s="835" t="s">
        <v>2639</v>
      </c>
      <c r="D1300" s="863" t="s">
        <v>2640</v>
      </c>
      <c r="E1300" s="835" t="s">
        <v>3141</v>
      </c>
      <c r="F1300" s="863" t="s">
        <v>3142</v>
      </c>
      <c r="G1300" s="835" t="s">
        <v>4727</v>
      </c>
      <c r="H1300" s="835" t="s">
        <v>4728</v>
      </c>
      <c r="I1300" s="849">
        <v>3129.3800455729165</v>
      </c>
      <c r="J1300" s="849">
        <v>7</v>
      </c>
      <c r="K1300" s="850">
        <v>22211.100341796875</v>
      </c>
    </row>
    <row r="1301" spans="1:11" ht="14.45" customHeight="1" x14ac:dyDescent="0.2">
      <c r="A1301" s="831" t="s">
        <v>577</v>
      </c>
      <c r="B1301" s="832" t="s">
        <v>578</v>
      </c>
      <c r="C1301" s="835" t="s">
        <v>2639</v>
      </c>
      <c r="D1301" s="863" t="s">
        <v>2640</v>
      </c>
      <c r="E1301" s="835" t="s">
        <v>3141</v>
      </c>
      <c r="F1301" s="863" t="s">
        <v>3142</v>
      </c>
      <c r="G1301" s="835" t="s">
        <v>4729</v>
      </c>
      <c r="H1301" s="835" t="s">
        <v>4730</v>
      </c>
      <c r="I1301" s="849">
        <v>3999</v>
      </c>
      <c r="J1301" s="849">
        <v>3</v>
      </c>
      <c r="K1301" s="850">
        <v>11997</v>
      </c>
    </row>
    <row r="1302" spans="1:11" ht="14.45" customHeight="1" x14ac:dyDescent="0.2">
      <c r="A1302" s="831" t="s">
        <v>577</v>
      </c>
      <c r="B1302" s="832" t="s">
        <v>578</v>
      </c>
      <c r="C1302" s="835" t="s">
        <v>2639</v>
      </c>
      <c r="D1302" s="863" t="s">
        <v>2640</v>
      </c>
      <c r="E1302" s="835" t="s">
        <v>3141</v>
      </c>
      <c r="F1302" s="863" t="s">
        <v>3142</v>
      </c>
      <c r="G1302" s="835" t="s">
        <v>4731</v>
      </c>
      <c r="H1302" s="835" t="s">
        <v>4732</v>
      </c>
      <c r="I1302" s="849">
        <v>3999</v>
      </c>
      <c r="J1302" s="849">
        <v>1</v>
      </c>
      <c r="K1302" s="850">
        <v>3999</v>
      </c>
    </row>
    <row r="1303" spans="1:11" ht="14.45" customHeight="1" x14ac:dyDescent="0.2">
      <c r="A1303" s="831" t="s">
        <v>577</v>
      </c>
      <c r="B1303" s="832" t="s">
        <v>578</v>
      </c>
      <c r="C1303" s="835" t="s">
        <v>2639</v>
      </c>
      <c r="D1303" s="863" t="s">
        <v>2640</v>
      </c>
      <c r="E1303" s="835" t="s">
        <v>3141</v>
      </c>
      <c r="F1303" s="863" t="s">
        <v>3142</v>
      </c>
      <c r="G1303" s="835" t="s">
        <v>4733</v>
      </c>
      <c r="H1303" s="835" t="s">
        <v>4734</v>
      </c>
      <c r="I1303" s="849">
        <v>3999</v>
      </c>
      <c r="J1303" s="849">
        <v>4</v>
      </c>
      <c r="K1303" s="850">
        <v>15995.990234375</v>
      </c>
    </row>
    <row r="1304" spans="1:11" ht="14.45" customHeight="1" x14ac:dyDescent="0.2">
      <c r="A1304" s="831" t="s">
        <v>577</v>
      </c>
      <c r="B1304" s="832" t="s">
        <v>578</v>
      </c>
      <c r="C1304" s="835" t="s">
        <v>2639</v>
      </c>
      <c r="D1304" s="863" t="s">
        <v>2640</v>
      </c>
      <c r="E1304" s="835" t="s">
        <v>3141</v>
      </c>
      <c r="F1304" s="863" t="s">
        <v>3142</v>
      </c>
      <c r="G1304" s="835" t="s">
        <v>4735</v>
      </c>
      <c r="H1304" s="835" t="s">
        <v>4736</v>
      </c>
      <c r="I1304" s="849">
        <v>3999</v>
      </c>
      <c r="J1304" s="849">
        <v>1</v>
      </c>
      <c r="K1304" s="850">
        <v>3999</v>
      </c>
    </row>
    <row r="1305" spans="1:11" ht="14.45" customHeight="1" x14ac:dyDescent="0.2">
      <c r="A1305" s="831" t="s">
        <v>577</v>
      </c>
      <c r="B1305" s="832" t="s">
        <v>578</v>
      </c>
      <c r="C1305" s="835" t="s">
        <v>2639</v>
      </c>
      <c r="D1305" s="863" t="s">
        <v>2640</v>
      </c>
      <c r="E1305" s="835" t="s">
        <v>3141</v>
      </c>
      <c r="F1305" s="863" t="s">
        <v>3142</v>
      </c>
      <c r="G1305" s="835" t="s">
        <v>4737</v>
      </c>
      <c r="H1305" s="835" t="s">
        <v>4738</v>
      </c>
      <c r="I1305" s="849">
        <v>3999</v>
      </c>
      <c r="J1305" s="849">
        <v>1</v>
      </c>
      <c r="K1305" s="850">
        <v>3999</v>
      </c>
    </row>
    <row r="1306" spans="1:11" ht="14.45" customHeight="1" x14ac:dyDescent="0.2">
      <c r="A1306" s="831" t="s">
        <v>577</v>
      </c>
      <c r="B1306" s="832" t="s">
        <v>578</v>
      </c>
      <c r="C1306" s="835" t="s">
        <v>2639</v>
      </c>
      <c r="D1306" s="863" t="s">
        <v>2640</v>
      </c>
      <c r="E1306" s="835" t="s">
        <v>3141</v>
      </c>
      <c r="F1306" s="863" t="s">
        <v>3142</v>
      </c>
      <c r="G1306" s="835" t="s">
        <v>4739</v>
      </c>
      <c r="H1306" s="835" t="s">
        <v>4740</v>
      </c>
      <c r="I1306" s="849">
        <v>674.96002197265625</v>
      </c>
      <c r="J1306" s="849">
        <v>2</v>
      </c>
      <c r="K1306" s="850">
        <v>1349.9200439453125</v>
      </c>
    </row>
    <row r="1307" spans="1:11" ht="14.45" customHeight="1" x14ac:dyDescent="0.2">
      <c r="A1307" s="831" t="s">
        <v>577</v>
      </c>
      <c r="B1307" s="832" t="s">
        <v>578</v>
      </c>
      <c r="C1307" s="835" t="s">
        <v>2639</v>
      </c>
      <c r="D1307" s="863" t="s">
        <v>2640</v>
      </c>
      <c r="E1307" s="835" t="s">
        <v>3141</v>
      </c>
      <c r="F1307" s="863" t="s">
        <v>3142</v>
      </c>
      <c r="G1307" s="835" t="s">
        <v>4741</v>
      </c>
      <c r="H1307" s="835" t="s">
        <v>4742</v>
      </c>
      <c r="I1307" s="849">
        <v>674.96002197265625</v>
      </c>
      <c r="J1307" s="849">
        <v>2</v>
      </c>
      <c r="K1307" s="850">
        <v>1349.9200439453125</v>
      </c>
    </row>
    <row r="1308" spans="1:11" ht="14.45" customHeight="1" x14ac:dyDescent="0.2">
      <c r="A1308" s="831" t="s">
        <v>577</v>
      </c>
      <c r="B1308" s="832" t="s">
        <v>578</v>
      </c>
      <c r="C1308" s="835" t="s">
        <v>2639</v>
      </c>
      <c r="D1308" s="863" t="s">
        <v>2640</v>
      </c>
      <c r="E1308" s="835" t="s">
        <v>3141</v>
      </c>
      <c r="F1308" s="863" t="s">
        <v>3142</v>
      </c>
      <c r="G1308" s="835" t="s">
        <v>4743</v>
      </c>
      <c r="H1308" s="835" t="s">
        <v>4744</v>
      </c>
      <c r="I1308" s="849">
        <v>674.96002197265625</v>
      </c>
      <c r="J1308" s="849">
        <v>1</v>
      </c>
      <c r="K1308" s="850">
        <v>674.96002197265625</v>
      </c>
    </row>
    <row r="1309" spans="1:11" ht="14.45" customHeight="1" x14ac:dyDescent="0.2">
      <c r="A1309" s="831" t="s">
        <v>577</v>
      </c>
      <c r="B1309" s="832" t="s">
        <v>578</v>
      </c>
      <c r="C1309" s="835" t="s">
        <v>2639</v>
      </c>
      <c r="D1309" s="863" t="s">
        <v>2640</v>
      </c>
      <c r="E1309" s="835" t="s">
        <v>3141</v>
      </c>
      <c r="F1309" s="863" t="s">
        <v>3142</v>
      </c>
      <c r="G1309" s="835" t="s">
        <v>4745</v>
      </c>
      <c r="H1309" s="835" t="s">
        <v>4746</v>
      </c>
      <c r="I1309" s="849">
        <v>674.96002197265625</v>
      </c>
      <c r="J1309" s="849">
        <v>1</v>
      </c>
      <c r="K1309" s="850">
        <v>674.96002197265625</v>
      </c>
    </row>
    <row r="1310" spans="1:11" ht="14.45" customHeight="1" x14ac:dyDescent="0.2">
      <c r="A1310" s="831" t="s">
        <v>577</v>
      </c>
      <c r="B1310" s="832" t="s">
        <v>578</v>
      </c>
      <c r="C1310" s="835" t="s">
        <v>2639</v>
      </c>
      <c r="D1310" s="863" t="s">
        <v>2640</v>
      </c>
      <c r="E1310" s="835" t="s">
        <v>3141</v>
      </c>
      <c r="F1310" s="863" t="s">
        <v>3142</v>
      </c>
      <c r="G1310" s="835" t="s">
        <v>4747</v>
      </c>
      <c r="H1310" s="835" t="s">
        <v>4748</v>
      </c>
      <c r="I1310" s="849">
        <v>674.96002197265625</v>
      </c>
      <c r="J1310" s="849">
        <v>2</v>
      </c>
      <c r="K1310" s="850">
        <v>1349.9200439453125</v>
      </c>
    </row>
    <row r="1311" spans="1:11" ht="14.45" customHeight="1" x14ac:dyDescent="0.2">
      <c r="A1311" s="831" t="s">
        <v>577</v>
      </c>
      <c r="B1311" s="832" t="s">
        <v>578</v>
      </c>
      <c r="C1311" s="835" t="s">
        <v>2639</v>
      </c>
      <c r="D1311" s="863" t="s">
        <v>2640</v>
      </c>
      <c r="E1311" s="835" t="s">
        <v>3141</v>
      </c>
      <c r="F1311" s="863" t="s">
        <v>3142</v>
      </c>
      <c r="G1311" s="835" t="s">
        <v>4749</v>
      </c>
      <c r="H1311" s="835" t="s">
        <v>4750</v>
      </c>
      <c r="I1311" s="849">
        <v>956.19000244140625</v>
      </c>
      <c r="J1311" s="849">
        <v>1</v>
      </c>
      <c r="K1311" s="850">
        <v>956.19000244140625</v>
      </c>
    </row>
    <row r="1312" spans="1:11" ht="14.45" customHeight="1" x14ac:dyDescent="0.2">
      <c r="A1312" s="831" t="s">
        <v>577</v>
      </c>
      <c r="B1312" s="832" t="s">
        <v>578</v>
      </c>
      <c r="C1312" s="835" t="s">
        <v>2639</v>
      </c>
      <c r="D1312" s="863" t="s">
        <v>2640</v>
      </c>
      <c r="E1312" s="835" t="s">
        <v>3141</v>
      </c>
      <c r="F1312" s="863" t="s">
        <v>3142</v>
      </c>
      <c r="G1312" s="835" t="s">
        <v>4751</v>
      </c>
      <c r="H1312" s="835" t="s">
        <v>4752</v>
      </c>
      <c r="I1312" s="849">
        <v>956.19000244140625</v>
      </c>
      <c r="J1312" s="849">
        <v>1</v>
      </c>
      <c r="K1312" s="850">
        <v>956.19000244140625</v>
      </c>
    </row>
    <row r="1313" spans="1:11" ht="14.45" customHeight="1" x14ac:dyDescent="0.2">
      <c r="A1313" s="831" t="s">
        <v>577</v>
      </c>
      <c r="B1313" s="832" t="s">
        <v>578</v>
      </c>
      <c r="C1313" s="835" t="s">
        <v>2639</v>
      </c>
      <c r="D1313" s="863" t="s">
        <v>2640</v>
      </c>
      <c r="E1313" s="835" t="s">
        <v>3141</v>
      </c>
      <c r="F1313" s="863" t="s">
        <v>3142</v>
      </c>
      <c r="G1313" s="835" t="s">
        <v>4753</v>
      </c>
      <c r="H1313" s="835" t="s">
        <v>4754</v>
      </c>
      <c r="I1313" s="849">
        <v>956.19000244140625</v>
      </c>
      <c r="J1313" s="849">
        <v>5</v>
      </c>
      <c r="K1313" s="850">
        <v>4780.9500732421875</v>
      </c>
    </row>
    <row r="1314" spans="1:11" ht="14.45" customHeight="1" x14ac:dyDescent="0.2">
      <c r="A1314" s="831" t="s">
        <v>577</v>
      </c>
      <c r="B1314" s="832" t="s">
        <v>578</v>
      </c>
      <c r="C1314" s="835" t="s">
        <v>2639</v>
      </c>
      <c r="D1314" s="863" t="s">
        <v>2640</v>
      </c>
      <c r="E1314" s="835" t="s">
        <v>3141</v>
      </c>
      <c r="F1314" s="863" t="s">
        <v>3142</v>
      </c>
      <c r="G1314" s="835" t="s">
        <v>4755</v>
      </c>
      <c r="H1314" s="835" t="s">
        <v>4756</v>
      </c>
      <c r="I1314" s="849">
        <v>956.19000244140625</v>
      </c>
      <c r="J1314" s="849">
        <v>1</v>
      </c>
      <c r="K1314" s="850">
        <v>956.19000244140625</v>
      </c>
    </row>
    <row r="1315" spans="1:11" ht="14.45" customHeight="1" x14ac:dyDescent="0.2">
      <c r="A1315" s="831" t="s">
        <v>577</v>
      </c>
      <c r="B1315" s="832" t="s">
        <v>578</v>
      </c>
      <c r="C1315" s="835" t="s">
        <v>2639</v>
      </c>
      <c r="D1315" s="863" t="s">
        <v>2640</v>
      </c>
      <c r="E1315" s="835" t="s">
        <v>3141</v>
      </c>
      <c r="F1315" s="863" t="s">
        <v>3142</v>
      </c>
      <c r="G1315" s="835" t="s">
        <v>4757</v>
      </c>
      <c r="H1315" s="835" t="s">
        <v>4758</v>
      </c>
      <c r="I1315" s="849">
        <v>956.19000244140625</v>
      </c>
      <c r="J1315" s="849">
        <v>3</v>
      </c>
      <c r="K1315" s="850">
        <v>2868.5700073242188</v>
      </c>
    </row>
    <row r="1316" spans="1:11" ht="14.45" customHeight="1" x14ac:dyDescent="0.2">
      <c r="A1316" s="831" t="s">
        <v>577</v>
      </c>
      <c r="B1316" s="832" t="s">
        <v>578</v>
      </c>
      <c r="C1316" s="835" t="s">
        <v>2639</v>
      </c>
      <c r="D1316" s="863" t="s">
        <v>2640</v>
      </c>
      <c r="E1316" s="835" t="s">
        <v>3141</v>
      </c>
      <c r="F1316" s="863" t="s">
        <v>3142</v>
      </c>
      <c r="G1316" s="835" t="s">
        <v>3941</v>
      </c>
      <c r="H1316" s="835" t="s">
        <v>4759</v>
      </c>
      <c r="I1316" s="849">
        <v>956.19000244140625</v>
      </c>
      <c r="J1316" s="849">
        <v>6</v>
      </c>
      <c r="K1316" s="850">
        <v>5737.1400146484375</v>
      </c>
    </row>
    <row r="1317" spans="1:11" ht="14.45" customHeight="1" x14ac:dyDescent="0.2">
      <c r="A1317" s="831" t="s">
        <v>577</v>
      </c>
      <c r="B1317" s="832" t="s">
        <v>578</v>
      </c>
      <c r="C1317" s="835" t="s">
        <v>2639</v>
      </c>
      <c r="D1317" s="863" t="s">
        <v>2640</v>
      </c>
      <c r="E1317" s="835" t="s">
        <v>3141</v>
      </c>
      <c r="F1317" s="863" t="s">
        <v>3142</v>
      </c>
      <c r="G1317" s="835" t="s">
        <v>4760</v>
      </c>
      <c r="H1317" s="835" t="s">
        <v>4761</v>
      </c>
      <c r="I1317" s="849">
        <v>956.19000244140625</v>
      </c>
      <c r="J1317" s="849">
        <v>1</v>
      </c>
      <c r="K1317" s="850">
        <v>956.19000244140625</v>
      </c>
    </row>
    <row r="1318" spans="1:11" ht="14.45" customHeight="1" x14ac:dyDescent="0.2">
      <c r="A1318" s="831" t="s">
        <v>577</v>
      </c>
      <c r="B1318" s="832" t="s">
        <v>578</v>
      </c>
      <c r="C1318" s="835" t="s">
        <v>2639</v>
      </c>
      <c r="D1318" s="863" t="s">
        <v>2640</v>
      </c>
      <c r="E1318" s="835" t="s">
        <v>3141</v>
      </c>
      <c r="F1318" s="863" t="s">
        <v>3142</v>
      </c>
      <c r="G1318" s="835" t="s">
        <v>4762</v>
      </c>
      <c r="H1318" s="835" t="s">
        <v>4763</v>
      </c>
      <c r="I1318" s="849">
        <v>956.19000244140625</v>
      </c>
      <c r="J1318" s="849">
        <v>1</v>
      </c>
      <c r="K1318" s="850">
        <v>956.19000244140625</v>
      </c>
    </row>
    <row r="1319" spans="1:11" ht="14.45" customHeight="1" x14ac:dyDescent="0.2">
      <c r="A1319" s="831" t="s">
        <v>577</v>
      </c>
      <c r="B1319" s="832" t="s">
        <v>578</v>
      </c>
      <c r="C1319" s="835" t="s">
        <v>2639</v>
      </c>
      <c r="D1319" s="863" t="s">
        <v>2640</v>
      </c>
      <c r="E1319" s="835" t="s">
        <v>3141</v>
      </c>
      <c r="F1319" s="863" t="s">
        <v>3142</v>
      </c>
      <c r="G1319" s="835" t="s">
        <v>4764</v>
      </c>
      <c r="H1319" s="835" t="s">
        <v>4765</v>
      </c>
      <c r="I1319" s="849">
        <v>956.19000244140625</v>
      </c>
      <c r="J1319" s="849">
        <v>1</v>
      </c>
      <c r="K1319" s="850">
        <v>956.19000244140625</v>
      </c>
    </row>
    <row r="1320" spans="1:11" ht="14.45" customHeight="1" x14ac:dyDescent="0.2">
      <c r="A1320" s="831" t="s">
        <v>577</v>
      </c>
      <c r="B1320" s="832" t="s">
        <v>578</v>
      </c>
      <c r="C1320" s="835" t="s">
        <v>2639</v>
      </c>
      <c r="D1320" s="863" t="s">
        <v>2640</v>
      </c>
      <c r="E1320" s="835" t="s">
        <v>3141</v>
      </c>
      <c r="F1320" s="863" t="s">
        <v>3142</v>
      </c>
      <c r="G1320" s="835" t="s">
        <v>4766</v>
      </c>
      <c r="H1320" s="835" t="s">
        <v>4767</v>
      </c>
      <c r="I1320" s="849">
        <v>956.19000244140625</v>
      </c>
      <c r="J1320" s="849">
        <v>1</v>
      </c>
      <c r="K1320" s="850">
        <v>956.19000244140625</v>
      </c>
    </row>
    <row r="1321" spans="1:11" ht="14.45" customHeight="1" x14ac:dyDescent="0.2">
      <c r="A1321" s="831" t="s">
        <v>577</v>
      </c>
      <c r="B1321" s="832" t="s">
        <v>578</v>
      </c>
      <c r="C1321" s="835" t="s">
        <v>2639</v>
      </c>
      <c r="D1321" s="863" t="s">
        <v>2640</v>
      </c>
      <c r="E1321" s="835" t="s">
        <v>3141</v>
      </c>
      <c r="F1321" s="863" t="s">
        <v>3142</v>
      </c>
      <c r="G1321" s="835" t="s">
        <v>4768</v>
      </c>
      <c r="H1321" s="835" t="s">
        <v>4769</v>
      </c>
      <c r="I1321" s="849">
        <v>956.19000244140625</v>
      </c>
      <c r="J1321" s="849">
        <v>1</v>
      </c>
      <c r="K1321" s="850">
        <v>956.19000244140625</v>
      </c>
    </row>
    <row r="1322" spans="1:11" ht="14.45" customHeight="1" x14ac:dyDescent="0.2">
      <c r="A1322" s="831" t="s">
        <v>577</v>
      </c>
      <c r="B1322" s="832" t="s">
        <v>578</v>
      </c>
      <c r="C1322" s="835" t="s">
        <v>2639</v>
      </c>
      <c r="D1322" s="863" t="s">
        <v>2640</v>
      </c>
      <c r="E1322" s="835" t="s">
        <v>3141</v>
      </c>
      <c r="F1322" s="863" t="s">
        <v>3142</v>
      </c>
      <c r="G1322" s="835" t="s">
        <v>4770</v>
      </c>
      <c r="H1322" s="835" t="s">
        <v>4771</v>
      </c>
      <c r="I1322" s="849">
        <v>1032.5400390625</v>
      </c>
      <c r="J1322" s="849">
        <v>1</v>
      </c>
      <c r="K1322" s="850">
        <v>1032.5400390625</v>
      </c>
    </row>
    <row r="1323" spans="1:11" ht="14.45" customHeight="1" x14ac:dyDescent="0.2">
      <c r="A1323" s="831" t="s">
        <v>577</v>
      </c>
      <c r="B1323" s="832" t="s">
        <v>578</v>
      </c>
      <c r="C1323" s="835" t="s">
        <v>2639</v>
      </c>
      <c r="D1323" s="863" t="s">
        <v>2640</v>
      </c>
      <c r="E1323" s="835" t="s">
        <v>3141</v>
      </c>
      <c r="F1323" s="863" t="s">
        <v>3142</v>
      </c>
      <c r="G1323" s="835" t="s">
        <v>3945</v>
      </c>
      <c r="H1323" s="835" t="s">
        <v>4772</v>
      </c>
      <c r="I1323" s="849">
        <v>956.19000244140625</v>
      </c>
      <c r="J1323" s="849">
        <v>3</v>
      </c>
      <c r="K1323" s="850">
        <v>2868.5700073242188</v>
      </c>
    </row>
    <row r="1324" spans="1:11" ht="14.45" customHeight="1" x14ac:dyDescent="0.2">
      <c r="A1324" s="831" t="s">
        <v>577</v>
      </c>
      <c r="B1324" s="832" t="s">
        <v>578</v>
      </c>
      <c r="C1324" s="835" t="s">
        <v>2639</v>
      </c>
      <c r="D1324" s="863" t="s">
        <v>2640</v>
      </c>
      <c r="E1324" s="835" t="s">
        <v>3141</v>
      </c>
      <c r="F1324" s="863" t="s">
        <v>3142</v>
      </c>
      <c r="G1324" s="835" t="s">
        <v>4773</v>
      </c>
      <c r="H1324" s="835" t="s">
        <v>4774</v>
      </c>
      <c r="I1324" s="849">
        <v>956.19000244140625</v>
      </c>
      <c r="J1324" s="849">
        <v>5</v>
      </c>
      <c r="K1324" s="850">
        <v>4780.9501953125</v>
      </c>
    </row>
    <row r="1325" spans="1:11" ht="14.45" customHeight="1" x14ac:dyDescent="0.2">
      <c r="A1325" s="831" t="s">
        <v>577</v>
      </c>
      <c r="B1325" s="832" t="s">
        <v>578</v>
      </c>
      <c r="C1325" s="835" t="s">
        <v>2639</v>
      </c>
      <c r="D1325" s="863" t="s">
        <v>2640</v>
      </c>
      <c r="E1325" s="835" t="s">
        <v>3141</v>
      </c>
      <c r="F1325" s="863" t="s">
        <v>3142</v>
      </c>
      <c r="G1325" s="835" t="s">
        <v>4775</v>
      </c>
      <c r="H1325" s="835" t="s">
        <v>4776</v>
      </c>
      <c r="I1325" s="849">
        <v>1032.5400390625</v>
      </c>
      <c r="J1325" s="849">
        <v>3</v>
      </c>
      <c r="K1325" s="850">
        <v>3097.6201171875</v>
      </c>
    </row>
    <row r="1326" spans="1:11" ht="14.45" customHeight="1" x14ac:dyDescent="0.2">
      <c r="A1326" s="831" t="s">
        <v>577</v>
      </c>
      <c r="B1326" s="832" t="s">
        <v>578</v>
      </c>
      <c r="C1326" s="835" t="s">
        <v>2639</v>
      </c>
      <c r="D1326" s="863" t="s">
        <v>2640</v>
      </c>
      <c r="E1326" s="835" t="s">
        <v>3141</v>
      </c>
      <c r="F1326" s="863" t="s">
        <v>3142</v>
      </c>
      <c r="G1326" s="835" t="s">
        <v>4777</v>
      </c>
      <c r="H1326" s="835" t="s">
        <v>4778</v>
      </c>
      <c r="I1326" s="849">
        <v>1032.5400390625</v>
      </c>
      <c r="J1326" s="849">
        <v>2</v>
      </c>
      <c r="K1326" s="850">
        <v>2065.080078125</v>
      </c>
    </row>
    <row r="1327" spans="1:11" ht="14.45" customHeight="1" x14ac:dyDescent="0.2">
      <c r="A1327" s="831" t="s">
        <v>577</v>
      </c>
      <c r="B1327" s="832" t="s">
        <v>578</v>
      </c>
      <c r="C1327" s="835" t="s">
        <v>2639</v>
      </c>
      <c r="D1327" s="863" t="s">
        <v>2640</v>
      </c>
      <c r="E1327" s="835" t="s">
        <v>3141</v>
      </c>
      <c r="F1327" s="863" t="s">
        <v>3142</v>
      </c>
      <c r="G1327" s="835" t="s">
        <v>4779</v>
      </c>
      <c r="H1327" s="835" t="s">
        <v>4780</v>
      </c>
      <c r="I1327" s="849">
        <v>1032.5400390625</v>
      </c>
      <c r="J1327" s="849">
        <v>1</v>
      </c>
      <c r="K1327" s="850">
        <v>1032.5400390625</v>
      </c>
    </row>
    <row r="1328" spans="1:11" ht="14.45" customHeight="1" x14ac:dyDescent="0.2">
      <c r="A1328" s="831" t="s">
        <v>577</v>
      </c>
      <c r="B1328" s="832" t="s">
        <v>578</v>
      </c>
      <c r="C1328" s="835" t="s">
        <v>2639</v>
      </c>
      <c r="D1328" s="863" t="s">
        <v>2640</v>
      </c>
      <c r="E1328" s="835" t="s">
        <v>3141</v>
      </c>
      <c r="F1328" s="863" t="s">
        <v>3142</v>
      </c>
      <c r="G1328" s="835" t="s">
        <v>4781</v>
      </c>
      <c r="H1328" s="835" t="s">
        <v>4782</v>
      </c>
      <c r="I1328" s="849">
        <v>1032.5400390625</v>
      </c>
      <c r="J1328" s="849">
        <v>2</v>
      </c>
      <c r="K1328" s="850">
        <v>2065.080078125</v>
      </c>
    </row>
    <row r="1329" spans="1:11" ht="14.45" customHeight="1" x14ac:dyDescent="0.2">
      <c r="A1329" s="831" t="s">
        <v>577</v>
      </c>
      <c r="B1329" s="832" t="s">
        <v>578</v>
      </c>
      <c r="C1329" s="835" t="s">
        <v>2639</v>
      </c>
      <c r="D1329" s="863" t="s">
        <v>2640</v>
      </c>
      <c r="E1329" s="835" t="s">
        <v>3141</v>
      </c>
      <c r="F1329" s="863" t="s">
        <v>3142</v>
      </c>
      <c r="G1329" s="835" t="s">
        <v>4783</v>
      </c>
      <c r="H1329" s="835" t="s">
        <v>4784</v>
      </c>
      <c r="I1329" s="849">
        <v>1032.5400390625</v>
      </c>
      <c r="J1329" s="849">
        <v>2</v>
      </c>
      <c r="K1329" s="850">
        <v>2065.080078125</v>
      </c>
    </row>
    <row r="1330" spans="1:11" ht="14.45" customHeight="1" x14ac:dyDescent="0.2">
      <c r="A1330" s="831" t="s">
        <v>577</v>
      </c>
      <c r="B1330" s="832" t="s">
        <v>578</v>
      </c>
      <c r="C1330" s="835" t="s">
        <v>2639</v>
      </c>
      <c r="D1330" s="863" t="s">
        <v>2640</v>
      </c>
      <c r="E1330" s="835" t="s">
        <v>3141</v>
      </c>
      <c r="F1330" s="863" t="s">
        <v>3142</v>
      </c>
      <c r="G1330" s="835" t="s">
        <v>4785</v>
      </c>
      <c r="H1330" s="835" t="s">
        <v>4786</v>
      </c>
      <c r="I1330" s="849">
        <v>1032.5400390625</v>
      </c>
      <c r="J1330" s="849">
        <v>1</v>
      </c>
      <c r="K1330" s="850">
        <v>1032.5400390625</v>
      </c>
    </row>
    <row r="1331" spans="1:11" ht="14.45" customHeight="1" x14ac:dyDescent="0.2">
      <c r="A1331" s="831" t="s">
        <v>577</v>
      </c>
      <c r="B1331" s="832" t="s">
        <v>578</v>
      </c>
      <c r="C1331" s="835" t="s">
        <v>2639</v>
      </c>
      <c r="D1331" s="863" t="s">
        <v>2640</v>
      </c>
      <c r="E1331" s="835" t="s">
        <v>3141</v>
      </c>
      <c r="F1331" s="863" t="s">
        <v>3142</v>
      </c>
      <c r="G1331" s="835" t="s">
        <v>4787</v>
      </c>
      <c r="H1331" s="835" t="s">
        <v>4788</v>
      </c>
      <c r="I1331" s="849">
        <v>1032.5400390625</v>
      </c>
      <c r="J1331" s="849">
        <v>2</v>
      </c>
      <c r="K1331" s="850">
        <v>2065.080078125</v>
      </c>
    </row>
    <row r="1332" spans="1:11" ht="14.45" customHeight="1" x14ac:dyDescent="0.2">
      <c r="A1332" s="831" t="s">
        <v>577</v>
      </c>
      <c r="B1332" s="832" t="s">
        <v>578</v>
      </c>
      <c r="C1332" s="835" t="s">
        <v>2639</v>
      </c>
      <c r="D1332" s="863" t="s">
        <v>2640</v>
      </c>
      <c r="E1332" s="835" t="s">
        <v>3141</v>
      </c>
      <c r="F1332" s="863" t="s">
        <v>3142</v>
      </c>
      <c r="G1332" s="835" t="s">
        <v>4789</v>
      </c>
      <c r="H1332" s="835" t="s">
        <v>4790</v>
      </c>
      <c r="I1332" s="849">
        <v>1032.5400390625</v>
      </c>
      <c r="J1332" s="849">
        <v>2</v>
      </c>
      <c r="K1332" s="850">
        <v>2065.080078125</v>
      </c>
    </row>
    <row r="1333" spans="1:11" ht="14.45" customHeight="1" x14ac:dyDescent="0.2">
      <c r="A1333" s="831" t="s">
        <v>577</v>
      </c>
      <c r="B1333" s="832" t="s">
        <v>578</v>
      </c>
      <c r="C1333" s="835" t="s">
        <v>2639</v>
      </c>
      <c r="D1333" s="863" t="s">
        <v>2640</v>
      </c>
      <c r="E1333" s="835" t="s">
        <v>3141</v>
      </c>
      <c r="F1333" s="863" t="s">
        <v>3142</v>
      </c>
      <c r="G1333" s="835" t="s">
        <v>4791</v>
      </c>
      <c r="H1333" s="835" t="s">
        <v>4792</v>
      </c>
      <c r="I1333" s="849">
        <v>1032.5400390625</v>
      </c>
      <c r="J1333" s="849">
        <v>1</v>
      </c>
      <c r="K1333" s="850">
        <v>1032.5400390625</v>
      </c>
    </row>
    <row r="1334" spans="1:11" ht="14.45" customHeight="1" x14ac:dyDescent="0.2">
      <c r="A1334" s="831" t="s">
        <v>577</v>
      </c>
      <c r="B1334" s="832" t="s">
        <v>578</v>
      </c>
      <c r="C1334" s="835" t="s">
        <v>2639</v>
      </c>
      <c r="D1334" s="863" t="s">
        <v>2640</v>
      </c>
      <c r="E1334" s="835" t="s">
        <v>3141</v>
      </c>
      <c r="F1334" s="863" t="s">
        <v>3142</v>
      </c>
      <c r="G1334" s="835" t="s">
        <v>4793</v>
      </c>
      <c r="H1334" s="835" t="s">
        <v>4794</v>
      </c>
      <c r="I1334" s="849">
        <v>943</v>
      </c>
      <c r="J1334" s="849">
        <v>1</v>
      </c>
      <c r="K1334" s="850">
        <v>943</v>
      </c>
    </row>
    <row r="1335" spans="1:11" ht="14.45" customHeight="1" x14ac:dyDescent="0.2">
      <c r="A1335" s="831" t="s">
        <v>577</v>
      </c>
      <c r="B1335" s="832" t="s">
        <v>578</v>
      </c>
      <c r="C1335" s="835" t="s">
        <v>2639</v>
      </c>
      <c r="D1335" s="863" t="s">
        <v>2640</v>
      </c>
      <c r="E1335" s="835" t="s">
        <v>3141</v>
      </c>
      <c r="F1335" s="863" t="s">
        <v>3142</v>
      </c>
      <c r="G1335" s="835" t="s">
        <v>4795</v>
      </c>
      <c r="H1335" s="835" t="s">
        <v>4796</v>
      </c>
      <c r="I1335" s="849">
        <v>1149.489990234375</v>
      </c>
      <c r="J1335" s="849">
        <v>2</v>
      </c>
      <c r="K1335" s="850">
        <v>2298.97998046875</v>
      </c>
    </row>
    <row r="1336" spans="1:11" ht="14.45" customHeight="1" x14ac:dyDescent="0.2">
      <c r="A1336" s="831" t="s">
        <v>577</v>
      </c>
      <c r="B1336" s="832" t="s">
        <v>578</v>
      </c>
      <c r="C1336" s="835" t="s">
        <v>2639</v>
      </c>
      <c r="D1336" s="863" t="s">
        <v>2640</v>
      </c>
      <c r="E1336" s="835" t="s">
        <v>3141</v>
      </c>
      <c r="F1336" s="863" t="s">
        <v>3142</v>
      </c>
      <c r="G1336" s="835" t="s">
        <v>4797</v>
      </c>
      <c r="H1336" s="835" t="s">
        <v>4798</v>
      </c>
      <c r="I1336" s="849">
        <v>1080.6666666666667</v>
      </c>
      <c r="J1336" s="849">
        <v>5</v>
      </c>
      <c r="K1336" s="850">
        <v>5540.97998046875</v>
      </c>
    </row>
    <row r="1337" spans="1:11" ht="14.45" customHeight="1" x14ac:dyDescent="0.2">
      <c r="A1337" s="831" t="s">
        <v>577</v>
      </c>
      <c r="B1337" s="832" t="s">
        <v>578</v>
      </c>
      <c r="C1337" s="835" t="s">
        <v>2639</v>
      </c>
      <c r="D1337" s="863" t="s">
        <v>2640</v>
      </c>
      <c r="E1337" s="835" t="s">
        <v>3141</v>
      </c>
      <c r="F1337" s="863" t="s">
        <v>3142</v>
      </c>
      <c r="G1337" s="835" t="s">
        <v>4799</v>
      </c>
      <c r="H1337" s="835" t="s">
        <v>4800</v>
      </c>
      <c r="I1337" s="849">
        <v>943</v>
      </c>
      <c r="J1337" s="849">
        <v>4</v>
      </c>
      <c r="K1337" s="850">
        <v>3772</v>
      </c>
    </row>
    <row r="1338" spans="1:11" ht="14.45" customHeight="1" x14ac:dyDescent="0.2">
      <c r="A1338" s="831" t="s">
        <v>577</v>
      </c>
      <c r="B1338" s="832" t="s">
        <v>578</v>
      </c>
      <c r="C1338" s="835" t="s">
        <v>2639</v>
      </c>
      <c r="D1338" s="863" t="s">
        <v>2640</v>
      </c>
      <c r="E1338" s="835" t="s">
        <v>3141</v>
      </c>
      <c r="F1338" s="863" t="s">
        <v>3142</v>
      </c>
      <c r="G1338" s="835" t="s">
        <v>3947</v>
      </c>
      <c r="H1338" s="835" t="s">
        <v>4801</v>
      </c>
      <c r="I1338" s="849">
        <v>1046.2474975585938</v>
      </c>
      <c r="J1338" s="849">
        <v>6</v>
      </c>
      <c r="K1338" s="850">
        <v>6277.47998046875</v>
      </c>
    </row>
    <row r="1339" spans="1:11" ht="14.45" customHeight="1" x14ac:dyDescent="0.2">
      <c r="A1339" s="831" t="s">
        <v>577</v>
      </c>
      <c r="B1339" s="832" t="s">
        <v>578</v>
      </c>
      <c r="C1339" s="835" t="s">
        <v>2639</v>
      </c>
      <c r="D1339" s="863" t="s">
        <v>2640</v>
      </c>
      <c r="E1339" s="835" t="s">
        <v>3141</v>
      </c>
      <c r="F1339" s="863" t="s">
        <v>3142</v>
      </c>
      <c r="G1339" s="835" t="s">
        <v>4802</v>
      </c>
      <c r="H1339" s="835" t="s">
        <v>4803</v>
      </c>
      <c r="I1339" s="849">
        <v>1080.6599934895833</v>
      </c>
      <c r="J1339" s="849">
        <v>4</v>
      </c>
      <c r="K1339" s="850">
        <v>4184.97998046875</v>
      </c>
    </row>
    <row r="1340" spans="1:11" ht="14.45" customHeight="1" x14ac:dyDescent="0.2">
      <c r="A1340" s="831" t="s">
        <v>577</v>
      </c>
      <c r="B1340" s="832" t="s">
        <v>578</v>
      </c>
      <c r="C1340" s="835" t="s">
        <v>2639</v>
      </c>
      <c r="D1340" s="863" t="s">
        <v>2640</v>
      </c>
      <c r="E1340" s="835" t="s">
        <v>3141</v>
      </c>
      <c r="F1340" s="863" t="s">
        <v>3142</v>
      </c>
      <c r="G1340" s="835" t="s">
        <v>3949</v>
      </c>
      <c r="H1340" s="835" t="s">
        <v>4804</v>
      </c>
      <c r="I1340" s="849">
        <v>506</v>
      </c>
      <c r="J1340" s="849">
        <v>2</v>
      </c>
      <c r="K1340" s="850">
        <v>1012</v>
      </c>
    </row>
    <row r="1341" spans="1:11" ht="14.45" customHeight="1" x14ac:dyDescent="0.2">
      <c r="A1341" s="831" t="s">
        <v>577</v>
      </c>
      <c r="B1341" s="832" t="s">
        <v>578</v>
      </c>
      <c r="C1341" s="835" t="s">
        <v>2639</v>
      </c>
      <c r="D1341" s="863" t="s">
        <v>2640</v>
      </c>
      <c r="E1341" s="835" t="s">
        <v>3141</v>
      </c>
      <c r="F1341" s="863" t="s">
        <v>3142</v>
      </c>
      <c r="G1341" s="835" t="s">
        <v>4039</v>
      </c>
      <c r="H1341" s="835" t="s">
        <v>4805</v>
      </c>
      <c r="I1341" s="849">
        <v>506</v>
      </c>
      <c r="J1341" s="849">
        <v>27</v>
      </c>
      <c r="K1341" s="850">
        <v>13662</v>
      </c>
    </row>
    <row r="1342" spans="1:11" ht="14.45" customHeight="1" x14ac:dyDescent="0.2">
      <c r="A1342" s="831" t="s">
        <v>577</v>
      </c>
      <c r="B1342" s="832" t="s">
        <v>578</v>
      </c>
      <c r="C1342" s="835" t="s">
        <v>2639</v>
      </c>
      <c r="D1342" s="863" t="s">
        <v>2640</v>
      </c>
      <c r="E1342" s="835" t="s">
        <v>3141</v>
      </c>
      <c r="F1342" s="863" t="s">
        <v>3142</v>
      </c>
      <c r="G1342" s="835" t="s">
        <v>3951</v>
      </c>
      <c r="H1342" s="835" t="s">
        <v>4806</v>
      </c>
      <c r="I1342" s="849">
        <v>506</v>
      </c>
      <c r="J1342" s="849">
        <v>24</v>
      </c>
      <c r="K1342" s="850">
        <v>12144</v>
      </c>
    </row>
    <row r="1343" spans="1:11" ht="14.45" customHeight="1" x14ac:dyDescent="0.2">
      <c r="A1343" s="831" t="s">
        <v>577</v>
      </c>
      <c r="B1343" s="832" t="s">
        <v>578</v>
      </c>
      <c r="C1343" s="835" t="s">
        <v>2639</v>
      </c>
      <c r="D1343" s="863" t="s">
        <v>2640</v>
      </c>
      <c r="E1343" s="835" t="s">
        <v>3141</v>
      </c>
      <c r="F1343" s="863" t="s">
        <v>3142</v>
      </c>
      <c r="G1343" s="835" t="s">
        <v>4807</v>
      </c>
      <c r="H1343" s="835" t="s">
        <v>4808</v>
      </c>
      <c r="I1343" s="849">
        <v>506</v>
      </c>
      <c r="J1343" s="849">
        <v>11</v>
      </c>
      <c r="K1343" s="850">
        <v>5566</v>
      </c>
    </row>
    <row r="1344" spans="1:11" ht="14.45" customHeight="1" x14ac:dyDescent="0.2">
      <c r="A1344" s="831" t="s">
        <v>577</v>
      </c>
      <c r="B1344" s="832" t="s">
        <v>578</v>
      </c>
      <c r="C1344" s="835" t="s">
        <v>2639</v>
      </c>
      <c r="D1344" s="863" t="s">
        <v>2640</v>
      </c>
      <c r="E1344" s="835" t="s">
        <v>3141</v>
      </c>
      <c r="F1344" s="863" t="s">
        <v>3142</v>
      </c>
      <c r="G1344" s="835" t="s">
        <v>4809</v>
      </c>
      <c r="H1344" s="835" t="s">
        <v>4810</v>
      </c>
      <c r="I1344" s="849">
        <v>506</v>
      </c>
      <c r="J1344" s="849">
        <v>11</v>
      </c>
      <c r="K1344" s="850">
        <v>5566</v>
      </c>
    </row>
    <row r="1345" spans="1:11" ht="14.45" customHeight="1" x14ac:dyDescent="0.2">
      <c r="A1345" s="831" t="s">
        <v>577</v>
      </c>
      <c r="B1345" s="832" t="s">
        <v>578</v>
      </c>
      <c r="C1345" s="835" t="s">
        <v>2639</v>
      </c>
      <c r="D1345" s="863" t="s">
        <v>2640</v>
      </c>
      <c r="E1345" s="835" t="s">
        <v>3141</v>
      </c>
      <c r="F1345" s="863" t="s">
        <v>3142</v>
      </c>
      <c r="G1345" s="835" t="s">
        <v>4811</v>
      </c>
      <c r="H1345" s="835" t="s">
        <v>4812</v>
      </c>
      <c r="I1345" s="849">
        <v>506</v>
      </c>
      <c r="J1345" s="849">
        <v>5</v>
      </c>
      <c r="K1345" s="850">
        <v>2530</v>
      </c>
    </row>
    <row r="1346" spans="1:11" ht="14.45" customHeight="1" x14ac:dyDescent="0.2">
      <c r="A1346" s="831" t="s">
        <v>577</v>
      </c>
      <c r="B1346" s="832" t="s">
        <v>578</v>
      </c>
      <c r="C1346" s="835" t="s">
        <v>2639</v>
      </c>
      <c r="D1346" s="863" t="s">
        <v>2640</v>
      </c>
      <c r="E1346" s="835" t="s">
        <v>3141</v>
      </c>
      <c r="F1346" s="863" t="s">
        <v>3142</v>
      </c>
      <c r="G1346" s="835" t="s">
        <v>4813</v>
      </c>
      <c r="H1346" s="835" t="s">
        <v>4814</v>
      </c>
      <c r="I1346" s="849">
        <v>506</v>
      </c>
      <c r="J1346" s="849">
        <v>1</v>
      </c>
      <c r="K1346" s="850">
        <v>506</v>
      </c>
    </row>
    <row r="1347" spans="1:11" ht="14.45" customHeight="1" x14ac:dyDescent="0.2">
      <c r="A1347" s="831" t="s">
        <v>577</v>
      </c>
      <c r="B1347" s="832" t="s">
        <v>578</v>
      </c>
      <c r="C1347" s="835" t="s">
        <v>2639</v>
      </c>
      <c r="D1347" s="863" t="s">
        <v>2640</v>
      </c>
      <c r="E1347" s="835" t="s">
        <v>3141</v>
      </c>
      <c r="F1347" s="863" t="s">
        <v>3142</v>
      </c>
      <c r="G1347" s="835" t="s">
        <v>4815</v>
      </c>
      <c r="H1347" s="835" t="s">
        <v>4816</v>
      </c>
      <c r="I1347" s="849">
        <v>506</v>
      </c>
      <c r="J1347" s="849">
        <v>1</v>
      </c>
      <c r="K1347" s="850">
        <v>506</v>
      </c>
    </row>
    <row r="1348" spans="1:11" ht="14.45" customHeight="1" x14ac:dyDescent="0.2">
      <c r="A1348" s="831" t="s">
        <v>577</v>
      </c>
      <c r="B1348" s="832" t="s">
        <v>578</v>
      </c>
      <c r="C1348" s="835" t="s">
        <v>2639</v>
      </c>
      <c r="D1348" s="863" t="s">
        <v>2640</v>
      </c>
      <c r="E1348" s="835" t="s">
        <v>3141</v>
      </c>
      <c r="F1348" s="863" t="s">
        <v>3142</v>
      </c>
      <c r="G1348" s="835" t="s">
        <v>4817</v>
      </c>
      <c r="H1348" s="835" t="s">
        <v>4818</v>
      </c>
      <c r="I1348" s="849">
        <v>506</v>
      </c>
      <c r="J1348" s="849">
        <v>3</v>
      </c>
      <c r="K1348" s="850">
        <v>1518</v>
      </c>
    </row>
    <row r="1349" spans="1:11" ht="14.45" customHeight="1" x14ac:dyDescent="0.2">
      <c r="A1349" s="831" t="s">
        <v>577</v>
      </c>
      <c r="B1349" s="832" t="s">
        <v>578</v>
      </c>
      <c r="C1349" s="835" t="s">
        <v>2639</v>
      </c>
      <c r="D1349" s="863" t="s">
        <v>2640</v>
      </c>
      <c r="E1349" s="835" t="s">
        <v>3141</v>
      </c>
      <c r="F1349" s="863" t="s">
        <v>3142</v>
      </c>
      <c r="G1349" s="835" t="s">
        <v>4819</v>
      </c>
      <c r="H1349" s="835" t="s">
        <v>4820</v>
      </c>
      <c r="I1349" s="849">
        <v>506</v>
      </c>
      <c r="J1349" s="849">
        <v>1</v>
      </c>
      <c r="K1349" s="850">
        <v>506</v>
      </c>
    </row>
    <row r="1350" spans="1:11" ht="14.45" customHeight="1" x14ac:dyDescent="0.2">
      <c r="A1350" s="831" t="s">
        <v>577</v>
      </c>
      <c r="B1350" s="832" t="s">
        <v>578</v>
      </c>
      <c r="C1350" s="835" t="s">
        <v>2639</v>
      </c>
      <c r="D1350" s="863" t="s">
        <v>2640</v>
      </c>
      <c r="E1350" s="835" t="s">
        <v>3141</v>
      </c>
      <c r="F1350" s="863" t="s">
        <v>3142</v>
      </c>
      <c r="G1350" s="835" t="s">
        <v>4821</v>
      </c>
      <c r="H1350" s="835" t="s">
        <v>4822</v>
      </c>
      <c r="I1350" s="849">
        <v>506</v>
      </c>
      <c r="J1350" s="849">
        <v>1</v>
      </c>
      <c r="K1350" s="850">
        <v>506</v>
      </c>
    </row>
    <row r="1351" spans="1:11" ht="14.45" customHeight="1" x14ac:dyDescent="0.2">
      <c r="A1351" s="831" t="s">
        <v>577</v>
      </c>
      <c r="B1351" s="832" t="s">
        <v>578</v>
      </c>
      <c r="C1351" s="835" t="s">
        <v>2639</v>
      </c>
      <c r="D1351" s="863" t="s">
        <v>2640</v>
      </c>
      <c r="E1351" s="835" t="s">
        <v>3141</v>
      </c>
      <c r="F1351" s="863" t="s">
        <v>3142</v>
      </c>
      <c r="G1351" s="835" t="s">
        <v>4823</v>
      </c>
      <c r="H1351" s="835" t="s">
        <v>4824</v>
      </c>
      <c r="I1351" s="849">
        <v>1149.489990234375</v>
      </c>
      <c r="J1351" s="849">
        <v>1</v>
      </c>
      <c r="K1351" s="850">
        <v>1149.489990234375</v>
      </c>
    </row>
    <row r="1352" spans="1:11" ht="14.45" customHeight="1" x14ac:dyDescent="0.2">
      <c r="A1352" s="831" t="s">
        <v>577</v>
      </c>
      <c r="B1352" s="832" t="s">
        <v>578</v>
      </c>
      <c r="C1352" s="835" t="s">
        <v>2639</v>
      </c>
      <c r="D1352" s="863" t="s">
        <v>2640</v>
      </c>
      <c r="E1352" s="835" t="s">
        <v>3141</v>
      </c>
      <c r="F1352" s="863" t="s">
        <v>3142</v>
      </c>
      <c r="G1352" s="835" t="s">
        <v>4825</v>
      </c>
      <c r="H1352" s="835" t="s">
        <v>4826</v>
      </c>
      <c r="I1352" s="849">
        <v>1149.489990234375</v>
      </c>
      <c r="J1352" s="849">
        <v>1</v>
      </c>
      <c r="K1352" s="850">
        <v>1149.489990234375</v>
      </c>
    </row>
    <row r="1353" spans="1:11" ht="14.45" customHeight="1" x14ac:dyDescent="0.2">
      <c r="A1353" s="831" t="s">
        <v>577</v>
      </c>
      <c r="B1353" s="832" t="s">
        <v>578</v>
      </c>
      <c r="C1353" s="835" t="s">
        <v>2639</v>
      </c>
      <c r="D1353" s="863" t="s">
        <v>2640</v>
      </c>
      <c r="E1353" s="835" t="s">
        <v>3141</v>
      </c>
      <c r="F1353" s="863" t="s">
        <v>3142</v>
      </c>
      <c r="G1353" s="835" t="s">
        <v>4827</v>
      </c>
      <c r="H1353" s="835" t="s">
        <v>4828</v>
      </c>
      <c r="I1353" s="849">
        <v>861.6400146484375</v>
      </c>
      <c r="J1353" s="849">
        <v>5</v>
      </c>
      <c r="K1353" s="850">
        <v>4308.18994140625</v>
      </c>
    </row>
    <row r="1354" spans="1:11" ht="14.45" customHeight="1" x14ac:dyDescent="0.2">
      <c r="A1354" s="831" t="s">
        <v>577</v>
      </c>
      <c r="B1354" s="832" t="s">
        <v>578</v>
      </c>
      <c r="C1354" s="835" t="s">
        <v>2639</v>
      </c>
      <c r="D1354" s="863" t="s">
        <v>2640</v>
      </c>
      <c r="E1354" s="835" t="s">
        <v>3141</v>
      </c>
      <c r="F1354" s="863" t="s">
        <v>3142</v>
      </c>
      <c r="G1354" s="835" t="s">
        <v>4829</v>
      </c>
      <c r="H1354" s="835" t="s">
        <v>4830</v>
      </c>
      <c r="I1354" s="849">
        <v>861.6400146484375</v>
      </c>
      <c r="J1354" s="849">
        <v>1</v>
      </c>
      <c r="K1354" s="850">
        <v>861.6400146484375</v>
      </c>
    </row>
    <row r="1355" spans="1:11" ht="14.45" customHeight="1" x14ac:dyDescent="0.2">
      <c r="A1355" s="831" t="s">
        <v>577</v>
      </c>
      <c r="B1355" s="832" t="s">
        <v>578</v>
      </c>
      <c r="C1355" s="835" t="s">
        <v>2639</v>
      </c>
      <c r="D1355" s="863" t="s">
        <v>2640</v>
      </c>
      <c r="E1355" s="835" t="s">
        <v>3141</v>
      </c>
      <c r="F1355" s="863" t="s">
        <v>3142</v>
      </c>
      <c r="G1355" s="835" t="s">
        <v>4071</v>
      </c>
      <c r="H1355" s="835" t="s">
        <v>4831</v>
      </c>
      <c r="I1355" s="849">
        <v>908.41998291015625</v>
      </c>
      <c r="J1355" s="849">
        <v>2</v>
      </c>
      <c r="K1355" s="850">
        <v>1816.8399658203125</v>
      </c>
    </row>
    <row r="1356" spans="1:11" ht="14.45" customHeight="1" x14ac:dyDescent="0.2">
      <c r="A1356" s="831" t="s">
        <v>577</v>
      </c>
      <c r="B1356" s="832" t="s">
        <v>578</v>
      </c>
      <c r="C1356" s="835" t="s">
        <v>2639</v>
      </c>
      <c r="D1356" s="863" t="s">
        <v>2640</v>
      </c>
      <c r="E1356" s="835" t="s">
        <v>3141</v>
      </c>
      <c r="F1356" s="863" t="s">
        <v>3142</v>
      </c>
      <c r="G1356" s="835" t="s">
        <v>4073</v>
      </c>
      <c r="H1356" s="835" t="s">
        <v>4832</v>
      </c>
      <c r="I1356" s="849">
        <v>908.41998291015625</v>
      </c>
      <c r="J1356" s="849">
        <v>3</v>
      </c>
      <c r="K1356" s="850">
        <v>2725.2599487304688</v>
      </c>
    </row>
    <row r="1357" spans="1:11" ht="14.45" customHeight="1" x14ac:dyDescent="0.2">
      <c r="A1357" s="831" t="s">
        <v>577</v>
      </c>
      <c r="B1357" s="832" t="s">
        <v>578</v>
      </c>
      <c r="C1357" s="835" t="s">
        <v>2639</v>
      </c>
      <c r="D1357" s="863" t="s">
        <v>2640</v>
      </c>
      <c r="E1357" s="835" t="s">
        <v>3141</v>
      </c>
      <c r="F1357" s="863" t="s">
        <v>3142</v>
      </c>
      <c r="G1357" s="835" t="s">
        <v>4075</v>
      </c>
      <c r="H1357" s="835" t="s">
        <v>4833</v>
      </c>
      <c r="I1357" s="849">
        <v>908.41998291015625</v>
      </c>
      <c r="J1357" s="849">
        <v>2</v>
      </c>
      <c r="K1357" s="850">
        <v>1816.8399658203125</v>
      </c>
    </row>
    <row r="1358" spans="1:11" ht="14.45" customHeight="1" x14ac:dyDescent="0.2">
      <c r="A1358" s="831" t="s">
        <v>577</v>
      </c>
      <c r="B1358" s="832" t="s">
        <v>578</v>
      </c>
      <c r="C1358" s="835" t="s">
        <v>2639</v>
      </c>
      <c r="D1358" s="863" t="s">
        <v>2640</v>
      </c>
      <c r="E1358" s="835" t="s">
        <v>3141</v>
      </c>
      <c r="F1358" s="863" t="s">
        <v>3142</v>
      </c>
      <c r="G1358" s="835" t="s">
        <v>4077</v>
      </c>
      <c r="H1358" s="835" t="s">
        <v>4834</v>
      </c>
      <c r="I1358" s="849">
        <v>908.41998291015625</v>
      </c>
      <c r="J1358" s="849">
        <v>7</v>
      </c>
      <c r="K1358" s="850">
        <v>6358.9400024414063</v>
      </c>
    </row>
    <row r="1359" spans="1:11" ht="14.45" customHeight="1" x14ac:dyDescent="0.2">
      <c r="A1359" s="831" t="s">
        <v>577</v>
      </c>
      <c r="B1359" s="832" t="s">
        <v>578</v>
      </c>
      <c r="C1359" s="835" t="s">
        <v>2639</v>
      </c>
      <c r="D1359" s="863" t="s">
        <v>2640</v>
      </c>
      <c r="E1359" s="835" t="s">
        <v>3141</v>
      </c>
      <c r="F1359" s="863" t="s">
        <v>3142</v>
      </c>
      <c r="G1359" s="835" t="s">
        <v>4835</v>
      </c>
      <c r="H1359" s="835" t="s">
        <v>4836</v>
      </c>
      <c r="I1359" s="849">
        <v>861.6400146484375</v>
      </c>
      <c r="J1359" s="849">
        <v>1</v>
      </c>
      <c r="K1359" s="850">
        <v>861.6400146484375</v>
      </c>
    </row>
    <row r="1360" spans="1:11" ht="14.45" customHeight="1" x14ac:dyDescent="0.2">
      <c r="A1360" s="831" t="s">
        <v>577</v>
      </c>
      <c r="B1360" s="832" t="s">
        <v>578</v>
      </c>
      <c r="C1360" s="835" t="s">
        <v>2639</v>
      </c>
      <c r="D1360" s="863" t="s">
        <v>2640</v>
      </c>
      <c r="E1360" s="835" t="s">
        <v>3141</v>
      </c>
      <c r="F1360" s="863" t="s">
        <v>3142</v>
      </c>
      <c r="G1360" s="835" t="s">
        <v>4837</v>
      </c>
      <c r="H1360" s="835" t="s">
        <v>4838</v>
      </c>
      <c r="I1360" s="849">
        <v>1213.5033365885417</v>
      </c>
      <c r="J1360" s="849">
        <v>4</v>
      </c>
      <c r="K1360" s="850">
        <v>4854.010009765625</v>
      </c>
    </row>
    <row r="1361" spans="1:11" ht="14.45" customHeight="1" x14ac:dyDescent="0.2">
      <c r="A1361" s="831" t="s">
        <v>577</v>
      </c>
      <c r="B1361" s="832" t="s">
        <v>578</v>
      </c>
      <c r="C1361" s="835" t="s">
        <v>2639</v>
      </c>
      <c r="D1361" s="863" t="s">
        <v>2640</v>
      </c>
      <c r="E1361" s="835" t="s">
        <v>3141</v>
      </c>
      <c r="F1361" s="863" t="s">
        <v>3142</v>
      </c>
      <c r="G1361" s="835" t="s">
        <v>4839</v>
      </c>
      <c r="H1361" s="835" t="s">
        <v>4840</v>
      </c>
      <c r="I1361" s="849">
        <v>1213.489990234375</v>
      </c>
      <c r="J1361" s="849">
        <v>4</v>
      </c>
      <c r="K1361" s="850">
        <v>4853.949951171875</v>
      </c>
    </row>
    <row r="1362" spans="1:11" ht="14.45" customHeight="1" x14ac:dyDescent="0.2">
      <c r="A1362" s="831" t="s">
        <v>577</v>
      </c>
      <c r="B1362" s="832" t="s">
        <v>578</v>
      </c>
      <c r="C1362" s="835" t="s">
        <v>2639</v>
      </c>
      <c r="D1362" s="863" t="s">
        <v>2640</v>
      </c>
      <c r="E1362" s="835" t="s">
        <v>3141</v>
      </c>
      <c r="F1362" s="863" t="s">
        <v>3142</v>
      </c>
      <c r="G1362" s="835" t="s">
        <v>4841</v>
      </c>
      <c r="H1362" s="835" t="s">
        <v>4842</v>
      </c>
      <c r="I1362" s="849">
        <v>1213.4924926757813</v>
      </c>
      <c r="J1362" s="849">
        <v>6</v>
      </c>
      <c r="K1362" s="850">
        <v>7280.9599609375</v>
      </c>
    </row>
    <row r="1363" spans="1:11" ht="14.45" customHeight="1" x14ac:dyDescent="0.2">
      <c r="A1363" s="831" t="s">
        <v>577</v>
      </c>
      <c r="B1363" s="832" t="s">
        <v>578</v>
      </c>
      <c r="C1363" s="835" t="s">
        <v>2639</v>
      </c>
      <c r="D1363" s="863" t="s">
        <v>2640</v>
      </c>
      <c r="E1363" s="835" t="s">
        <v>3141</v>
      </c>
      <c r="F1363" s="863" t="s">
        <v>3142</v>
      </c>
      <c r="G1363" s="835" t="s">
        <v>4081</v>
      </c>
      <c r="H1363" s="835" t="s">
        <v>4843</v>
      </c>
      <c r="I1363" s="849">
        <v>1213.4939941406251</v>
      </c>
      <c r="J1363" s="849">
        <v>5</v>
      </c>
      <c r="K1363" s="850">
        <v>6067.469970703125</v>
      </c>
    </row>
    <row r="1364" spans="1:11" ht="14.45" customHeight="1" x14ac:dyDescent="0.2">
      <c r="A1364" s="831" t="s">
        <v>577</v>
      </c>
      <c r="B1364" s="832" t="s">
        <v>578</v>
      </c>
      <c r="C1364" s="835" t="s">
        <v>2639</v>
      </c>
      <c r="D1364" s="863" t="s">
        <v>2640</v>
      </c>
      <c r="E1364" s="835" t="s">
        <v>3141</v>
      </c>
      <c r="F1364" s="863" t="s">
        <v>3142</v>
      </c>
      <c r="G1364" s="835" t="s">
        <v>4083</v>
      </c>
      <c r="H1364" s="835" t="s">
        <v>4844</v>
      </c>
      <c r="I1364" s="849">
        <v>1213.5</v>
      </c>
      <c r="J1364" s="849">
        <v>7</v>
      </c>
      <c r="K1364" s="850">
        <v>8494.5</v>
      </c>
    </row>
    <row r="1365" spans="1:11" ht="14.45" customHeight="1" x14ac:dyDescent="0.2">
      <c r="A1365" s="831" t="s">
        <v>577</v>
      </c>
      <c r="B1365" s="832" t="s">
        <v>578</v>
      </c>
      <c r="C1365" s="835" t="s">
        <v>2639</v>
      </c>
      <c r="D1365" s="863" t="s">
        <v>2640</v>
      </c>
      <c r="E1365" s="835" t="s">
        <v>3141</v>
      </c>
      <c r="F1365" s="863" t="s">
        <v>3142</v>
      </c>
      <c r="G1365" s="835" t="s">
        <v>4085</v>
      </c>
      <c r="H1365" s="835" t="s">
        <v>4845</v>
      </c>
      <c r="I1365" s="849">
        <v>1322.672773881392</v>
      </c>
      <c r="J1365" s="849">
        <v>16</v>
      </c>
      <c r="K1365" s="850">
        <v>21162.750732421875</v>
      </c>
    </row>
    <row r="1366" spans="1:11" ht="14.45" customHeight="1" x14ac:dyDescent="0.2">
      <c r="A1366" s="831" t="s">
        <v>577</v>
      </c>
      <c r="B1366" s="832" t="s">
        <v>578</v>
      </c>
      <c r="C1366" s="835" t="s">
        <v>2639</v>
      </c>
      <c r="D1366" s="863" t="s">
        <v>2640</v>
      </c>
      <c r="E1366" s="835" t="s">
        <v>3141</v>
      </c>
      <c r="F1366" s="863" t="s">
        <v>3142</v>
      </c>
      <c r="G1366" s="835" t="s">
        <v>4087</v>
      </c>
      <c r="H1366" s="835" t="s">
        <v>4846</v>
      </c>
      <c r="I1366" s="849">
        <v>1322.6712951660156</v>
      </c>
      <c r="J1366" s="849">
        <v>9</v>
      </c>
      <c r="K1366" s="850">
        <v>11904.040405273438</v>
      </c>
    </row>
    <row r="1367" spans="1:11" ht="14.45" customHeight="1" x14ac:dyDescent="0.2">
      <c r="A1367" s="831" t="s">
        <v>577</v>
      </c>
      <c r="B1367" s="832" t="s">
        <v>578</v>
      </c>
      <c r="C1367" s="835" t="s">
        <v>2639</v>
      </c>
      <c r="D1367" s="863" t="s">
        <v>2640</v>
      </c>
      <c r="E1367" s="835" t="s">
        <v>3141</v>
      </c>
      <c r="F1367" s="863" t="s">
        <v>3142</v>
      </c>
      <c r="G1367" s="835" t="s">
        <v>4089</v>
      </c>
      <c r="H1367" s="835" t="s">
        <v>4847</v>
      </c>
      <c r="I1367" s="849">
        <v>1322.6720458984375</v>
      </c>
      <c r="J1367" s="849">
        <v>13</v>
      </c>
      <c r="K1367" s="850">
        <v>17194.72021484375</v>
      </c>
    </row>
    <row r="1368" spans="1:11" ht="14.45" customHeight="1" x14ac:dyDescent="0.2">
      <c r="A1368" s="831" t="s">
        <v>577</v>
      </c>
      <c r="B1368" s="832" t="s">
        <v>578</v>
      </c>
      <c r="C1368" s="835" t="s">
        <v>2639</v>
      </c>
      <c r="D1368" s="863" t="s">
        <v>2640</v>
      </c>
      <c r="E1368" s="835" t="s">
        <v>3141</v>
      </c>
      <c r="F1368" s="863" t="s">
        <v>3142</v>
      </c>
      <c r="G1368" s="835" t="s">
        <v>4091</v>
      </c>
      <c r="H1368" s="835" t="s">
        <v>4848</v>
      </c>
      <c r="I1368" s="849">
        <v>1322.6700439453125</v>
      </c>
      <c r="J1368" s="849">
        <v>7</v>
      </c>
      <c r="K1368" s="850">
        <v>9258.7001953125</v>
      </c>
    </row>
    <row r="1369" spans="1:11" ht="14.45" customHeight="1" x14ac:dyDescent="0.2">
      <c r="A1369" s="831" t="s">
        <v>577</v>
      </c>
      <c r="B1369" s="832" t="s">
        <v>578</v>
      </c>
      <c r="C1369" s="835" t="s">
        <v>2639</v>
      </c>
      <c r="D1369" s="863" t="s">
        <v>2640</v>
      </c>
      <c r="E1369" s="835" t="s">
        <v>3141</v>
      </c>
      <c r="F1369" s="863" t="s">
        <v>3142</v>
      </c>
      <c r="G1369" s="835" t="s">
        <v>4093</v>
      </c>
      <c r="H1369" s="835" t="s">
        <v>4849</v>
      </c>
      <c r="I1369" s="849">
        <v>1322.675048828125</v>
      </c>
      <c r="J1369" s="849">
        <v>6</v>
      </c>
      <c r="K1369" s="850">
        <v>7936.040283203125</v>
      </c>
    </row>
    <row r="1370" spans="1:11" ht="14.45" customHeight="1" x14ac:dyDescent="0.2">
      <c r="A1370" s="831" t="s">
        <v>577</v>
      </c>
      <c r="B1370" s="832" t="s">
        <v>578</v>
      </c>
      <c r="C1370" s="835" t="s">
        <v>2639</v>
      </c>
      <c r="D1370" s="863" t="s">
        <v>2640</v>
      </c>
      <c r="E1370" s="835" t="s">
        <v>3141</v>
      </c>
      <c r="F1370" s="863" t="s">
        <v>3142</v>
      </c>
      <c r="G1370" s="835" t="s">
        <v>4095</v>
      </c>
      <c r="H1370" s="835" t="s">
        <v>4850</v>
      </c>
      <c r="I1370" s="849">
        <v>1405.52001953125</v>
      </c>
      <c r="J1370" s="849">
        <v>1</v>
      </c>
      <c r="K1370" s="850">
        <v>1405.52001953125</v>
      </c>
    </row>
    <row r="1371" spans="1:11" ht="14.45" customHeight="1" x14ac:dyDescent="0.2">
      <c r="A1371" s="831" t="s">
        <v>577</v>
      </c>
      <c r="B1371" s="832" t="s">
        <v>578</v>
      </c>
      <c r="C1371" s="835" t="s">
        <v>2639</v>
      </c>
      <c r="D1371" s="863" t="s">
        <v>2640</v>
      </c>
      <c r="E1371" s="835" t="s">
        <v>3141</v>
      </c>
      <c r="F1371" s="863" t="s">
        <v>3142</v>
      </c>
      <c r="G1371" s="835" t="s">
        <v>4851</v>
      </c>
      <c r="H1371" s="835" t="s">
        <v>4852</v>
      </c>
      <c r="I1371" s="849">
        <v>1405.52001953125</v>
      </c>
      <c r="J1371" s="849">
        <v>1</v>
      </c>
      <c r="K1371" s="850">
        <v>1405.52001953125</v>
      </c>
    </row>
    <row r="1372" spans="1:11" ht="14.45" customHeight="1" x14ac:dyDescent="0.2">
      <c r="A1372" s="831" t="s">
        <v>577</v>
      </c>
      <c r="B1372" s="832" t="s">
        <v>578</v>
      </c>
      <c r="C1372" s="835" t="s">
        <v>2639</v>
      </c>
      <c r="D1372" s="863" t="s">
        <v>2640</v>
      </c>
      <c r="E1372" s="835" t="s">
        <v>3141</v>
      </c>
      <c r="F1372" s="863" t="s">
        <v>3142</v>
      </c>
      <c r="G1372" s="835" t="s">
        <v>4853</v>
      </c>
      <c r="H1372" s="835" t="s">
        <v>4854</v>
      </c>
      <c r="I1372" s="849">
        <v>1637.5</v>
      </c>
      <c r="J1372" s="849">
        <v>1</v>
      </c>
      <c r="K1372" s="850">
        <v>1637.5</v>
      </c>
    </row>
    <row r="1373" spans="1:11" ht="14.45" customHeight="1" x14ac:dyDescent="0.2">
      <c r="A1373" s="831" t="s">
        <v>577</v>
      </c>
      <c r="B1373" s="832" t="s">
        <v>578</v>
      </c>
      <c r="C1373" s="835" t="s">
        <v>2639</v>
      </c>
      <c r="D1373" s="863" t="s">
        <v>2640</v>
      </c>
      <c r="E1373" s="835" t="s">
        <v>3141</v>
      </c>
      <c r="F1373" s="863" t="s">
        <v>3142</v>
      </c>
      <c r="G1373" s="835" t="s">
        <v>4855</v>
      </c>
      <c r="H1373" s="835" t="s">
        <v>4856</v>
      </c>
      <c r="I1373" s="849">
        <v>896.719970703125</v>
      </c>
      <c r="J1373" s="849">
        <v>2</v>
      </c>
      <c r="K1373" s="850">
        <v>1793.43994140625</v>
      </c>
    </row>
    <row r="1374" spans="1:11" ht="14.45" customHeight="1" x14ac:dyDescent="0.2">
      <c r="A1374" s="831" t="s">
        <v>577</v>
      </c>
      <c r="B1374" s="832" t="s">
        <v>578</v>
      </c>
      <c r="C1374" s="835" t="s">
        <v>2639</v>
      </c>
      <c r="D1374" s="863" t="s">
        <v>2640</v>
      </c>
      <c r="E1374" s="835" t="s">
        <v>3141</v>
      </c>
      <c r="F1374" s="863" t="s">
        <v>3142</v>
      </c>
      <c r="G1374" s="835" t="s">
        <v>4857</v>
      </c>
      <c r="H1374" s="835" t="s">
        <v>4858</v>
      </c>
      <c r="I1374" s="849">
        <v>1089.719970703125</v>
      </c>
      <c r="J1374" s="849">
        <v>1</v>
      </c>
      <c r="K1374" s="850">
        <v>1089.719970703125</v>
      </c>
    </row>
    <row r="1375" spans="1:11" ht="14.45" customHeight="1" x14ac:dyDescent="0.2">
      <c r="A1375" s="831" t="s">
        <v>577</v>
      </c>
      <c r="B1375" s="832" t="s">
        <v>578</v>
      </c>
      <c r="C1375" s="835" t="s">
        <v>2639</v>
      </c>
      <c r="D1375" s="863" t="s">
        <v>2640</v>
      </c>
      <c r="E1375" s="835" t="s">
        <v>3141</v>
      </c>
      <c r="F1375" s="863" t="s">
        <v>3142</v>
      </c>
      <c r="G1375" s="835" t="s">
        <v>4859</v>
      </c>
      <c r="H1375" s="835" t="s">
        <v>4860</v>
      </c>
      <c r="I1375" s="849">
        <v>1089.7166341145833</v>
      </c>
      <c r="J1375" s="849">
        <v>3</v>
      </c>
      <c r="K1375" s="850">
        <v>3269.14990234375</v>
      </c>
    </row>
    <row r="1376" spans="1:11" ht="14.45" customHeight="1" x14ac:dyDescent="0.2">
      <c r="A1376" s="831" t="s">
        <v>577</v>
      </c>
      <c r="B1376" s="832" t="s">
        <v>578</v>
      </c>
      <c r="C1376" s="835" t="s">
        <v>2639</v>
      </c>
      <c r="D1376" s="863" t="s">
        <v>2640</v>
      </c>
      <c r="E1376" s="835" t="s">
        <v>3141</v>
      </c>
      <c r="F1376" s="863" t="s">
        <v>3142</v>
      </c>
      <c r="G1376" s="835" t="s">
        <v>4099</v>
      </c>
      <c r="H1376" s="835" t="s">
        <v>4861</v>
      </c>
      <c r="I1376" s="849">
        <v>1089.71796875</v>
      </c>
      <c r="J1376" s="849">
        <v>8</v>
      </c>
      <c r="K1376" s="850">
        <v>8717.73974609375</v>
      </c>
    </row>
    <row r="1377" spans="1:11" ht="14.45" customHeight="1" x14ac:dyDescent="0.2">
      <c r="A1377" s="831" t="s">
        <v>577</v>
      </c>
      <c r="B1377" s="832" t="s">
        <v>578</v>
      </c>
      <c r="C1377" s="835" t="s">
        <v>2639</v>
      </c>
      <c r="D1377" s="863" t="s">
        <v>2640</v>
      </c>
      <c r="E1377" s="835" t="s">
        <v>3141</v>
      </c>
      <c r="F1377" s="863" t="s">
        <v>3142</v>
      </c>
      <c r="G1377" s="835" t="s">
        <v>4862</v>
      </c>
      <c r="H1377" s="835" t="s">
        <v>4863</v>
      </c>
      <c r="I1377" s="849">
        <v>1089.7159667968749</v>
      </c>
      <c r="J1377" s="849">
        <v>8</v>
      </c>
      <c r="K1377" s="850">
        <v>8717.7197265625</v>
      </c>
    </row>
    <row r="1378" spans="1:11" ht="14.45" customHeight="1" x14ac:dyDescent="0.2">
      <c r="A1378" s="831" t="s">
        <v>577</v>
      </c>
      <c r="B1378" s="832" t="s">
        <v>578</v>
      </c>
      <c r="C1378" s="835" t="s">
        <v>2639</v>
      </c>
      <c r="D1378" s="863" t="s">
        <v>2640</v>
      </c>
      <c r="E1378" s="835" t="s">
        <v>3141</v>
      </c>
      <c r="F1378" s="863" t="s">
        <v>3142</v>
      </c>
      <c r="G1378" s="835" t="s">
        <v>4864</v>
      </c>
      <c r="H1378" s="835" t="s">
        <v>4865</v>
      </c>
      <c r="I1378" s="849">
        <v>1089.719970703125</v>
      </c>
      <c r="J1378" s="849">
        <v>6</v>
      </c>
      <c r="K1378" s="850">
        <v>6538.309814453125</v>
      </c>
    </row>
    <row r="1379" spans="1:11" ht="14.45" customHeight="1" x14ac:dyDescent="0.2">
      <c r="A1379" s="831" t="s">
        <v>577</v>
      </c>
      <c r="B1379" s="832" t="s">
        <v>578</v>
      </c>
      <c r="C1379" s="835" t="s">
        <v>2639</v>
      </c>
      <c r="D1379" s="863" t="s">
        <v>2640</v>
      </c>
      <c r="E1379" s="835" t="s">
        <v>3141</v>
      </c>
      <c r="F1379" s="863" t="s">
        <v>3142</v>
      </c>
      <c r="G1379" s="835" t="s">
        <v>4866</v>
      </c>
      <c r="H1379" s="835" t="s">
        <v>4867</v>
      </c>
      <c r="I1379" s="849">
        <v>1161.8349609375</v>
      </c>
      <c r="J1379" s="849">
        <v>3</v>
      </c>
      <c r="K1379" s="850">
        <v>3485.5098876953125</v>
      </c>
    </row>
    <row r="1380" spans="1:11" ht="14.45" customHeight="1" x14ac:dyDescent="0.2">
      <c r="A1380" s="831" t="s">
        <v>577</v>
      </c>
      <c r="B1380" s="832" t="s">
        <v>578</v>
      </c>
      <c r="C1380" s="835" t="s">
        <v>2639</v>
      </c>
      <c r="D1380" s="863" t="s">
        <v>2640</v>
      </c>
      <c r="E1380" s="835" t="s">
        <v>3141</v>
      </c>
      <c r="F1380" s="863" t="s">
        <v>3142</v>
      </c>
      <c r="G1380" s="835" t="s">
        <v>4868</v>
      </c>
      <c r="H1380" s="835" t="s">
        <v>4869</v>
      </c>
      <c r="I1380" s="849">
        <v>1161.8299560546875</v>
      </c>
      <c r="J1380" s="849">
        <v>2</v>
      </c>
      <c r="K1380" s="850">
        <v>2323.659912109375</v>
      </c>
    </row>
    <row r="1381" spans="1:11" ht="14.45" customHeight="1" x14ac:dyDescent="0.2">
      <c r="A1381" s="831" t="s">
        <v>577</v>
      </c>
      <c r="B1381" s="832" t="s">
        <v>578</v>
      </c>
      <c r="C1381" s="835" t="s">
        <v>2639</v>
      </c>
      <c r="D1381" s="863" t="s">
        <v>2640</v>
      </c>
      <c r="E1381" s="835" t="s">
        <v>3141</v>
      </c>
      <c r="F1381" s="863" t="s">
        <v>3142</v>
      </c>
      <c r="G1381" s="835" t="s">
        <v>4101</v>
      </c>
      <c r="H1381" s="835" t="s">
        <v>4870</v>
      </c>
      <c r="I1381" s="849">
        <v>1161.8299560546875</v>
      </c>
      <c r="J1381" s="849">
        <v>2</v>
      </c>
      <c r="K1381" s="850">
        <v>2323.659912109375</v>
      </c>
    </row>
    <row r="1382" spans="1:11" ht="14.45" customHeight="1" x14ac:dyDescent="0.2">
      <c r="A1382" s="831" t="s">
        <v>577</v>
      </c>
      <c r="B1382" s="832" t="s">
        <v>578</v>
      </c>
      <c r="C1382" s="835" t="s">
        <v>2639</v>
      </c>
      <c r="D1382" s="863" t="s">
        <v>2640</v>
      </c>
      <c r="E1382" s="835" t="s">
        <v>3141</v>
      </c>
      <c r="F1382" s="863" t="s">
        <v>3142</v>
      </c>
      <c r="G1382" s="835" t="s">
        <v>4871</v>
      </c>
      <c r="H1382" s="835" t="s">
        <v>4872</v>
      </c>
      <c r="I1382" s="849">
        <v>1161.8299560546875</v>
      </c>
      <c r="J1382" s="849">
        <v>2</v>
      </c>
      <c r="K1382" s="850">
        <v>2323.659912109375</v>
      </c>
    </row>
    <row r="1383" spans="1:11" ht="14.45" customHeight="1" x14ac:dyDescent="0.2">
      <c r="A1383" s="831" t="s">
        <v>577</v>
      </c>
      <c r="B1383" s="832" t="s">
        <v>578</v>
      </c>
      <c r="C1383" s="835" t="s">
        <v>2639</v>
      </c>
      <c r="D1383" s="863" t="s">
        <v>2640</v>
      </c>
      <c r="E1383" s="835" t="s">
        <v>3141</v>
      </c>
      <c r="F1383" s="863" t="s">
        <v>3142</v>
      </c>
      <c r="G1383" s="835" t="s">
        <v>4873</v>
      </c>
      <c r="H1383" s="835" t="s">
        <v>4874</v>
      </c>
      <c r="I1383" s="849">
        <v>1161.8349609375</v>
      </c>
      <c r="J1383" s="849">
        <v>5</v>
      </c>
      <c r="K1383" s="850">
        <v>5809.1798095703125</v>
      </c>
    </row>
    <row r="1384" spans="1:11" ht="14.45" customHeight="1" x14ac:dyDescent="0.2">
      <c r="A1384" s="831" t="s">
        <v>577</v>
      </c>
      <c r="B1384" s="832" t="s">
        <v>578</v>
      </c>
      <c r="C1384" s="835" t="s">
        <v>2639</v>
      </c>
      <c r="D1384" s="863" t="s">
        <v>2640</v>
      </c>
      <c r="E1384" s="835" t="s">
        <v>3141</v>
      </c>
      <c r="F1384" s="863" t="s">
        <v>3142</v>
      </c>
      <c r="G1384" s="835" t="s">
        <v>4875</v>
      </c>
      <c r="H1384" s="835" t="s">
        <v>4876</v>
      </c>
      <c r="I1384" s="849">
        <v>1161.8332926432292</v>
      </c>
      <c r="J1384" s="849">
        <v>4</v>
      </c>
      <c r="K1384" s="850">
        <v>4647.329833984375</v>
      </c>
    </row>
    <row r="1385" spans="1:11" ht="14.45" customHeight="1" x14ac:dyDescent="0.2">
      <c r="A1385" s="831" t="s">
        <v>577</v>
      </c>
      <c r="B1385" s="832" t="s">
        <v>578</v>
      </c>
      <c r="C1385" s="835" t="s">
        <v>2639</v>
      </c>
      <c r="D1385" s="863" t="s">
        <v>2640</v>
      </c>
      <c r="E1385" s="835" t="s">
        <v>3141</v>
      </c>
      <c r="F1385" s="863" t="s">
        <v>3142</v>
      </c>
      <c r="G1385" s="835" t="s">
        <v>4103</v>
      </c>
      <c r="H1385" s="835" t="s">
        <v>4877</v>
      </c>
      <c r="I1385" s="849">
        <v>1161.8399658203125</v>
      </c>
      <c r="J1385" s="849">
        <v>1</v>
      </c>
      <c r="K1385" s="850">
        <v>1161.8399658203125</v>
      </c>
    </row>
    <row r="1386" spans="1:11" ht="14.45" customHeight="1" x14ac:dyDescent="0.2">
      <c r="A1386" s="831" t="s">
        <v>577</v>
      </c>
      <c r="B1386" s="832" t="s">
        <v>578</v>
      </c>
      <c r="C1386" s="835" t="s">
        <v>2639</v>
      </c>
      <c r="D1386" s="863" t="s">
        <v>2640</v>
      </c>
      <c r="E1386" s="835" t="s">
        <v>3141</v>
      </c>
      <c r="F1386" s="863" t="s">
        <v>3142</v>
      </c>
      <c r="G1386" s="835" t="s">
        <v>4878</v>
      </c>
      <c r="H1386" s="835" t="s">
        <v>4879</v>
      </c>
      <c r="I1386" s="849">
        <v>1161.8299560546875</v>
      </c>
      <c r="J1386" s="849">
        <v>1</v>
      </c>
      <c r="K1386" s="850">
        <v>1161.8299560546875</v>
      </c>
    </row>
    <row r="1387" spans="1:11" ht="14.45" customHeight="1" x14ac:dyDescent="0.2">
      <c r="A1387" s="831" t="s">
        <v>577</v>
      </c>
      <c r="B1387" s="832" t="s">
        <v>578</v>
      </c>
      <c r="C1387" s="835" t="s">
        <v>2639</v>
      </c>
      <c r="D1387" s="863" t="s">
        <v>2640</v>
      </c>
      <c r="E1387" s="835" t="s">
        <v>3141</v>
      </c>
      <c r="F1387" s="863" t="s">
        <v>3142</v>
      </c>
      <c r="G1387" s="835" t="s">
        <v>4880</v>
      </c>
      <c r="H1387" s="835" t="s">
        <v>4881</v>
      </c>
      <c r="I1387" s="849">
        <v>1217.4000244140625</v>
      </c>
      <c r="J1387" s="849">
        <v>3</v>
      </c>
      <c r="K1387" s="850">
        <v>3652.2000732421875</v>
      </c>
    </row>
    <row r="1388" spans="1:11" ht="14.45" customHeight="1" x14ac:dyDescent="0.2">
      <c r="A1388" s="831" t="s">
        <v>577</v>
      </c>
      <c r="B1388" s="832" t="s">
        <v>578</v>
      </c>
      <c r="C1388" s="835" t="s">
        <v>2639</v>
      </c>
      <c r="D1388" s="863" t="s">
        <v>2640</v>
      </c>
      <c r="E1388" s="835" t="s">
        <v>3141</v>
      </c>
      <c r="F1388" s="863" t="s">
        <v>3142</v>
      </c>
      <c r="G1388" s="835" t="s">
        <v>4882</v>
      </c>
      <c r="H1388" s="835" t="s">
        <v>4883</v>
      </c>
      <c r="I1388" s="849">
        <v>1217.4000244140625</v>
      </c>
      <c r="J1388" s="849">
        <v>1</v>
      </c>
      <c r="K1388" s="850">
        <v>1217.4000244140625</v>
      </c>
    </row>
    <row r="1389" spans="1:11" ht="14.45" customHeight="1" x14ac:dyDescent="0.2">
      <c r="A1389" s="831" t="s">
        <v>577</v>
      </c>
      <c r="B1389" s="832" t="s">
        <v>578</v>
      </c>
      <c r="C1389" s="835" t="s">
        <v>2639</v>
      </c>
      <c r="D1389" s="863" t="s">
        <v>2640</v>
      </c>
      <c r="E1389" s="835" t="s">
        <v>3141</v>
      </c>
      <c r="F1389" s="863" t="s">
        <v>3142</v>
      </c>
      <c r="G1389" s="835" t="s">
        <v>4884</v>
      </c>
      <c r="H1389" s="835" t="s">
        <v>4885</v>
      </c>
      <c r="I1389" s="849">
        <v>1217.4000244140625</v>
      </c>
      <c r="J1389" s="849">
        <v>1</v>
      </c>
      <c r="K1389" s="850">
        <v>1217.4000244140625</v>
      </c>
    </row>
    <row r="1390" spans="1:11" ht="14.45" customHeight="1" x14ac:dyDescent="0.2">
      <c r="A1390" s="831" t="s">
        <v>577</v>
      </c>
      <c r="B1390" s="832" t="s">
        <v>578</v>
      </c>
      <c r="C1390" s="835" t="s">
        <v>2639</v>
      </c>
      <c r="D1390" s="863" t="s">
        <v>2640</v>
      </c>
      <c r="E1390" s="835" t="s">
        <v>3141</v>
      </c>
      <c r="F1390" s="863" t="s">
        <v>3142</v>
      </c>
      <c r="G1390" s="835" t="s">
        <v>3961</v>
      </c>
      <c r="H1390" s="835" t="s">
        <v>4886</v>
      </c>
      <c r="I1390" s="849">
        <v>1089.7233072916667</v>
      </c>
      <c r="J1390" s="849">
        <v>13</v>
      </c>
      <c r="K1390" s="850">
        <v>14166.35986328125</v>
      </c>
    </row>
    <row r="1391" spans="1:11" ht="14.45" customHeight="1" x14ac:dyDescent="0.2">
      <c r="A1391" s="831" t="s">
        <v>577</v>
      </c>
      <c r="B1391" s="832" t="s">
        <v>578</v>
      </c>
      <c r="C1391" s="835" t="s">
        <v>2639</v>
      </c>
      <c r="D1391" s="863" t="s">
        <v>2640</v>
      </c>
      <c r="E1391" s="835" t="s">
        <v>3141</v>
      </c>
      <c r="F1391" s="863" t="s">
        <v>3142</v>
      </c>
      <c r="G1391" s="835" t="s">
        <v>3963</v>
      </c>
      <c r="H1391" s="835" t="s">
        <v>4887</v>
      </c>
      <c r="I1391" s="849">
        <v>1089.719970703125</v>
      </c>
      <c r="J1391" s="849">
        <v>16</v>
      </c>
      <c r="K1391" s="850">
        <v>17435.459716796875</v>
      </c>
    </row>
    <row r="1392" spans="1:11" ht="14.45" customHeight="1" x14ac:dyDescent="0.2">
      <c r="A1392" s="831" t="s">
        <v>577</v>
      </c>
      <c r="B1392" s="832" t="s">
        <v>578</v>
      </c>
      <c r="C1392" s="835" t="s">
        <v>2639</v>
      </c>
      <c r="D1392" s="863" t="s">
        <v>2640</v>
      </c>
      <c r="E1392" s="835" t="s">
        <v>3141</v>
      </c>
      <c r="F1392" s="863" t="s">
        <v>3142</v>
      </c>
      <c r="G1392" s="835" t="s">
        <v>4888</v>
      </c>
      <c r="H1392" s="835" t="s">
        <v>4889</v>
      </c>
      <c r="I1392" s="849">
        <v>1089.7174682617188</v>
      </c>
      <c r="J1392" s="849">
        <v>8</v>
      </c>
      <c r="K1392" s="850">
        <v>8717.699951171875</v>
      </c>
    </row>
    <row r="1393" spans="1:11" ht="14.45" customHeight="1" x14ac:dyDescent="0.2">
      <c r="A1393" s="831" t="s">
        <v>577</v>
      </c>
      <c r="B1393" s="832" t="s">
        <v>578</v>
      </c>
      <c r="C1393" s="835" t="s">
        <v>2639</v>
      </c>
      <c r="D1393" s="863" t="s">
        <v>2640</v>
      </c>
      <c r="E1393" s="835" t="s">
        <v>3141</v>
      </c>
      <c r="F1393" s="863" t="s">
        <v>3142</v>
      </c>
      <c r="G1393" s="835" t="s">
        <v>4890</v>
      </c>
      <c r="H1393" s="835" t="s">
        <v>4891</v>
      </c>
      <c r="I1393" s="849">
        <v>1089.719970703125</v>
      </c>
      <c r="J1393" s="849">
        <v>2</v>
      </c>
      <c r="K1393" s="850">
        <v>2179.43994140625</v>
      </c>
    </row>
    <row r="1394" spans="1:11" ht="14.45" customHeight="1" x14ac:dyDescent="0.2">
      <c r="A1394" s="831" t="s">
        <v>577</v>
      </c>
      <c r="B1394" s="832" t="s">
        <v>578</v>
      </c>
      <c r="C1394" s="835" t="s">
        <v>2639</v>
      </c>
      <c r="D1394" s="863" t="s">
        <v>2640</v>
      </c>
      <c r="E1394" s="835" t="s">
        <v>3141</v>
      </c>
      <c r="F1394" s="863" t="s">
        <v>3142</v>
      </c>
      <c r="G1394" s="835" t="s">
        <v>4892</v>
      </c>
      <c r="H1394" s="835" t="s">
        <v>4893</v>
      </c>
      <c r="I1394" s="849">
        <v>1161.8299560546875</v>
      </c>
      <c r="J1394" s="849">
        <v>2</v>
      </c>
      <c r="K1394" s="850">
        <v>2323.659912109375</v>
      </c>
    </row>
    <row r="1395" spans="1:11" ht="14.45" customHeight="1" x14ac:dyDescent="0.2">
      <c r="A1395" s="831" t="s">
        <v>577</v>
      </c>
      <c r="B1395" s="832" t="s">
        <v>578</v>
      </c>
      <c r="C1395" s="835" t="s">
        <v>2639</v>
      </c>
      <c r="D1395" s="863" t="s">
        <v>2640</v>
      </c>
      <c r="E1395" s="835" t="s">
        <v>3141</v>
      </c>
      <c r="F1395" s="863" t="s">
        <v>3142</v>
      </c>
      <c r="G1395" s="835" t="s">
        <v>3965</v>
      </c>
      <c r="H1395" s="835" t="s">
        <v>4894</v>
      </c>
      <c r="I1395" s="849">
        <v>1213.510009765625</v>
      </c>
      <c r="J1395" s="849">
        <v>2</v>
      </c>
      <c r="K1395" s="850">
        <v>2427.010009765625</v>
      </c>
    </row>
    <row r="1396" spans="1:11" ht="14.45" customHeight="1" x14ac:dyDescent="0.2">
      <c r="A1396" s="831" t="s">
        <v>577</v>
      </c>
      <c r="B1396" s="832" t="s">
        <v>578</v>
      </c>
      <c r="C1396" s="835" t="s">
        <v>2639</v>
      </c>
      <c r="D1396" s="863" t="s">
        <v>2640</v>
      </c>
      <c r="E1396" s="835" t="s">
        <v>3141</v>
      </c>
      <c r="F1396" s="863" t="s">
        <v>3142</v>
      </c>
      <c r="G1396" s="835" t="s">
        <v>3967</v>
      </c>
      <c r="H1396" s="835" t="s">
        <v>4895</v>
      </c>
      <c r="I1396" s="849">
        <v>1213.4874877929688</v>
      </c>
      <c r="J1396" s="849">
        <v>9</v>
      </c>
      <c r="K1396" s="850">
        <v>10921.41015625</v>
      </c>
    </row>
    <row r="1397" spans="1:11" ht="14.45" customHeight="1" x14ac:dyDescent="0.2">
      <c r="A1397" s="831" t="s">
        <v>577</v>
      </c>
      <c r="B1397" s="832" t="s">
        <v>578</v>
      </c>
      <c r="C1397" s="835" t="s">
        <v>2639</v>
      </c>
      <c r="D1397" s="863" t="s">
        <v>2640</v>
      </c>
      <c r="E1397" s="835" t="s">
        <v>3141</v>
      </c>
      <c r="F1397" s="863" t="s">
        <v>3142</v>
      </c>
      <c r="G1397" s="835" t="s">
        <v>4896</v>
      </c>
      <c r="H1397" s="835" t="s">
        <v>4897</v>
      </c>
      <c r="I1397" s="849">
        <v>1213.4924926757813</v>
      </c>
      <c r="J1397" s="849">
        <v>6</v>
      </c>
      <c r="K1397" s="850">
        <v>7280.949951171875</v>
      </c>
    </row>
    <row r="1398" spans="1:11" ht="14.45" customHeight="1" x14ac:dyDescent="0.2">
      <c r="A1398" s="831" t="s">
        <v>577</v>
      </c>
      <c r="B1398" s="832" t="s">
        <v>578</v>
      </c>
      <c r="C1398" s="835" t="s">
        <v>2639</v>
      </c>
      <c r="D1398" s="863" t="s">
        <v>2640</v>
      </c>
      <c r="E1398" s="835" t="s">
        <v>3141</v>
      </c>
      <c r="F1398" s="863" t="s">
        <v>3142</v>
      </c>
      <c r="G1398" s="835" t="s">
        <v>4898</v>
      </c>
      <c r="H1398" s="835" t="s">
        <v>4899</v>
      </c>
      <c r="I1398" s="849">
        <v>1213.489990234375</v>
      </c>
      <c r="J1398" s="849">
        <v>1</v>
      </c>
      <c r="K1398" s="850">
        <v>1213.489990234375</v>
      </c>
    </row>
    <row r="1399" spans="1:11" ht="14.45" customHeight="1" x14ac:dyDescent="0.2">
      <c r="A1399" s="831" t="s">
        <v>577</v>
      </c>
      <c r="B1399" s="832" t="s">
        <v>578</v>
      </c>
      <c r="C1399" s="835" t="s">
        <v>2639</v>
      </c>
      <c r="D1399" s="863" t="s">
        <v>2640</v>
      </c>
      <c r="E1399" s="835" t="s">
        <v>3141</v>
      </c>
      <c r="F1399" s="863" t="s">
        <v>3142</v>
      </c>
      <c r="G1399" s="835" t="s">
        <v>4900</v>
      </c>
      <c r="H1399" s="835" t="s">
        <v>4901</v>
      </c>
      <c r="I1399" s="849">
        <v>1213.5050048828125</v>
      </c>
      <c r="J1399" s="849">
        <v>2</v>
      </c>
      <c r="K1399" s="850">
        <v>2427.010009765625</v>
      </c>
    </row>
    <row r="1400" spans="1:11" ht="14.45" customHeight="1" x14ac:dyDescent="0.2">
      <c r="A1400" s="831" t="s">
        <v>577</v>
      </c>
      <c r="B1400" s="832" t="s">
        <v>578</v>
      </c>
      <c r="C1400" s="835" t="s">
        <v>2639</v>
      </c>
      <c r="D1400" s="863" t="s">
        <v>2640</v>
      </c>
      <c r="E1400" s="835" t="s">
        <v>3141</v>
      </c>
      <c r="F1400" s="863" t="s">
        <v>3142</v>
      </c>
      <c r="G1400" s="835" t="s">
        <v>4902</v>
      </c>
      <c r="H1400" s="835" t="s">
        <v>4903</v>
      </c>
      <c r="I1400" s="849">
        <v>1322.6700439453125</v>
      </c>
      <c r="J1400" s="849">
        <v>1</v>
      </c>
      <c r="K1400" s="850">
        <v>1322.6700439453125</v>
      </c>
    </row>
    <row r="1401" spans="1:11" ht="14.45" customHeight="1" x14ac:dyDescent="0.2">
      <c r="A1401" s="831" t="s">
        <v>577</v>
      </c>
      <c r="B1401" s="832" t="s">
        <v>578</v>
      </c>
      <c r="C1401" s="835" t="s">
        <v>2639</v>
      </c>
      <c r="D1401" s="863" t="s">
        <v>2640</v>
      </c>
      <c r="E1401" s="835" t="s">
        <v>3141</v>
      </c>
      <c r="F1401" s="863" t="s">
        <v>3142</v>
      </c>
      <c r="G1401" s="835" t="s">
        <v>4904</v>
      </c>
      <c r="H1401" s="835" t="s">
        <v>4905</v>
      </c>
      <c r="I1401" s="849">
        <v>770.97998046875</v>
      </c>
      <c r="J1401" s="849">
        <v>1</v>
      </c>
      <c r="K1401" s="850">
        <v>770.97998046875</v>
      </c>
    </row>
    <row r="1402" spans="1:11" ht="14.45" customHeight="1" x14ac:dyDescent="0.2">
      <c r="A1402" s="831" t="s">
        <v>577</v>
      </c>
      <c r="B1402" s="832" t="s">
        <v>578</v>
      </c>
      <c r="C1402" s="835" t="s">
        <v>2639</v>
      </c>
      <c r="D1402" s="863" t="s">
        <v>2640</v>
      </c>
      <c r="E1402" s="835" t="s">
        <v>3141</v>
      </c>
      <c r="F1402" s="863" t="s">
        <v>3142</v>
      </c>
      <c r="G1402" s="835" t="s">
        <v>4906</v>
      </c>
      <c r="H1402" s="835" t="s">
        <v>4907</v>
      </c>
      <c r="I1402" s="849">
        <v>770.97998046875</v>
      </c>
      <c r="J1402" s="849">
        <v>4</v>
      </c>
      <c r="K1402" s="850">
        <v>3083.919921875</v>
      </c>
    </row>
    <row r="1403" spans="1:11" ht="14.45" customHeight="1" x14ac:dyDescent="0.2">
      <c r="A1403" s="831" t="s">
        <v>577</v>
      </c>
      <c r="B1403" s="832" t="s">
        <v>578</v>
      </c>
      <c r="C1403" s="835" t="s">
        <v>2639</v>
      </c>
      <c r="D1403" s="863" t="s">
        <v>2640</v>
      </c>
      <c r="E1403" s="835" t="s">
        <v>3141</v>
      </c>
      <c r="F1403" s="863" t="s">
        <v>3142</v>
      </c>
      <c r="G1403" s="835" t="s">
        <v>4908</v>
      </c>
      <c r="H1403" s="835" t="s">
        <v>4909</v>
      </c>
      <c r="I1403" s="849">
        <v>770.98331705729163</v>
      </c>
      <c r="J1403" s="849">
        <v>4</v>
      </c>
      <c r="K1403" s="850">
        <v>3083.929931640625</v>
      </c>
    </row>
    <row r="1404" spans="1:11" ht="14.45" customHeight="1" x14ac:dyDescent="0.2">
      <c r="A1404" s="831" t="s">
        <v>577</v>
      </c>
      <c r="B1404" s="832" t="s">
        <v>578</v>
      </c>
      <c r="C1404" s="835" t="s">
        <v>2639</v>
      </c>
      <c r="D1404" s="863" t="s">
        <v>2640</v>
      </c>
      <c r="E1404" s="835" t="s">
        <v>3141</v>
      </c>
      <c r="F1404" s="863" t="s">
        <v>3142</v>
      </c>
      <c r="G1404" s="835" t="s">
        <v>4910</v>
      </c>
      <c r="H1404" s="835" t="s">
        <v>4911</v>
      </c>
      <c r="I1404" s="849">
        <v>770.98141043526789</v>
      </c>
      <c r="J1404" s="849">
        <v>8</v>
      </c>
      <c r="K1404" s="850">
        <v>6167.849853515625</v>
      </c>
    </row>
    <row r="1405" spans="1:11" ht="14.45" customHeight="1" x14ac:dyDescent="0.2">
      <c r="A1405" s="831" t="s">
        <v>577</v>
      </c>
      <c r="B1405" s="832" t="s">
        <v>578</v>
      </c>
      <c r="C1405" s="835" t="s">
        <v>2639</v>
      </c>
      <c r="D1405" s="863" t="s">
        <v>2640</v>
      </c>
      <c r="E1405" s="835" t="s">
        <v>3141</v>
      </c>
      <c r="F1405" s="863" t="s">
        <v>3142</v>
      </c>
      <c r="G1405" s="835" t="s">
        <v>3969</v>
      </c>
      <c r="H1405" s="835" t="s">
        <v>4912</v>
      </c>
      <c r="I1405" s="849">
        <v>770.98570033482144</v>
      </c>
      <c r="J1405" s="849">
        <v>9</v>
      </c>
      <c r="K1405" s="850">
        <v>6938.85986328125</v>
      </c>
    </row>
    <row r="1406" spans="1:11" ht="14.45" customHeight="1" x14ac:dyDescent="0.2">
      <c r="A1406" s="831" t="s">
        <v>577</v>
      </c>
      <c r="B1406" s="832" t="s">
        <v>578</v>
      </c>
      <c r="C1406" s="835" t="s">
        <v>2639</v>
      </c>
      <c r="D1406" s="863" t="s">
        <v>2640</v>
      </c>
      <c r="E1406" s="835" t="s">
        <v>3141</v>
      </c>
      <c r="F1406" s="863" t="s">
        <v>3142</v>
      </c>
      <c r="G1406" s="835" t="s">
        <v>4913</v>
      </c>
      <c r="H1406" s="835" t="s">
        <v>4914</v>
      </c>
      <c r="I1406" s="849">
        <v>770.98198242187505</v>
      </c>
      <c r="J1406" s="849">
        <v>5</v>
      </c>
      <c r="K1406" s="850">
        <v>3854.909912109375</v>
      </c>
    </row>
    <row r="1407" spans="1:11" ht="14.45" customHeight="1" x14ac:dyDescent="0.2">
      <c r="A1407" s="831" t="s">
        <v>577</v>
      </c>
      <c r="B1407" s="832" t="s">
        <v>578</v>
      </c>
      <c r="C1407" s="835" t="s">
        <v>2639</v>
      </c>
      <c r="D1407" s="863" t="s">
        <v>2640</v>
      </c>
      <c r="E1407" s="835" t="s">
        <v>3141</v>
      </c>
      <c r="F1407" s="863" t="s">
        <v>3142</v>
      </c>
      <c r="G1407" s="835" t="s">
        <v>3971</v>
      </c>
      <c r="H1407" s="835" t="s">
        <v>4915</v>
      </c>
      <c r="I1407" s="849">
        <v>770.98198242187505</v>
      </c>
      <c r="J1407" s="849">
        <v>11</v>
      </c>
      <c r="K1407" s="850">
        <v>8480.7998046875</v>
      </c>
    </row>
    <row r="1408" spans="1:11" ht="14.45" customHeight="1" x14ac:dyDescent="0.2">
      <c r="A1408" s="831" t="s">
        <v>577</v>
      </c>
      <c r="B1408" s="832" t="s">
        <v>578</v>
      </c>
      <c r="C1408" s="835" t="s">
        <v>2639</v>
      </c>
      <c r="D1408" s="863" t="s">
        <v>2640</v>
      </c>
      <c r="E1408" s="835" t="s">
        <v>3141</v>
      </c>
      <c r="F1408" s="863" t="s">
        <v>3142</v>
      </c>
      <c r="G1408" s="835" t="s">
        <v>3973</v>
      </c>
      <c r="H1408" s="835" t="s">
        <v>4916</v>
      </c>
      <c r="I1408" s="849">
        <v>770.98164876302087</v>
      </c>
      <c r="J1408" s="849">
        <v>8</v>
      </c>
      <c r="K1408" s="850">
        <v>6167.849853515625</v>
      </c>
    </row>
    <row r="1409" spans="1:11" ht="14.45" customHeight="1" x14ac:dyDescent="0.2">
      <c r="A1409" s="831" t="s">
        <v>577</v>
      </c>
      <c r="B1409" s="832" t="s">
        <v>578</v>
      </c>
      <c r="C1409" s="835" t="s">
        <v>2639</v>
      </c>
      <c r="D1409" s="863" t="s">
        <v>2640</v>
      </c>
      <c r="E1409" s="835" t="s">
        <v>3141</v>
      </c>
      <c r="F1409" s="863" t="s">
        <v>3142</v>
      </c>
      <c r="G1409" s="835" t="s">
        <v>4917</v>
      </c>
      <c r="H1409" s="835" t="s">
        <v>4918</v>
      </c>
      <c r="I1409" s="849">
        <v>770.98713030133933</v>
      </c>
      <c r="J1409" s="849">
        <v>8</v>
      </c>
      <c r="K1409" s="850">
        <v>6167.89990234375</v>
      </c>
    </row>
    <row r="1410" spans="1:11" ht="14.45" customHeight="1" x14ac:dyDescent="0.2">
      <c r="A1410" s="831" t="s">
        <v>577</v>
      </c>
      <c r="B1410" s="832" t="s">
        <v>578</v>
      </c>
      <c r="C1410" s="835" t="s">
        <v>2639</v>
      </c>
      <c r="D1410" s="863" t="s">
        <v>2640</v>
      </c>
      <c r="E1410" s="835" t="s">
        <v>3141</v>
      </c>
      <c r="F1410" s="863" t="s">
        <v>3142</v>
      </c>
      <c r="G1410" s="835" t="s">
        <v>4919</v>
      </c>
      <c r="H1410" s="835" t="s">
        <v>4920</v>
      </c>
      <c r="I1410" s="849">
        <v>770.97998046875</v>
      </c>
      <c r="J1410" s="849">
        <v>3</v>
      </c>
      <c r="K1410" s="850">
        <v>2312.93994140625</v>
      </c>
    </row>
    <row r="1411" spans="1:11" ht="14.45" customHeight="1" x14ac:dyDescent="0.2">
      <c r="A1411" s="831" t="s">
        <v>577</v>
      </c>
      <c r="B1411" s="832" t="s">
        <v>578</v>
      </c>
      <c r="C1411" s="835" t="s">
        <v>2639</v>
      </c>
      <c r="D1411" s="863" t="s">
        <v>2640</v>
      </c>
      <c r="E1411" s="835" t="s">
        <v>3141</v>
      </c>
      <c r="F1411" s="863" t="s">
        <v>3142</v>
      </c>
      <c r="G1411" s="835" t="s">
        <v>4921</v>
      </c>
      <c r="H1411" s="835" t="s">
        <v>4922</v>
      </c>
      <c r="I1411" s="849">
        <v>770.97998046875</v>
      </c>
      <c r="J1411" s="849">
        <v>3</v>
      </c>
      <c r="K1411" s="850">
        <v>2312.93994140625</v>
      </c>
    </row>
    <row r="1412" spans="1:11" ht="14.45" customHeight="1" x14ac:dyDescent="0.2">
      <c r="A1412" s="831" t="s">
        <v>577</v>
      </c>
      <c r="B1412" s="832" t="s">
        <v>578</v>
      </c>
      <c r="C1412" s="835" t="s">
        <v>2639</v>
      </c>
      <c r="D1412" s="863" t="s">
        <v>2640</v>
      </c>
      <c r="E1412" s="835" t="s">
        <v>3141</v>
      </c>
      <c r="F1412" s="863" t="s">
        <v>3142</v>
      </c>
      <c r="G1412" s="835" t="s">
        <v>4923</v>
      </c>
      <c r="H1412" s="835" t="s">
        <v>4924</v>
      </c>
      <c r="I1412" s="849">
        <v>770.97998046875</v>
      </c>
      <c r="J1412" s="849">
        <v>1</v>
      </c>
      <c r="K1412" s="850">
        <v>770.97998046875</v>
      </c>
    </row>
    <row r="1413" spans="1:11" ht="14.45" customHeight="1" x14ac:dyDescent="0.2">
      <c r="A1413" s="831" t="s">
        <v>577</v>
      </c>
      <c r="B1413" s="832" t="s">
        <v>578</v>
      </c>
      <c r="C1413" s="835" t="s">
        <v>2639</v>
      </c>
      <c r="D1413" s="863" t="s">
        <v>2640</v>
      </c>
      <c r="E1413" s="835" t="s">
        <v>3141</v>
      </c>
      <c r="F1413" s="863" t="s">
        <v>3142</v>
      </c>
      <c r="G1413" s="835" t="s">
        <v>4925</v>
      </c>
      <c r="H1413" s="835" t="s">
        <v>4926</v>
      </c>
      <c r="I1413" s="849">
        <v>770.97998046875</v>
      </c>
      <c r="J1413" s="849">
        <v>1</v>
      </c>
      <c r="K1413" s="850">
        <v>770.97998046875</v>
      </c>
    </row>
    <row r="1414" spans="1:11" ht="14.45" customHeight="1" x14ac:dyDescent="0.2">
      <c r="A1414" s="831" t="s">
        <v>577</v>
      </c>
      <c r="B1414" s="832" t="s">
        <v>578</v>
      </c>
      <c r="C1414" s="835" t="s">
        <v>2639</v>
      </c>
      <c r="D1414" s="863" t="s">
        <v>2640</v>
      </c>
      <c r="E1414" s="835" t="s">
        <v>3141</v>
      </c>
      <c r="F1414" s="863" t="s">
        <v>3142</v>
      </c>
      <c r="G1414" s="835" t="s">
        <v>4927</v>
      </c>
      <c r="H1414" s="835" t="s">
        <v>4928</v>
      </c>
      <c r="I1414" s="849">
        <v>880.15997314453125</v>
      </c>
      <c r="J1414" s="849">
        <v>3</v>
      </c>
      <c r="K1414" s="850">
        <v>2640.4700317382813</v>
      </c>
    </row>
    <row r="1415" spans="1:11" ht="14.45" customHeight="1" x14ac:dyDescent="0.2">
      <c r="A1415" s="831" t="s">
        <v>577</v>
      </c>
      <c r="B1415" s="832" t="s">
        <v>578</v>
      </c>
      <c r="C1415" s="835" t="s">
        <v>2639</v>
      </c>
      <c r="D1415" s="863" t="s">
        <v>2640</v>
      </c>
      <c r="E1415" s="835" t="s">
        <v>3141</v>
      </c>
      <c r="F1415" s="863" t="s">
        <v>3142</v>
      </c>
      <c r="G1415" s="835" t="s">
        <v>4929</v>
      </c>
      <c r="H1415" s="835" t="s">
        <v>4930</v>
      </c>
      <c r="I1415" s="849">
        <v>880.15251159667969</v>
      </c>
      <c r="J1415" s="849">
        <v>4</v>
      </c>
      <c r="K1415" s="850">
        <v>3520.6100463867188</v>
      </c>
    </row>
    <row r="1416" spans="1:11" ht="14.45" customHeight="1" x14ac:dyDescent="0.2">
      <c r="A1416" s="831" t="s">
        <v>577</v>
      </c>
      <c r="B1416" s="832" t="s">
        <v>578</v>
      </c>
      <c r="C1416" s="835" t="s">
        <v>2639</v>
      </c>
      <c r="D1416" s="863" t="s">
        <v>2640</v>
      </c>
      <c r="E1416" s="835" t="s">
        <v>3141</v>
      </c>
      <c r="F1416" s="863" t="s">
        <v>3142</v>
      </c>
      <c r="G1416" s="835" t="s">
        <v>4931</v>
      </c>
      <c r="H1416" s="835" t="s">
        <v>4932</v>
      </c>
      <c r="I1416" s="849">
        <v>880.15499877929688</v>
      </c>
      <c r="J1416" s="849">
        <v>3</v>
      </c>
      <c r="K1416" s="850">
        <v>2640.469970703125</v>
      </c>
    </row>
    <row r="1417" spans="1:11" ht="14.45" customHeight="1" x14ac:dyDescent="0.2">
      <c r="A1417" s="831" t="s">
        <v>577</v>
      </c>
      <c r="B1417" s="832" t="s">
        <v>578</v>
      </c>
      <c r="C1417" s="835" t="s">
        <v>2639</v>
      </c>
      <c r="D1417" s="863" t="s">
        <v>2640</v>
      </c>
      <c r="E1417" s="835" t="s">
        <v>3141</v>
      </c>
      <c r="F1417" s="863" t="s">
        <v>3142</v>
      </c>
      <c r="G1417" s="835" t="s">
        <v>4105</v>
      </c>
      <c r="H1417" s="835" t="s">
        <v>4933</v>
      </c>
      <c r="I1417" s="849">
        <v>880.15499877929688</v>
      </c>
      <c r="J1417" s="849">
        <v>3</v>
      </c>
      <c r="K1417" s="850">
        <v>2640.4600830078125</v>
      </c>
    </row>
    <row r="1418" spans="1:11" ht="14.45" customHeight="1" x14ac:dyDescent="0.2">
      <c r="A1418" s="831" t="s">
        <v>577</v>
      </c>
      <c r="B1418" s="832" t="s">
        <v>578</v>
      </c>
      <c r="C1418" s="835" t="s">
        <v>2639</v>
      </c>
      <c r="D1418" s="863" t="s">
        <v>2640</v>
      </c>
      <c r="E1418" s="835" t="s">
        <v>3141</v>
      </c>
      <c r="F1418" s="863" t="s">
        <v>3142</v>
      </c>
      <c r="G1418" s="835" t="s">
        <v>4107</v>
      </c>
      <c r="H1418" s="835" t="s">
        <v>4934</v>
      </c>
      <c r="I1418" s="849">
        <v>880.1500244140625</v>
      </c>
      <c r="J1418" s="849">
        <v>2</v>
      </c>
      <c r="K1418" s="850">
        <v>1760.300048828125</v>
      </c>
    </row>
    <row r="1419" spans="1:11" ht="14.45" customHeight="1" x14ac:dyDescent="0.2">
      <c r="A1419" s="831" t="s">
        <v>577</v>
      </c>
      <c r="B1419" s="832" t="s">
        <v>578</v>
      </c>
      <c r="C1419" s="835" t="s">
        <v>2639</v>
      </c>
      <c r="D1419" s="863" t="s">
        <v>2640</v>
      </c>
      <c r="E1419" s="835" t="s">
        <v>3141</v>
      </c>
      <c r="F1419" s="863" t="s">
        <v>3142</v>
      </c>
      <c r="G1419" s="835" t="s">
        <v>4109</v>
      </c>
      <c r="H1419" s="835" t="s">
        <v>4935</v>
      </c>
      <c r="I1419" s="849">
        <v>880.15499877929688</v>
      </c>
      <c r="J1419" s="849">
        <v>3</v>
      </c>
      <c r="K1419" s="850">
        <v>2640.4600830078125</v>
      </c>
    </row>
    <row r="1420" spans="1:11" ht="14.45" customHeight="1" x14ac:dyDescent="0.2">
      <c r="A1420" s="831" t="s">
        <v>577</v>
      </c>
      <c r="B1420" s="832" t="s">
        <v>578</v>
      </c>
      <c r="C1420" s="835" t="s">
        <v>2639</v>
      </c>
      <c r="D1420" s="863" t="s">
        <v>2640</v>
      </c>
      <c r="E1420" s="835" t="s">
        <v>3141</v>
      </c>
      <c r="F1420" s="863" t="s">
        <v>3142</v>
      </c>
      <c r="G1420" s="835" t="s">
        <v>4936</v>
      </c>
      <c r="H1420" s="835" t="s">
        <v>4937</v>
      </c>
      <c r="I1420" s="849">
        <v>880.1500244140625</v>
      </c>
      <c r="J1420" s="849">
        <v>1</v>
      </c>
      <c r="K1420" s="850">
        <v>880.1500244140625</v>
      </c>
    </row>
    <row r="1421" spans="1:11" ht="14.45" customHeight="1" x14ac:dyDescent="0.2">
      <c r="A1421" s="831" t="s">
        <v>577</v>
      </c>
      <c r="B1421" s="832" t="s">
        <v>578</v>
      </c>
      <c r="C1421" s="835" t="s">
        <v>2639</v>
      </c>
      <c r="D1421" s="863" t="s">
        <v>2640</v>
      </c>
      <c r="E1421" s="835" t="s">
        <v>3141</v>
      </c>
      <c r="F1421" s="863" t="s">
        <v>3142</v>
      </c>
      <c r="G1421" s="835" t="s">
        <v>4938</v>
      </c>
      <c r="H1421" s="835" t="s">
        <v>4939</v>
      </c>
      <c r="I1421" s="849">
        <v>880.1500244140625</v>
      </c>
      <c r="J1421" s="849">
        <v>4</v>
      </c>
      <c r="K1421" s="850">
        <v>3520.60009765625</v>
      </c>
    </row>
    <row r="1422" spans="1:11" ht="14.45" customHeight="1" x14ac:dyDescent="0.2">
      <c r="A1422" s="831" t="s">
        <v>577</v>
      </c>
      <c r="B1422" s="832" t="s">
        <v>578</v>
      </c>
      <c r="C1422" s="835" t="s">
        <v>2639</v>
      </c>
      <c r="D1422" s="863" t="s">
        <v>2640</v>
      </c>
      <c r="E1422" s="835" t="s">
        <v>3141</v>
      </c>
      <c r="F1422" s="863" t="s">
        <v>3142</v>
      </c>
      <c r="G1422" s="835" t="s">
        <v>4113</v>
      </c>
      <c r="H1422" s="835" t="s">
        <v>4940</v>
      </c>
      <c r="I1422" s="849">
        <v>880.1500244140625</v>
      </c>
      <c r="J1422" s="849">
        <v>2</v>
      </c>
      <c r="K1422" s="850">
        <v>1760.300048828125</v>
      </c>
    </row>
    <row r="1423" spans="1:11" ht="14.45" customHeight="1" x14ac:dyDescent="0.2">
      <c r="A1423" s="831" t="s">
        <v>577</v>
      </c>
      <c r="B1423" s="832" t="s">
        <v>578</v>
      </c>
      <c r="C1423" s="835" t="s">
        <v>2639</v>
      </c>
      <c r="D1423" s="863" t="s">
        <v>2640</v>
      </c>
      <c r="E1423" s="835" t="s">
        <v>3141</v>
      </c>
      <c r="F1423" s="863" t="s">
        <v>3142</v>
      </c>
      <c r="G1423" s="835" t="s">
        <v>4115</v>
      </c>
      <c r="H1423" s="835" t="s">
        <v>4941</v>
      </c>
      <c r="I1423" s="849">
        <v>880.1500244140625</v>
      </c>
      <c r="J1423" s="849">
        <v>1</v>
      </c>
      <c r="K1423" s="850">
        <v>880.1500244140625</v>
      </c>
    </row>
    <row r="1424" spans="1:11" ht="14.45" customHeight="1" x14ac:dyDescent="0.2">
      <c r="A1424" s="831" t="s">
        <v>577</v>
      </c>
      <c r="B1424" s="832" t="s">
        <v>578</v>
      </c>
      <c r="C1424" s="835" t="s">
        <v>2639</v>
      </c>
      <c r="D1424" s="863" t="s">
        <v>2640</v>
      </c>
      <c r="E1424" s="835" t="s">
        <v>3141</v>
      </c>
      <c r="F1424" s="863" t="s">
        <v>3142</v>
      </c>
      <c r="G1424" s="835" t="s">
        <v>4942</v>
      </c>
      <c r="H1424" s="835" t="s">
        <v>4943</v>
      </c>
      <c r="I1424" s="849">
        <v>880.1500244140625</v>
      </c>
      <c r="J1424" s="849">
        <v>5</v>
      </c>
      <c r="K1424" s="850">
        <v>4400.7501220703125</v>
      </c>
    </row>
    <row r="1425" spans="1:11" ht="14.45" customHeight="1" x14ac:dyDescent="0.2">
      <c r="A1425" s="831" t="s">
        <v>577</v>
      </c>
      <c r="B1425" s="832" t="s">
        <v>578</v>
      </c>
      <c r="C1425" s="835" t="s">
        <v>2639</v>
      </c>
      <c r="D1425" s="863" t="s">
        <v>2640</v>
      </c>
      <c r="E1425" s="835" t="s">
        <v>3141</v>
      </c>
      <c r="F1425" s="863" t="s">
        <v>3142</v>
      </c>
      <c r="G1425" s="835" t="s">
        <v>4944</v>
      </c>
      <c r="H1425" s="835" t="s">
        <v>4945</v>
      </c>
      <c r="I1425" s="849">
        <v>880.1500244140625</v>
      </c>
      <c r="J1425" s="849">
        <v>2</v>
      </c>
      <c r="K1425" s="850">
        <v>1760.300048828125</v>
      </c>
    </row>
    <row r="1426" spans="1:11" ht="14.45" customHeight="1" x14ac:dyDescent="0.2">
      <c r="A1426" s="831" t="s">
        <v>577</v>
      </c>
      <c r="B1426" s="832" t="s">
        <v>578</v>
      </c>
      <c r="C1426" s="835" t="s">
        <v>2639</v>
      </c>
      <c r="D1426" s="863" t="s">
        <v>2640</v>
      </c>
      <c r="E1426" s="835" t="s">
        <v>3141</v>
      </c>
      <c r="F1426" s="863" t="s">
        <v>3142</v>
      </c>
      <c r="G1426" s="835" t="s">
        <v>4117</v>
      </c>
      <c r="H1426" s="835" t="s">
        <v>4946</v>
      </c>
      <c r="I1426" s="849">
        <v>880.15997314453125</v>
      </c>
      <c r="J1426" s="849">
        <v>2</v>
      </c>
      <c r="K1426" s="850">
        <v>1760.31005859375</v>
      </c>
    </row>
    <row r="1427" spans="1:11" ht="14.45" customHeight="1" x14ac:dyDescent="0.2">
      <c r="A1427" s="831" t="s">
        <v>577</v>
      </c>
      <c r="B1427" s="832" t="s">
        <v>578</v>
      </c>
      <c r="C1427" s="835" t="s">
        <v>2639</v>
      </c>
      <c r="D1427" s="863" t="s">
        <v>2640</v>
      </c>
      <c r="E1427" s="835" t="s">
        <v>3141</v>
      </c>
      <c r="F1427" s="863" t="s">
        <v>3142</v>
      </c>
      <c r="G1427" s="835" t="s">
        <v>4119</v>
      </c>
      <c r="H1427" s="835" t="s">
        <v>4947</v>
      </c>
      <c r="I1427" s="849">
        <v>880.1500244140625</v>
      </c>
      <c r="J1427" s="849">
        <v>3</v>
      </c>
      <c r="K1427" s="850">
        <v>2640.4500732421875</v>
      </c>
    </row>
    <row r="1428" spans="1:11" ht="14.45" customHeight="1" x14ac:dyDescent="0.2">
      <c r="A1428" s="831" t="s">
        <v>577</v>
      </c>
      <c r="B1428" s="832" t="s">
        <v>578</v>
      </c>
      <c r="C1428" s="835" t="s">
        <v>2639</v>
      </c>
      <c r="D1428" s="863" t="s">
        <v>2640</v>
      </c>
      <c r="E1428" s="835" t="s">
        <v>3141</v>
      </c>
      <c r="F1428" s="863" t="s">
        <v>3142</v>
      </c>
      <c r="G1428" s="835" t="s">
        <v>4121</v>
      </c>
      <c r="H1428" s="835" t="s">
        <v>4948</v>
      </c>
      <c r="I1428" s="849">
        <v>880.1500244140625</v>
      </c>
      <c r="J1428" s="849">
        <v>2</v>
      </c>
      <c r="K1428" s="850">
        <v>1760.300048828125</v>
      </c>
    </row>
    <row r="1429" spans="1:11" ht="14.45" customHeight="1" x14ac:dyDescent="0.2">
      <c r="A1429" s="831" t="s">
        <v>577</v>
      </c>
      <c r="B1429" s="832" t="s">
        <v>578</v>
      </c>
      <c r="C1429" s="835" t="s">
        <v>2639</v>
      </c>
      <c r="D1429" s="863" t="s">
        <v>2640</v>
      </c>
      <c r="E1429" s="835" t="s">
        <v>3141</v>
      </c>
      <c r="F1429" s="863" t="s">
        <v>3142</v>
      </c>
      <c r="G1429" s="835" t="s">
        <v>4949</v>
      </c>
      <c r="H1429" s="835" t="s">
        <v>4950</v>
      </c>
      <c r="I1429" s="849">
        <v>880.1500244140625</v>
      </c>
      <c r="J1429" s="849">
        <v>1</v>
      </c>
      <c r="K1429" s="850">
        <v>880.1500244140625</v>
      </c>
    </row>
    <row r="1430" spans="1:11" ht="14.45" customHeight="1" x14ac:dyDescent="0.2">
      <c r="A1430" s="831" t="s">
        <v>577</v>
      </c>
      <c r="B1430" s="832" t="s">
        <v>578</v>
      </c>
      <c r="C1430" s="835" t="s">
        <v>2639</v>
      </c>
      <c r="D1430" s="863" t="s">
        <v>2640</v>
      </c>
      <c r="E1430" s="835" t="s">
        <v>3141</v>
      </c>
      <c r="F1430" s="863" t="s">
        <v>3142</v>
      </c>
      <c r="G1430" s="835" t="s">
        <v>4951</v>
      </c>
      <c r="H1430" s="835" t="s">
        <v>4952</v>
      </c>
      <c r="I1430" s="849">
        <v>880.1500244140625</v>
      </c>
      <c r="J1430" s="849">
        <v>1</v>
      </c>
      <c r="K1430" s="850">
        <v>880.1500244140625</v>
      </c>
    </row>
    <row r="1431" spans="1:11" ht="14.45" customHeight="1" x14ac:dyDescent="0.2">
      <c r="A1431" s="831" t="s">
        <v>577</v>
      </c>
      <c r="B1431" s="832" t="s">
        <v>578</v>
      </c>
      <c r="C1431" s="835" t="s">
        <v>2639</v>
      </c>
      <c r="D1431" s="863" t="s">
        <v>2640</v>
      </c>
      <c r="E1431" s="835" t="s">
        <v>3141</v>
      </c>
      <c r="F1431" s="863" t="s">
        <v>3142</v>
      </c>
      <c r="G1431" s="835" t="s">
        <v>4953</v>
      </c>
      <c r="H1431" s="835" t="s">
        <v>4954</v>
      </c>
      <c r="I1431" s="849">
        <v>880.1500244140625</v>
      </c>
      <c r="J1431" s="849">
        <v>3</v>
      </c>
      <c r="K1431" s="850">
        <v>2640.4500732421875</v>
      </c>
    </row>
    <row r="1432" spans="1:11" ht="14.45" customHeight="1" x14ac:dyDescent="0.2">
      <c r="A1432" s="831" t="s">
        <v>577</v>
      </c>
      <c r="B1432" s="832" t="s">
        <v>578</v>
      </c>
      <c r="C1432" s="835" t="s">
        <v>2639</v>
      </c>
      <c r="D1432" s="863" t="s">
        <v>2640</v>
      </c>
      <c r="E1432" s="835" t="s">
        <v>3141</v>
      </c>
      <c r="F1432" s="863" t="s">
        <v>3142</v>
      </c>
      <c r="G1432" s="835" t="s">
        <v>4955</v>
      </c>
      <c r="H1432" s="835" t="s">
        <v>4956</v>
      </c>
      <c r="I1432" s="849">
        <v>880.1500244140625</v>
      </c>
      <c r="J1432" s="849">
        <v>1</v>
      </c>
      <c r="K1432" s="850">
        <v>880.1500244140625</v>
      </c>
    </row>
    <row r="1433" spans="1:11" ht="14.45" customHeight="1" x14ac:dyDescent="0.2">
      <c r="A1433" s="831" t="s">
        <v>577</v>
      </c>
      <c r="B1433" s="832" t="s">
        <v>578</v>
      </c>
      <c r="C1433" s="835" t="s">
        <v>2639</v>
      </c>
      <c r="D1433" s="863" t="s">
        <v>2640</v>
      </c>
      <c r="E1433" s="835" t="s">
        <v>3141</v>
      </c>
      <c r="F1433" s="863" t="s">
        <v>3142</v>
      </c>
      <c r="G1433" s="835" t="s">
        <v>4957</v>
      </c>
      <c r="H1433" s="835" t="s">
        <v>4958</v>
      </c>
      <c r="I1433" s="849">
        <v>880.1500244140625</v>
      </c>
      <c r="J1433" s="849">
        <v>3</v>
      </c>
      <c r="K1433" s="850">
        <v>2640.4500732421875</v>
      </c>
    </row>
    <row r="1434" spans="1:11" ht="14.45" customHeight="1" x14ac:dyDescent="0.2">
      <c r="A1434" s="831" t="s">
        <v>577</v>
      </c>
      <c r="B1434" s="832" t="s">
        <v>578</v>
      </c>
      <c r="C1434" s="835" t="s">
        <v>2639</v>
      </c>
      <c r="D1434" s="863" t="s">
        <v>2640</v>
      </c>
      <c r="E1434" s="835" t="s">
        <v>3141</v>
      </c>
      <c r="F1434" s="863" t="s">
        <v>3142</v>
      </c>
      <c r="G1434" s="835" t="s">
        <v>4959</v>
      </c>
      <c r="H1434" s="835" t="s">
        <v>4960</v>
      </c>
      <c r="I1434" s="849">
        <v>880.15997314453125</v>
      </c>
      <c r="J1434" s="849">
        <v>2</v>
      </c>
      <c r="K1434" s="850">
        <v>1760.31005859375</v>
      </c>
    </row>
    <row r="1435" spans="1:11" ht="14.45" customHeight="1" x14ac:dyDescent="0.2">
      <c r="A1435" s="831" t="s">
        <v>577</v>
      </c>
      <c r="B1435" s="832" t="s">
        <v>578</v>
      </c>
      <c r="C1435" s="835" t="s">
        <v>2639</v>
      </c>
      <c r="D1435" s="863" t="s">
        <v>2640</v>
      </c>
      <c r="E1435" s="835" t="s">
        <v>3141</v>
      </c>
      <c r="F1435" s="863" t="s">
        <v>3142</v>
      </c>
      <c r="G1435" s="835" t="s">
        <v>4961</v>
      </c>
      <c r="H1435" s="835" t="s">
        <v>4962</v>
      </c>
      <c r="I1435" s="849">
        <v>880.1500244140625</v>
      </c>
      <c r="J1435" s="849">
        <v>3</v>
      </c>
      <c r="K1435" s="850">
        <v>2640.4500732421875</v>
      </c>
    </row>
    <row r="1436" spans="1:11" ht="14.45" customHeight="1" x14ac:dyDescent="0.2">
      <c r="A1436" s="831" t="s">
        <v>577</v>
      </c>
      <c r="B1436" s="832" t="s">
        <v>578</v>
      </c>
      <c r="C1436" s="835" t="s">
        <v>2639</v>
      </c>
      <c r="D1436" s="863" t="s">
        <v>2640</v>
      </c>
      <c r="E1436" s="835" t="s">
        <v>3141</v>
      </c>
      <c r="F1436" s="863" t="s">
        <v>3142</v>
      </c>
      <c r="G1436" s="835" t="s">
        <v>4963</v>
      </c>
      <c r="H1436" s="835" t="s">
        <v>4964</v>
      </c>
      <c r="I1436" s="849">
        <v>880.1400146484375</v>
      </c>
      <c r="J1436" s="849">
        <v>1</v>
      </c>
      <c r="K1436" s="850">
        <v>880.1400146484375</v>
      </c>
    </row>
    <row r="1437" spans="1:11" ht="14.45" customHeight="1" x14ac:dyDescent="0.2">
      <c r="A1437" s="831" t="s">
        <v>577</v>
      </c>
      <c r="B1437" s="832" t="s">
        <v>578</v>
      </c>
      <c r="C1437" s="835" t="s">
        <v>2639</v>
      </c>
      <c r="D1437" s="863" t="s">
        <v>2640</v>
      </c>
      <c r="E1437" s="835" t="s">
        <v>3141</v>
      </c>
      <c r="F1437" s="863" t="s">
        <v>3142</v>
      </c>
      <c r="G1437" s="835" t="s">
        <v>3975</v>
      </c>
      <c r="H1437" s="835" t="s">
        <v>4965</v>
      </c>
      <c r="I1437" s="849">
        <v>1066.3299560546875</v>
      </c>
      <c r="J1437" s="849">
        <v>1</v>
      </c>
      <c r="K1437" s="850">
        <v>1066.3299560546875</v>
      </c>
    </row>
    <row r="1438" spans="1:11" ht="14.45" customHeight="1" x14ac:dyDescent="0.2">
      <c r="A1438" s="831" t="s">
        <v>577</v>
      </c>
      <c r="B1438" s="832" t="s">
        <v>578</v>
      </c>
      <c r="C1438" s="835" t="s">
        <v>2639</v>
      </c>
      <c r="D1438" s="863" t="s">
        <v>2640</v>
      </c>
      <c r="E1438" s="835" t="s">
        <v>3141</v>
      </c>
      <c r="F1438" s="863" t="s">
        <v>3142</v>
      </c>
      <c r="G1438" s="835" t="s">
        <v>3977</v>
      </c>
      <c r="H1438" s="835" t="s">
        <v>4966</v>
      </c>
      <c r="I1438" s="849">
        <v>1066.3299560546875</v>
      </c>
      <c r="J1438" s="849">
        <v>4</v>
      </c>
      <c r="K1438" s="850">
        <v>4265.31982421875</v>
      </c>
    </row>
    <row r="1439" spans="1:11" ht="14.45" customHeight="1" x14ac:dyDescent="0.2">
      <c r="A1439" s="831" t="s">
        <v>577</v>
      </c>
      <c r="B1439" s="832" t="s">
        <v>578</v>
      </c>
      <c r="C1439" s="835" t="s">
        <v>2639</v>
      </c>
      <c r="D1439" s="863" t="s">
        <v>2640</v>
      </c>
      <c r="E1439" s="835" t="s">
        <v>3141</v>
      </c>
      <c r="F1439" s="863" t="s">
        <v>3142</v>
      </c>
      <c r="G1439" s="835" t="s">
        <v>4967</v>
      </c>
      <c r="H1439" s="835" t="s">
        <v>4968</v>
      </c>
      <c r="I1439" s="849">
        <v>1066.3299560546875</v>
      </c>
      <c r="J1439" s="849">
        <v>2</v>
      </c>
      <c r="K1439" s="850">
        <v>2132.659912109375</v>
      </c>
    </row>
    <row r="1440" spans="1:11" ht="14.45" customHeight="1" x14ac:dyDescent="0.2">
      <c r="A1440" s="831" t="s">
        <v>577</v>
      </c>
      <c r="B1440" s="832" t="s">
        <v>578</v>
      </c>
      <c r="C1440" s="835" t="s">
        <v>2639</v>
      </c>
      <c r="D1440" s="863" t="s">
        <v>2640</v>
      </c>
      <c r="E1440" s="835" t="s">
        <v>3141</v>
      </c>
      <c r="F1440" s="863" t="s">
        <v>3142</v>
      </c>
      <c r="G1440" s="835" t="s">
        <v>4969</v>
      </c>
      <c r="H1440" s="835" t="s">
        <v>4970</v>
      </c>
      <c r="I1440" s="849">
        <v>1066.3299560546875</v>
      </c>
      <c r="J1440" s="849">
        <v>4</v>
      </c>
      <c r="K1440" s="850">
        <v>4265.309814453125</v>
      </c>
    </row>
    <row r="1441" spans="1:11" ht="14.45" customHeight="1" x14ac:dyDescent="0.2">
      <c r="A1441" s="831" t="s">
        <v>577</v>
      </c>
      <c r="B1441" s="832" t="s">
        <v>578</v>
      </c>
      <c r="C1441" s="835" t="s">
        <v>2639</v>
      </c>
      <c r="D1441" s="863" t="s">
        <v>2640</v>
      </c>
      <c r="E1441" s="835" t="s">
        <v>3141</v>
      </c>
      <c r="F1441" s="863" t="s">
        <v>3142</v>
      </c>
      <c r="G1441" s="835" t="s">
        <v>3979</v>
      </c>
      <c r="H1441" s="835" t="s">
        <v>4971</v>
      </c>
      <c r="I1441" s="849">
        <v>1066.3299560546875</v>
      </c>
      <c r="J1441" s="849">
        <v>10</v>
      </c>
      <c r="K1441" s="850">
        <v>10663.269775390625</v>
      </c>
    </row>
    <row r="1442" spans="1:11" ht="14.45" customHeight="1" x14ac:dyDescent="0.2">
      <c r="A1442" s="831" t="s">
        <v>577</v>
      </c>
      <c r="B1442" s="832" t="s">
        <v>578</v>
      </c>
      <c r="C1442" s="835" t="s">
        <v>2639</v>
      </c>
      <c r="D1442" s="863" t="s">
        <v>2640</v>
      </c>
      <c r="E1442" s="835" t="s">
        <v>3141</v>
      </c>
      <c r="F1442" s="863" t="s">
        <v>3142</v>
      </c>
      <c r="G1442" s="835" t="s">
        <v>3981</v>
      </c>
      <c r="H1442" s="835" t="s">
        <v>4972</v>
      </c>
      <c r="I1442" s="849">
        <v>1066.3282877604167</v>
      </c>
      <c r="J1442" s="849">
        <v>10</v>
      </c>
      <c r="K1442" s="850">
        <v>10663.249633789063</v>
      </c>
    </row>
    <row r="1443" spans="1:11" ht="14.45" customHeight="1" x14ac:dyDescent="0.2">
      <c r="A1443" s="831" t="s">
        <v>577</v>
      </c>
      <c r="B1443" s="832" t="s">
        <v>578</v>
      </c>
      <c r="C1443" s="835" t="s">
        <v>2639</v>
      </c>
      <c r="D1443" s="863" t="s">
        <v>2640</v>
      </c>
      <c r="E1443" s="835" t="s">
        <v>3141</v>
      </c>
      <c r="F1443" s="863" t="s">
        <v>3142</v>
      </c>
      <c r="G1443" s="835" t="s">
        <v>3983</v>
      </c>
      <c r="H1443" s="835" t="s">
        <v>4973</v>
      </c>
      <c r="I1443" s="849">
        <v>1066.3299560546875</v>
      </c>
      <c r="J1443" s="849">
        <v>7</v>
      </c>
      <c r="K1443" s="850">
        <v>7464.289794921875</v>
      </c>
    </row>
    <row r="1444" spans="1:11" ht="14.45" customHeight="1" x14ac:dyDescent="0.2">
      <c r="A1444" s="831" t="s">
        <v>577</v>
      </c>
      <c r="B1444" s="832" t="s">
        <v>578</v>
      </c>
      <c r="C1444" s="835" t="s">
        <v>2639</v>
      </c>
      <c r="D1444" s="863" t="s">
        <v>2640</v>
      </c>
      <c r="E1444" s="835" t="s">
        <v>3141</v>
      </c>
      <c r="F1444" s="863" t="s">
        <v>3142</v>
      </c>
      <c r="G1444" s="835" t="s">
        <v>3985</v>
      </c>
      <c r="H1444" s="835" t="s">
        <v>4974</v>
      </c>
      <c r="I1444" s="849">
        <v>1215.457958984375</v>
      </c>
      <c r="J1444" s="849">
        <v>10</v>
      </c>
      <c r="K1444" s="850">
        <v>12154.570068359375</v>
      </c>
    </row>
    <row r="1445" spans="1:11" ht="14.45" customHeight="1" x14ac:dyDescent="0.2">
      <c r="A1445" s="831" t="s">
        <v>577</v>
      </c>
      <c r="B1445" s="832" t="s">
        <v>578</v>
      </c>
      <c r="C1445" s="835" t="s">
        <v>2639</v>
      </c>
      <c r="D1445" s="863" t="s">
        <v>2640</v>
      </c>
      <c r="E1445" s="835" t="s">
        <v>3141</v>
      </c>
      <c r="F1445" s="863" t="s">
        <v>3142</v>
      </c>
      <c r="G1445" s="835" t="s">
        <v>3987</v>
      </c>
      <c r="H1445" s="835" t="s">
        <v>4975</v>
      </c>
      <c r="I1445" s="849">
        <v>1215.4599609375</v>
      </c>
      <c r="J1445" s="849">
        <v>9</v>
      </c>
      <c r="K1445" s="850">
        <v>10939.1298828125</v>
      </c>
    </row>
    <row r="1446" spans="1:11" ht="14.45" customHeight="1" x14ac:dyDescent="0.2">
      <c r="A1446" s="831" t="s">
        <v>577</v>
      </c>
      <c r="B1446" s="832" t="s">
        <v>578</v>
      </c>
      <c r="C1446" s="835" t="s">
        <v>2639</v>
      </c>
      <c r="D1446" s="863" t="s">
        <v>2640</v>
      </c>
      <c r="E1446" s="835" t="s">
        <v>3141</v>
      </c>
      <c r="F1446" s="863" t="s">
        <v>3142</v>
      </c>
      <c r="G1446" s="835" t="s">
        <v>4976</v>
      </c>
      <c r="H1446" s="835" t="s">
        <v>4977</v>
      </c>
      <c r="I1446" s="849">
        <v>1215.4588487413193</v>
      </c>
      <c r="J1446" s="849">
        <v>13</v>
      </c>
      <c r="K1446" s="850">
        <v>15800.959716796875</v>
      </c>
    </row>
    <row r="1447" spans="1:11" ht="14.45" customHeight="1" x14ac:dyDescent="0.2">
      <c r="A1447" s="831" t="s">
        <v>577</v>
      </c>
      <c r="B1447" s="832" t="s">
        <v>578</v>
      </c>
      <c r="C1447" s="835" t="s">
        <v>2639</v>
      </c>
      <c r="D1447" s="863" t="s">
        <v>2640</v>
      </c>
      <c r="E1447" s="835" t="s">
        <v>3141</v>
      </c>
      <c r="F1447" s="863" t="s">
        <v>3142</v>
      </c>
      <c r="G1447" s="835" t="s">
        <v>3989</v>
      </c>
      <c r="H1447" s="835" t="s">
        <v>4978</v>
      </c>
      <c r="I1447" s="849">
        <v>1215.4599609375</v>
      </c>
      <c r="J1447" s="849">
        <v>9</v>
      </c>
      <c r="K1447" s="850">
        <v>10939.1201171875</v>
      </c>
    </row>
    <row r="1448" spans="1:11" ht="14.45" customHeight="1" x14ac:dyDescent="0.2">
      <c r="A1448" s="831" t="s">
        <v>577</v>
      </c>
      <c r="B1448" s="832" t="s">
        <v>578</v>
      </c>
      <c r="C1448" s="835" t="s">
        <v>2639</v>
      </c>
      <c r="D1448" s="863" t="s">
        <v>2640</v>
      </c>
      <c r="E1448" s="835" t="s">
        <v>3141</v>
      </c>
      <c r="F1448" s="863" t="s">
        <v>3142</v>
      </c>
      <c r="G1448" s="835" t="s">
        <v>3991</v>
      </c>
      <c r="H1448" s="835" t="s">
        <v>4979</v>
      </c>
      <c r="I1448" s="849">
        <v>1215.4599609375</v>
      </c>
      <c r="J1448" s="849">
        <v>7</v>
      </c>
      <c r="K1448" s="850">
        <v>8508.2099609375</v>
      </c>
    </row>
    <row r="1449" spans="1:11" ht="14.45" customHeight="1" x14ac:dyDescent="0.2">
      <c r="A1449" s="831" t="s">
        <v>577</v>
      </c>
      <c r="B1449" s="832" t="s">
        <v>578</v>
      </c>
      <c r="C1449" s="835" t="s">
        <v>2639</v>
      </c>
      <c r="D1449" s="863" t="s">
        <v>2640</v>
      </c>
      <c r="E1449" s="835" t="s">
        <v>3141</v>
      </c>
      <c r="F1449" s="863" t="s">
        <v>3142</v>
      </c>
      <c r="G1449" s="835" t="s">
        <v>4980</v>
      </c>
      <c r="H1449" s="835" t="s">
        <v>4981</v>
      </c>
      <c r="I1449" s="849">
        <v>1215.4599609375</v>
      </c>
      <c r="J1449" s="849">
        <v>2</v>
      </c>
      <c r="K1449" s="850">
        <v>2430.919921875</v>
      </c>
    </row>
    <row r="1450" spans="1:11" ht="14.45" customHeight="1" x14ac:dyDescent="0.2">
      <c r="A1450" s="831" t="s">
        <v>577</v>
      </c>
      <c r="B1450" s="832" t="s">
        <v>578</v>
      </c>
      <c r="C1450" s="835" t="s">
        <v>2639</v>
      </c>
      <c r="D1450" s="863" t="s">
        <v>2640</v>
      </c>
      <c r="E1450" s="835" t="s">
        <v>3141</v>
      </c>
      <c r="F1450" s="863" t="s">
        <v>3142</v>
      </c>
      <c r="G1450" s="835" t="s">
        <v>4982</v>
      </c>
      <c r="H1450" s="835" t="s">
        <v>4983</v>
      </c>
      <c r="I1450" s="849">
        <v>1215.4599609375</v>
      </c>
      <c r="J1450" s="849">
        <v>2</v>
      </c>
      <c r="K1450" s="850">
        <v>2430.919921875</v>
      </c>
    </row>
    <row r="1451" spans="1:11" ht="14.45" customHeight="1" x14ac:dyDescent="0.2">
      <c r="A1451" s="831" t="s">
        <v>577</v>
      </c>
      <c r="B1451" s="832" t="s">
        <v>578</v>
      </c>
      <c r="C1451" s="835" t="s">
        <v>2639</v>
      </c>
      <c r="D1451" s="863" t="s">
        <v>2640</v>
      </c>
      <c r="E1451" s="835" t="s">
        <v>3141</v>
      </c>
      <c r="F1451" s="863" t="s">
        <v>3142</v>
      </c>
      <c r="G1451" s="835" t="s">
        <v>3993</v>
      </c>
      <c r="H1451" s="835" t="s">
        <v>4984</v>
      </c>
      <c r="I1451" s="849">
        <v>1215.4599609375</v>
      </c>
      <c r="J1451" s="849">
        <v>1</v>
      </c>
      <c r="K1451" s="850">
        <v>1215.4599609375</v>
      </c>
    </row>
    <row r="1452" spans="1:11" ht="14.45" customHeight="1" x14ac:dyDescent="0.2">
      <c r="A1452" s="831" t="s">
        <v>577</v>
      </c>
      <c r="B1452" s="832" t="s">
        <v>578</v>
      </c>
      <c r="C1452" s="835" t="s">
        <v>2639</v>
      </c>
      <c r="D1452" s="863" t="s">
        <v>2640</v>
      </c>
      <c r="E1452" s="835" t="s">
        <v>3141</v>
      </c>
      <c r="F1452" s="863" t="s">
        <v>3142</v>
      </c>
      <c r="G1452" s="835" t="s">
        <v>4985</v>
      </c>
      <c r="H1452" s="835" t="s">
        <v>4986</v>
      </c>
      <c r="I1452" s="849">
        <v>1215.4599609375</v>
      </c>
      <c r="J1452" s="849">
        <v>1</v>
      </c>
      <c r="K1452" s="850">
        <v>1215.4599609375</v>
      </c>
    </row>
    <row r="1453" spans="1:11" ht="14.45" customHeight="1" x14ac:dyDescent="0.2">
      <c r="A1453" s="831" t="s">
        <v>577</v>
      </c>
      <c r="B1453" s="832" t="s">
        <v>578</v>
      </c>
      <c r="C1453" s="835" t="s">
        <v>2639</v>
      </c>
      <c r="D1453" s="863" t="s">
        <v>2640</v>
      </c>
      <c r="E1453" s="835" t="s">
        <v>3141</v>
      </c>
      <c r="F1453" s="863" t="s">
        <v>3142</v>
      </c>
      <c r="G1453" s="835" t="s">
        <v>4987</v>
      </c>
      <c r="H1453" s="835" t="s">
        <v>4988</v>
      </c>
      <c r="I1453" s="849">
        <v>1215.4599609375</v>
      </c>
      <c r="J1453" s="849">
        <v>3</v>
      </c>
      <c r="K1453" s="850">
        <v>3646.3798828125</v>
      </c>
    </row>
    <row r="1454" spans="1:11" ht="14.45" customHeight="1" x14ac:dyDescent="0.2">
      <c r="A1454" s="831" t="s">
        <v>577</v>
      </c>
      <c r="B1454" s="832" t="s">
        <v>578</v>
      </c>
      <c r="C1454" s="835" t="s">
        <v>2639</v>
      </c>
      <c r="D1454" s="863" t="s">
        <v>2640</v>
      </c>
      <c r="E1454" s="835" t="s">
        <v>3141</v>
      </c>
      <c r="F1454" s="863" t="s">
        <v>3142</v>
      </c>
      <c r="G1454" s="835" t="s">
        <v>4989</v>
      </c>
      <c r="H1454" s="835" t="s">
        <v>4990</v>
      </c>
      <c r="I1454" s="849">
        <v>1415.260009765625</v>
      </c>
      <c r="J1454" s="849">
        <v>5</v>
      </c>
      <c r="K1454" s="850">
        <v>7076.300048828125</v>
      </c>
    </row>
    <row r="1455" spans="1:11" ht="14.45" customHeight="1" x14ac:dyDescent="0.2">
      <c r="A1455" s="831" t="s">
        <v>577</v>
      </c>
      <c r="B1455" s="832" t="s">
        <v>578</v>
      </c>
      <c r="C1455" s="835" t="s">
        <v>2639</v>
      </c>
      <c r="D1455" s="863" t="s">
        <v>2640</v>
      </c>
      <c r="E1455" s="835" t="s">
        <v>3141</v>
      </c>
      <c r="F1455" s="863" t="s">
        <v>3142</v>
      </c>
      <c r="G1455" s="835" t="s">
        <v>3995</v>
      </c>
      <c r="H1455" s="835" t="s">
        <v>4991</v>
      </c>
      <c r="I1455" s="849">
        <v>1415.260009765625</v>
      </c>
      <c r="J1455" s="849">
        <v>10</v>
      </c>
      <c r="K1455" s="850">
        <v>14152.599853515625</v>
      </c>
    </row>
    <row r="1456" spans="1:11" ht="14.45" customHeight="1" x14ac:dyDescent="0.2">
      <c r="A1456" s="831" t="s">
        <v>577</v>
      </c>
      <c r="B1456" s="832" t="s">
        <v>578</v>
      </c>
      <c r="C1456" s="835" t="s">
        <v>2639</v>
      </c>
      <c r="D1456" s="863" t="s">
        <v>2640</v>
      </c>
      <c r="E1456" s="835" t="s">
        <v>3141</v>
      </c>
      <c r="F1456" s="863" t="s">
        <v>3142</v>
      </c>
      <c r="G1456" s="835" t="s">
        <v>3997</v>
      </c>
      <c r="H1456" s="835" t="s">
        <v>4992</v>
      </c>
      <c r="I1456" s="849">
        <v>1415.2616780598958</v>
      </c>
      <c r="J1456" s="849">
        <v>7</v>
      </c>
      <c r="K1456" s="850">
        <v>9906.840087890625</v>
      </c>
    </row>
    <row r="1457" spans="1:11" ht="14.45" customHeight="1" x14ac:dyDescent="0.2">
      <c r="A1457" s="831" t="s">
        <v>577</v>
      </c>
      <c r="B1457" s="832" t="s">
        <v>578</v>
      </c>
      <c r="C1457" s="835" t="s">
        <v>2639</v>
      </c>
      <c r="D1457" s="863" t="s">
        <v>2640</v>
      </c>
      <c r="E1457" s="835" t="s">
        <v>3141</v>
      </c>
      <c r="F1457" s="863" t="s">
        <v>3142</v>
      </c>
      <c r="G1457" s="835" t="s">
        <v>3999</v>
      </c>
      <c r="H1457" s="835" t="s">
        <v>4993</v>
      </c>
      <c r="I1457" s="849">
        <v>1415.2585797991071</v>
      </c>
      <c r="J1457" s="849">
        <v>14</v>
      </c>
      <c r="K1457" s="850">
        <v>19813.60986328125</v>
      </c>
    </row>
    <row r="1458" spans="1:11" ht="14.45" customHeight="1" x14ac:dyDescent="0.2">
      <c r="A1458" s="831" t="s">
        <v>577</v>
      </c>
      <c r="B1458" s="832" t="s">
        <v>578</v>
      </c>
      <c r="C1458" s="835" t="s">
        <v>2639</v>
      </c>
      <c r="D1458" s="863" t="s">
        <v>2640</v>
      </c>
      <c r="E1458" s="835" t="s">
        <v>3141</v>
      </c>
      <c r="F1458" s="863" t="s">
        <v>3142</v>
      </c>
      <c r="G1458" s="835" t="s">
        <v>4001</v>
      </c>
      <c r="H1458" s="835" t="s">
        <v>4994</v>
      </c>
      <c r="I1458" s="849">
        <v>1415.260009765625</v>
      </c>
      <c r="J1458" s="849">
        <v>10</v>
      </c>
      <c r="K1458" s="850">
        <v>14152.599853515625</v>
      </c>
    </row>
    <row r="1459" spans="1:11" ht="14.45" customHeight="1" x14ac:dyDescent="0.2">
      <c r="A1459" s="831" t="s">
        <v>577</v>
      </c>
      <c r="B1459" s="832" t="s">
        <v>578</v>
      </c>
      <c r="C1459" s="835" t="s">
        <v>2639</v>
      </c>
      <c r="D1459" s="863" t="s">
        <v>2640</v>
      </c>
      <c r="E1459" s="835" t="s">
        <v>3141</v>
      </c>
      <c r="F1459" s="863" t="s">
        <v>3142</v>
      </c>
      <c r="G1459" s="835" t="s">
        <v>4003</v>
      </c>
      <c r="H1459" s="835" t="s">
        <v>4995</v>
      </c>
      <c r="I1459" s="849">
        <v>1415.260009765625</v>
      </c>
      <c r="J1459" s="849">
        <v>17</v>
      </c>
      <c r="K1459" s="850">
        <v>24059.41943359375</v>
      </c>
    </row>
    <row r="1460" spans="1:11" ht="14.45" customHeight="1" x14ac:dyDescent="0.2">
      <c r="A1460" s="831" t="s">
        <v>577</v>
      </c>
      <c r="B1460" s="832" t="s">
        <v>578</v>
      </c>
      <c r="C1460" s="835" t="s">
        <v>2639</v>
      </c>
      <c r="D1460" s="863" t="s">
        <v>2640</v>
      </c>
      <c r="E1460" s="835" t="s">
        <v>3141</v>
      </c>
      <c r="F1460" s="863" t="s">
        <v>3142</v>
      </c>
      <c r="G1460" s="835" t="s">
        <v>4005</v>
      </c>
      <c r="H1460" s="835" t="s">
        <v>4996</v>
      </c>
      <c r="I1460" s="849">
        <v>1520.530029296875</v>
      </c>
      <c r="J1460" s="849">
        <v>16</v>
      </c>
      <c r="K1460" s="850">
        <v>24328.47998046875</v>
      </c>
    </row>
    <row r="1461" spans="1:11" ht="14.45" customHeight="1" x14ac:dyDescent="0.2">
      <c r="A1461" s="831" t="s">
        <v>577</v>
      </c>
      <c r="B1461" s="832" t="s">
        <v>578</v>
      </c>
      <c r="C1461" s="835" t="s">
        <v>2639</v>
      </c>
      <c r="D1461" s="863" t="s">
        <v>2640</v>
      </c>
      <c r="E1461" s="835" t="s">
        <v>3141</v>
      </c>
      <c r="F1461" s="863" t="s">
        <v>3142</v>
      </c>
      <c r="G1461" s="835" t="s">
        <v>4007</v>
      </c>
      <c r="H1461" s="835" t="s">
        <v>4997</v>
      </c>
      <c r="I1461" s="849">
        <v>1520.5360351562499</v>
      </c>
      <c r="J1461" s="849">
        <v>9</v>
      </c>
      <c r="K1461" s="850">
        <v>13684.820068359375</v>
      </c>
    </row>
    <row r="1462" spans="1:11" ht="14.45" customHeight="1" x14ac:dyDescent="0.2">
      <c r="A1462" s="831" t="s">
        <v>577</v>
      </c>
      <c r="B1462" s="832" t="s">
        <v>578</v>
      </c>
      <c r="C1462" s="835" t="s">
        <v>2639</v>
      </c>
      <c r="D1462" s="863" t="s">
        <v>2640</v>
      </c>
      <c r="E1462" s="835" t="s">
        <v>3141</v>
      </c>
      <c r="F1462" s="863" t="s">
        <v>3142</v>
      </c>
      <c r="G1462" s="835" t="s">
        <v>4998</v>
      </c>
      <c r="H1462" s="835" t="s">
        <v>4999</v>
      </c>
      <c r="I1462" s="849">
        <v>880.1500244140625</v>
      </c>
      <c r="J1462" s="849">
        <v>1</v>
      </c>
      <c r="K1462" s="850">
        <v>880.1500244140625</v>
      </c>
    </row>
    <row r="1463" spans="1:11" ht="14.45" customHeight="1" x14ac:dyDescent="0.2">
      <c r="A1463" s="831" t="s">
        <v>577</v>
      </c>
      <c r="B1463" s="832" t="s">
        <v>578</v>
      </c>
      <c r="C1463" s="835" t="s">
        <v>2639</v>
      </c>
      <c r="D1463" s="863" t="s">
        <v>2640</v>
      </c>
      <c r="E1463" s="835" t="s">
        <v>3141</v>
      </c>
      <c r="F1463" s="863" t="s">
        <v>3142</v>
      </c>
      <c r="G1463" s="835" t="s">
        <v>5000</v>
      </c>
      <c r="H1463" s="835" t="s">
        <v>5001</v>
      </c>
      <c r="I1463" s="849">
        <v>880.1500244140625</v>
      </c>
      <c r="J1463" s="849">
        <v>1</v>
      </c>
      <c r="K1463" s="850">
        <v>880.1500244140625</v>
      </c>
    </row>
    <row r="1464" spans="1:11" ht="14.45" customHeight="1" x14ac:dyDescent="0.2">
      <c r="A1464" s="831" t="s">
        <v>577</v>
      </c>
      <c r="B1464" s="832" t="s">
        <v>578</v>
      </c>
      <c r="C1464" s="835" t="s">
        <v>2639</v>
      </c>
      <c r="D1464" s="863" t="s">
        <v>2640</v>
      </c>
      <c r="E1464" s="835" t="s">
        <v>3141</v>
      </c>
      <c r="F1464" s="863" t="s">
        <v>3142</v>
      </c>
      <c r="G1464" s="835" t="s">
        <v>5002</v>
      </c>
      <c r="H1464" s="835" t="s">
        <v>5003</v>
      </c>
      <c r="I1464" s="849">
        <v>880.1500244140625</v>
      </c>
      <c r="J1464" s="849">
        <v>1</v>
      </c>
      <c r="K1464" s="850">
        <v>880.1500244140625</v>
      </c>
    </row>
    <row r="1465" spans="1:11" ht="14.45" customHeight="1" x14ac:dyDescent="0.2">
      <c r="A1465" s="831" t="s">
        <v>577</v>
      </c>
      <c r="B1465" s="832" t="s">
        <v>578</v>
      </c>
      <c r="C1465" s="835" t="s">
        <v>2639</v>
      </c>
      <c r="D1465" s="863" t="s">
        <v>2640</v>
      </c>
      <c r="E1465" s="835" t="s">
        <v>3141</v>
      </c>
      <c r="F1465" s="863" t="s">
        <v>3142</v>
      </c>
      <c r="G1465" s="835" t="s">
        <v>4125</v>
      </c>
      <c r="H1465" s="835" t="s">
        <v>5004</v>
      </c>
      <c r="I1465" s="849">
        <v>1072.1700439453125</v>
      </c>
      <c r="J1465" s="849">
        <v>1</v>
      </c>
      <c r="K1465" s="850">
        <v>1072.1700439453125</v>
      </c>
    </row>
    <row r="1466" spans="1:11" ht="14.45" customHeight="1" x14ac:dyDescent="0.2">
      <c r="A1466" s="831" t="s">
        <v>577</v>
      </c>
      <c r="B1466" s="832" t="s">
        <v>578</v>
      </c>
      <c r="C1466" s="835" t="s">
        <v>2639</v>
      </c>
      <c r="D1466" s="863" t="s">
        <v>2640</v>
      </c>
      <c r="E1466" s="835" t="s">
        <v>3141</v>
      </c>
      <c r="F1466" s="863" t="s">
        <v>3142</v>
      </c>
      <c r="G1466" s="835" t="s">
        <v>5005</v>
      </c>
      <c r="H1466" s="835" t="s">
        <v>5006</v>
      </c>
      <c r="I1466" s="849">
        <v>1072.1700439453125</v>
      </c>
      <c r="J1466" s="849">
        <v>5</v>
      </c>
      <c r="K1466" s="850">
        <v>5360.8502197265625</v>
      </c>
    </row>
    <row r="1467" spans="1:11" ht="14.45" customHeight="1" x14ac:dyDescent="0.2">
      <c r="A1467" s="831" t="s">
        <v>577</v>
      </c>
      <c r="B1467" s="832" t="s">
        <v>578</v>
      </c>
      <c r="C1467" s="835" t="s">
        <v>2639</v>
      </c>
      <c r="D1467" s="863" t="s">
        <v>2640</v>
      </c>
      <c r="E1467" s="835" t="s">
        <v>3141</v>
      </c>
      <c r="F1467" s="863" t="s">
        <v>3142</v>
      </c>
      <c r="G1467" s="835" t="s">
        <v>4127</v>
      </c>
      <c r="H1467" s="835" t="s">
        <v>5007</v>
      </c>
      <c r="I1467" s="849">
        <v>1072.1700439453125</v>
      </c>
      <c r="J1467" s="849">
        <v>14</v>
      </c>
      <c r="K1467" s="850">
        <v>15010.3701171875</v>
      </c>
    </row>
    <row r="1468" spans="1:11" ht="14.45" customHeight="1" x14ac:dyDescent="0.2">
      <c r="A1468" s="831" t="s">
        <v>577</v>
      </c>
      <c r="B1468" s="832" t="s">
        <v>578</v>
      </c>
      <c r="C1468" s="835" t="s">
        <v>2639</v>
      </c>
      <c r="D1468" s="863" t="s">
        <v>2640</v>
      </c>
      <c r="E1468" s="835" t="s">
        <v>3141</v>
      </c>
      <c r="F1468" s="863" t="s">
        <v>3142</v>
      </c>
      <c r="G1468" s="835" t="s">
        <v>5008</v>
      </c>
      <c r="H1468" s="835" t="s">
        <v>5009</v>
      </c>
      <c r="I1468" s="849">
        <v>1152.0899658203125</v>
      </c>
      <c r="J1468" s="849">
        <v>1</v>
      </c>
      <c r="K1468" s="850">
        <v>1152.0899658203125</v>
      </c>
    </row>
    <row r="1469" spans="1:11" ht="14.45" customHeight="1" x14ac:dyDescent="0.2">
      <c r="A1469" s="831" t="s">
        <v>577</v>
      </c>
      <c r="B1469" s="832" t="s">
        <v>578</v>
      </c>
      <c r="C1469" s="835" t="s">
        <v>2639</v>
      </c>
      <c r="D1469" s="863" t="s">
        <v>2640</v>
      </c>
      <c r="E1469" s="835" t="s">
        <v>3141</v>
      </c>
      <c r="F1469" s="863" t="s">
        <v>3142</v>
      </c>
      <c r="G1469" s="835" t="s">
        <v>5010</v>
      </c>
      <c r="H1469" s="835" t="s">
        <v>5011</v>
      </c>
      <c r="I1469" s="849">
        <v>1152.0933024088542</v>
      </c>
      <c r="J1469" s="849">
        <v>6</v>
      </c>
      <c r="K1469" s="850">
        <v>6912.5599365234375</v>
      </c>
    </row>
    <row r="1470" spans="1:11" ht="14.45" customHeight="1" x14ac:dyDescent="0.2">
      <c r="A1470" s="831" t="s">
        <v>577</v>
      </c>
      <c r="B1470" s="832" t="s">
        <v>578</v>
      </c>
      <c r="C1470" s="835" t="s">
        <v>2639</v>
      </c>
      <c r="D1470" s="863" t="s">
        <v>2640</v>
      </c>
      <c r="E1470" s="835" t="s">
        <v>3141</v>
      </c>
      <c r="F1470" s="863" t="s">
        <v>3142</v>
      </c>
      <c r="G1470" s="835" t="s">
        <v>5012</v>
      </c>
      <c r="H1470" s="835" t="s">
        <v>5013</v>
      </c>
      <c r="I1470" s="849">
        <v>939.989990234375</v>
      </c>
      <c r="J1470" s="849">
        <v>1</v>
      </c>
      <c r="K1470" s="850">
        <v>939.989990234375</v>
      </c>
    </row>
    <row r="1471" spans="1:11" ht="14.45" customHeight="1" x14ac:dyDescent="0.2">
      <c r="A1471" s="831" t="s">
        <v>577</v>
      </c>
      <c r="B1471" s="832" t="s">
        <v>578</v>
      </c>
      <c r="C1471" s="835" t="s">
        <v>2639</v>
      </c>
      <c r="D1471" s="863" t="s">
        <v>2640</v>
      </c>
      <c r="E1471" s="835" t="s">
        <v>3141</v>
      </c>
      <c r="F1471" s="863" t="s">
        <v>3142</v>
      </c>
      <c r="G1471" s="835" t="s">
        <v>5014</v>
      </c>
      <c r="H1471" s="835" t="s">
        <v>5015</v>
      </c>
      <c r="I1471" s="849">
        <v>1017.6699829101563</v>
      </c>
      <c r="J1471" s="849">
        <v>1</v>
      </c>
      <c r="K1471" s="850">
        <v>1017.6699829101563</v>
      </c>
    </row>
    <row r="1472" spans="1:11" ht="14.45" customHeight="1" x14ac:dyDescent="0.2">
      <c r="A1472" s="831" t="s">
        <v>577</v>
      </c>
      <c r="B1472" s="832" t="s">
        <v>578</v>
      </c>
      <c r="C1472" s="835" t="s">
        <v>2639</v>
      </c>
      <c r="D1472" s="863" t="s">
        <v>2640</v>
      </c>
      <c r="E1472" s="835" t="s">
        <v>3141</v>
      </c>
      <c r="F1472" s="863" t="s">
        <v>3142</v>
      </c>
      <c r="G1472" s="835" t="s">
        <v>5016</v>
      </c>
      <c r="H1472" s="835" t="s">
        <v>5017</v>
      </c>
      <c r="I1472" s="849">
        <v>1175.969970703125</v>
      </c>
      <c r="J1472" s="849">
        <v>1</v>
      </c>
      <c r="K1472" s="850">
        <v>1175.969970703125</v>
      </c>
    </row>
    <row r="1473" spans="1:11" ht="14.45" customHeight="1" x14ac:dyDescent="0.2">
      <c r="A1473" s="831" t="s">
        <v>577</v>
      </c>
      <c r="B1473" s="832" t="s">
        <v>578</v>
      </c>
      <c r="C1473" s="835" t="s">
        <v>2639</v>
      </c>
      <c r="D1473" s="863" t="s">
        <v>2640</v>
      </c>
      <c r="E1473" s="835" t="s">
        <v>3141</v>
      </c>
      <c r="F1473" s="863" t="s">
        <v>3142</v>
      </c>
      <c r="G1473" s="835" t="s">
        <v>5018</v>
      </c>
      <c r="H1473" s="835" t="s">
        <v>5019</v>
      </c>
      <c r="I1473" s="849">
        <v>1175.969970703125</v>
      </c>
      <c r="J1473" s="849">
        <v>1</v>
      </c>
      <c r="K1473" s="850">
        <v>1175.969970703125</v>
      </c>
    </row>
    <row r="1474" spans="1:11" ht="14.45" customHeight="1" x14ac:dyDescent="0.2">
      <c r="A1474" s="831" t="s">
        <v>577</v>
      </c>
      <c r="B1474" s="832" t="s">
        <v>578</v>
      </c>
      <c r="C1474" s="835" t="s">
        <v>2639</v>
      </c>
      <c r="D1474" s="863" t="s">
        <v>2640</v>
      </c>
      <c r="E1474" s="835" t="s">
        <v>3141</v>
      </c>
      <c r="F1474" s="863" t="s">
        <v>3142</v>
      </c>
      <c r="G1474" s="835" t="s">
        <v>5020</v>
      </c>
      <c r="H1474" s="835" t="s">
        <v>5021</v>
      </c>
      <c r="I1474" s="849">
        <v>1175.969970703125</v>
      </c>
      <c r="J1474" s="849">
        <v>1</v>
      </c>
      <c r="K1474" s="850">
        <v>1175.969970703125</v>
      </c>
    </row>
    <row r="1475" spans="1:11" ht="14.45" customHeight="1" x14ac:dyDescent="0.2">
      <c r="A1475" s="831" t="s">
        <v>577</v>
      </c>
      <c r="B1475" s="832" t="s">
        <v>578</v>
      </c>
      <c r="C1475" s="835" t="s">
        <v>2639</v>
      </c>
      <c r="D1475" s="863" t="s">
        <v>2640</v>
      </c>
      <c r="E1475" s="835" t="s">
        <v>3141</v>
      </c>
      <c r="F1475" s="863" t="s">
        <v>3142</v>
      </c>
      <c r="G1475" s="835" t="s">
        <v>5022</v>
      </c>
      <c r="H1475" s="835" t="s">
        <v>5023</v>
      </c>
      <c r="I1475" s="849">
        <v>884.04998779296875</v>
      </c>
      <c r="J1475" s="849">
        <v>1</v>
      </c>
      <c r="K1475" s="850">
        <v>884.04998779296875</v>
      </c>
    </row>
    <row r="1476" spans="1:11" ht="14.45" customHeight="1" x14ac:dyDescent="0.2">
      <c r="A1476" s="831" t="s">
        <v>577</v>
      </c>
      <c r="B1476" s="832" t="s">
        <v>578</v>
      </c>
      <c r="C1476" s="835" t="s">
        <v>2639</v>
      </c>
      <c r="D1476" s="863" t="s">
        <v>2640</v>
      </c>
      <c r="E1476" s="835" t="s">
        <v>3141</v>
      </c>
      <c r="F1476" s="863" t="s">
        <v>3142</v>
      </c>
      <c r="G1476" s="835" t="s">
        <v>4009</v>
      </c>
      <c r="H1476" s="835" t="s">
        <v>5024</v>
      </c>
      <c r="I1476" s="849">
        <v>884.04998779296875</v>
      </c>
      <c r="J1476" s="849">
        <v>1</v>
      </c>
      <c r="K1476" s="850">
        <v>884.04998779296875</v>
      </c>
    </row>
    <row r="1477" spans="1:11" ht="14.45" customHeight="1" x14ac:dyDescent="0.2">
      <c r="A1477" s="831" t="s">
        <v>577</v>
      </c>
      <c r="B1477" s="832" t="s">
        <v>578</v>
      </c>
      <c r="C1477" s="835" t="s">
        <v>2639</v>
      </c>
      <c r="D1477" s="863" t="s">
        <v>2640</v>
      </c>
      <c r="E1477" s="835" t="s">
        <v>3141</v>
      </c>
      <c r="F1477" s="863" t="s">
        <v>3142</v>
      </c>
      <c r="G1477" s="835" t="s">
        <v>4011</v>
      </c>
      <c r="H1477" s="835" t="s">
        <v>5025</v>
      </c>
      <c r="I1477" s="849">
        <v>884.04998779296875</v>
      </c>
      <c r="J1477" s="849">
        <v>11</v>
      </c>
      <c r="K1477" s="850">
        <v>9724.5498046875</v>
      </c>
    </row>
    <row r="1478" spans="1:11" ht="14.45" customHeight="1" x14ac:dyDescent="0.2">
      <c r="A1478" s="831" t="s">
        <v>577</v>
      </c>
      <c r="B1478" s="832" t="s">
        <v>578</v>
      </c>
      <c r="C1478" s="835" t="s">
        <v>2639</v>
      </c>
      <c r="D1478" s="863" t="s">
        <v>2640</v>
      </c>
      <c r="E1478" s="835" t="s">
        <v>3141</v>
      </c>
      <c r="F1478" s="863" t="s">
        <v>3142</v>
      </c>
      <c r="G1478" s="835" t="s">
        <v>4013</v>
      </c>
      <c r="H1478" s="835" t="s">
        <v>5026</v>
      </c>
      <c r="I1478" s="849">
        <v>884.04998779296875</v>
      </c>
      <c r="J1478" s="849">
        <v>19</v>
      </c>
      <c r="K1478" s="850">
        <v>16796.949645996094</v>
      </c>
    </row>
    <row r="1479" spans="1:11" ht="14.45" customHeight="1" x14ac:dyDescent="0.2">
      <c r="A1479" s="831" t="s">
        <v>577</v>
      </c>
      <c r="B1479" s="832" t="s">
        <v>578</v>
      </c>
      <c r="C1479" s="835" t="s">
        <v>2639</v>
      </c>
      <c r="D1479" s="863" t="s">
        <v>2640</v>
      </c>
      <c r="E1479" s="835" t="s">
        <v>3141</v>
      </c>
      <c r="F1479" s="863" t="s">
        <v>3142</v>
      </c>
      <c r="G1479" s="835" t="s">
        <v>4015</v>
      </c>
      <c r="H1479" s="835" t="s">
        <v>5027</v>
      </c>
      <c r="I1479" s="849">
        <v>884.04998779296875</v>
      </c>
      <c r="J1479" s="849">
        <v>14</v>
      </c>
      <c r="K1479" s="850">
        <v>12376.709716796875</v>
      </c>
    </row>
    <row r="1480" spans="1:11" ht="14.45" customHeight="1" x14ac:dyDescent="0.2">
      <c r="A1480" s="831" t="s">
        <v>577</v>
      </c>
      <c r="B1480" s="832" t="s">
        <v>578</v>
      </c>
      <c r="C1480" s="835" t="s">
        <v>2639</v>
      </c>
      <c r="D1480" s="863" t="s">
        <v>2640</v>
      </c>
      <c r="E1480" s="835" t="s">
        <v>3141</v>
      </c>
      <c r="F1480" s="863" t="s">
        <v>3142</v>
      </c>
      <c r="G1480" s="835" t="s">
        <v>4017</v>
      </c>
      <c r="H1480" s="835" t="s">
        <v>5028</v>
      </c>
      <c r="I1480" s="849">
        <v>884.04998779296875</v>
      </c>
      <c r="J1480" s="849">
        <v>7</v>
      </c>
      <c r="K1480" s="850">
        <v>6188.3499145507813</v>
      </c>
    </row>
    <row r="1481" spans="1:11" ht="14.45" customHeight="1" x14ac:dyDescent="0.2">
      <c r="A1481" s="831" t="s">
        <v>577</v>
      </c>
      <c r="B1481" s="832" t="s">
        <v>578</v>
      </c>
      <c r="C1481" s="835" t="s">
        <v>2639</v>
      </c>
      <c r="D1481" s="863" t="s">
        <v>2640</v>
      </c>
      <c r="E1481" s="835" t="s">
        <v>3141</v>
      </c>
      <c r="F1481" s="863" t="s">
        <v>3142</v>
      </c>
      <c r="G1481" s="835" t="s">
        <v>4019</v>
      </c>
      <c r="H1481" s="835" t="s">
        <v>5029</v>
      </c>
      <c r="I1481" s="849">
        <v>939.6199951171875</v>
      </c>
      <c r="J1481" s="849">
        <v>5</v>
      </c>
      <c r="K1481" s="850">
        <v>4698.10009765625</v>
      </c>
    </row>
    <row r="1482" spans="1:11" ht="14.45" customHeight="1" x14ac:dyDescent="0.2">
      <c r="A1482" s="831" t="s">
        <v>577</v>
      </c>
      <c r="B1482" s="832" t="s">
        <v>578</v>
      </c>
      <c r="C1482" s="835" t="s">
        <v>2639</v>
      </c>
      <c r="D1482" s="863" t="s">
        <v>2640</v>
      </c>
      <c r="E1482" s="835" t="s">
        <v>3141</v>
      </c>
      <c r="F1482" s="863" t="s">
        <v>3142</v>
      </c>
      <c r="G1482" s="835" t="s">
        <v>5030</v>
      </c>
      <c r="H1482" s="835" t="s">
        <v>5031</v>
      </c>
      <c r="I1482" s="849">
        <v>939.6199951171875</v>
      </c>
      <c r="J1482" s="849">
        <v>2</v>
      </c>
      <c r="K1482" s="850">
        <v>1879.239990234375</v>
      </c>
    </row>
    <row r="1483" spans="1:11" ht="14.45" customHeight="1" x14ac:dyDescent="0.2">
      <c r="A1483" s="831" t="s">
        <v>577</v>
      </c>
      <c r="B1483" s="832" t="s">
        <v>578</v>
      </c>
      <c r="C1483" s="835" t="s">
        <v>2639</v>
      </c>
      <c r="D1483" s="863" t="s">
        <v>2640</v>
      </c>
      <c r="E1483" s="835" t="s">
        <v>3141</v>
      </c>
      <c r="F1483" s="863" t="s">
        <v>3142</v>
      </c>
      <c r="G1483" s="835" t="s">
        <v>4021</v>
      </c>
      <c r="H1483" s="835" t="s">
        <v>5032</v>
      </c>
      <c r="I1483" s="849">
        <v>939.6199951171875</v>
      </c>
      <c r="J1483" s="849">
        <v>10</v>
      </c>
      <c r="K1483" s="850">
        <v>9396.2100830078125</v>
      </c>
    </row>
    <row r="1484" spans="1:11" ht="14.45" customHeight="1" x14ac:dyDescent="0.2">
      <c r="A1484" s="831" t="s">
        <v>577</v>
      </c>
      <c r="B1484" s="832" t="s">
        <v>578</v>
      </c>
      <c r="C1484" s="835" t="s">
        <v>2639</v>
      </c>
      <c r="D1484" s="863" t="s">
        <v>2640</v>
      </c>
      <c r="E1484" s="835" t="s">
        <v>3141</v>
      </c>
      <c r="F1484" s="863" t="s">
        <v>3142</v>
      </c>
      <c r="G1484" s="835" t="s">
        <v>4023</v>
      </c>
      <c r="H1484" s="835" t="s">
        <v>5033</v>
      </c>
      <c r="I1484" s="849">
        <v>939.6199951171875</v>
      </c>
      <c r="J1484" s="849">
        <v>9</v>
      </c>
      <c r="K1484" s="850">
        <v>8456.580078125</v>
      </c>
    </row>
    <row r="1485" spans="1:11" ht="14.45" customHeight="1" x14ac:dyDescent="0.2">
      <c r="A1485" s="831" t="s">
        <v>577</v>
      </c>
      <c r="B1485" s="832" t="s">
        <v>578</v>
      </c>
      <c r="C1485" s="835" t="s">
        <v>2639</v>
      </c>
      <c r="D1485" s="863" t="s">
        <v>2640</v>
      </c>
      <c r="E1485" s="835" t="s">
        <v>3141</v>
      </c>
      <c r="F1485" s="863" t="s">
        <v>3142</v>
      </c>
      <c r="G1485" s="835" t="s">
        <v>4025</v>
      </c>
      <c r="H1485" s="835" t="s">
        <v>5034</v>
      </c>
      <c r="I1485" s="849">
        <v>939.6199951171875</v>
      </c>
      <c r="J1485" s="849">
        <v>10</v>
      </c>
      <c r="K1485" s="850">
        <v>9396.199951171875</v>
      </c>
    </row>
    <row r="1486" spans="1:11" ht="14.45" customHeight="1" x14ac:dyDescent="0.2">
      <c r="A1486" s="831" t="s">
        <v>577</v>
      </c>
      <c r="B1486" s="832" t="s">
        <v>578</v>
      </c>
      <c r="C1486" s="835" t="s">
        <v>2639</v>
      </c>
      <c r="D1486" s="863" t="s">
        <v>2640</v>
      </c>
      <c r="E1486" s="835" t="s">
        <v>3141</v>
      </c>
      <c r="F1486" s="863" t="s">
        <v>3142</v>
      </c>
      <c r="G1486" s="835" t="s">
        <v>4027</v>
      </c>
      <c r="H1486" s="835" t="s">
        <v>5035</v>
      </c>
      <c r="I1486" s="849">
        <v>1008.8114275251116</v>
      </c>
      <c r="J1486" s="849">
        <v>8</v>
      </c>
      <c r="K1486" s="850">
        <v>8070.489990234375</v>
      </c>
    </row>
    <row r="1487" spans="1:11" ht="14.45" customHeight="1" x14ac:dyDescent="0.2">
      <c r="A1487" s="831" t="s">
        <v>577</v>
      </c>
      <c r="B1487" s="832" t="s">
        <v>578</v>
      </c>
      <c r="C1487" s="835" t="s">
        <v>2639</v>
      </c>
      <c r="D1487" s="863" t="s">
        <v>2640</v>
      </c>
      <c r="E1487" s="835" t="s">
        <v>3141</v>
      </c>
      <c r="F1487" s="863" t="s">
        <v>3142</v>
      </c>
      <c r="G1487" s="835" t="s">
        <v>4029</v>
      </c>
      <c r="H1487" s="835" t="s">
        <v>5036</v>
      </c>
      <c r="I1487" s="849">
        <v>1008.8119995117188</v>
      </c>
      <c r="J1487" s="849">
        <v>16</v>
      </c>
      <c r="K1487" s="850">
        <v>16140.979919433594</v>
      </c>
    </row>
    <row r="1488" spans="1:11" ht="14.45" customHeight="1" x14ac:dyDescent="0.2">
      <c r="A1488" s="831" t="s">
        <v>577</v>
      </c>
      <c r="B1488" s="832" t="s">
        <v>578</v>
      </c>
      <c r="C1488" s="835" t="s">
        <v>2639</v>
      </c>
      <c r="D1488" s="863" t="s">
        <v>2640</v>
      </c>
      <c r="E1488" s="835" t="s">
        <v>3141</v>
      </c>
      <c r="F1488" s="863" t="s">
        <v>3142</v>
      </c>
      <c r="G1488" s="835" t="s">
        <v>4031</v>
      </c>
      <c r="H1488" s="835" t="s">
        <v>5037</v>
      </c>
      <c r="I1488" s="849">
        <v>1008.8209173029119</v>
      </c>
      <c r="J1488" s="849">
        <v>20</v>
      </c>
      <c r="K1488" s="850">
        <v>20176.390075683594</v>
      </c>
    </row>
    <row r="1489" spans="1:11" ht="14.45" customHeight="1" x14ac:dyDescent="0.2">
      <c r="A1489" s="831" t="s">
        <v>577</v>
      </c>
      <c r="B1489" s="832" t="s">
        <v>578</v>
      </c>
      <c r="C1489" s="835" t="s">
        <v>2639</v>
      </c>
      <c r="D1489" s="863" t="s">
        <v>2640</v>
      </c>
      <c r="E1489" s="835" t="s">
        <v>3141</v>
      </c>
      <c r="F1489" s="863" t="s">
        <v>3142</v>
      </c>
      <c r="G1489" s="835" t="s">
        <v>4033</v>
      </c>
      <c r="H1489" s="835" t="s">
        <v>5038</v>
      </c>
      <c r="I1489" s="849">
        <v>1008.8100077311198</v>
      </c>
      <c r="J1489" s="849">
        <v>10</v>
      </c>
      <c r="K1489" s="850">
        <v>10088.160095214844</v>
      </c>
    </row>
    <row r="1490" spans="1:11" ht="14.45" customHeight="1" x14ac:dyDescent="0.2">
      <c r="A1490" s="831" t="s">
        <v>577</v>
      </c>
      <c r="B1490" s="832" t="s">
        <v>578</v>
      </c>
      <c r="C1490" s="835" t="s">
        <v>2639</v>
      </c>
      <c r="D1490" s="863" t="s">
        <v>2640</v>
      </c>
      <c r="E1490" s="835" t="s">
        <v>3141</v>
      </c>
      <c r="F1490" s="863" t="s">
        <v>3142</v>
      </c>
      <c r="G1490" s="835" t="s">
        <v>4035</v>
      </c>
      <c r="H1490" s="835" t="s">
        <v>5039</v>
      </c>
      <c r="I1490" s="849">
        <v>1066.3212280273438</v>
      </c>
      <c r="J1490" s="849">
        <v>12</v>
      </c>
      <c r="K1490" s="850">
        <v>12795.819580078125</v>
      </c>
    </row>
    <row r="1491" spans="1:11" ht="14.45" customHeight="1" x14ac:dyDescent="0.2">
      <c r="A1491" s="831" t="s">
        <v>577</v>
      </c>
      <c r="B1491" s="832" t="s">
        <v>578</v>
      </c>
      <c r="C1491" s="835" t="s">
        <v>2639</v>
      </c>
      <c r="D1491" s="863" t="s">
        <v>2640</v>
      </c>
      <c r="E1491" s="835" t="s">
        <v>3141</v>
      </c>
      <c r="F1491" s="863" t="s">
        <v>3142</v>
      </c>
      <c r="G1491" s="835" t="s">
        <v>4037</v>
      </c>
      <c r="H1491" s="835" t="s">
        <v>5040</v>
      </c>
      <c r="I1491" s="849">
        <v>1066.3281471946023</v>
      </c>
      <c r="J1491" s="849">
        <v>15</v>
      </c>
      <c r="K1491" s="850">
        <v>15994.889404296875</v>
      </c>
    </row>
    <row r="1492" spans="1:11" ht="14.45" customHeight="1" x14ac:dyDescent="0.2">
      <c r="A1492" s="831" t="s">
        <v>577</v>
      </c>
      <c r="B1492" s="832" t="s">
        <v>578</v>
      </c>
      <c r="C1492" s="835" t="s">
        <v>2639</v>
      </c>
      <c r="D1492" s="863" t="s">
        <v>2640</v>
      </c>
      <c r="E1492" s="835" t="s">
        <v>3141</v>
      </c>
      <c r="F1492" s="863" t="s">
        <v>3142</v>
      </c>
      <c r="G1492" s="835" t="s">
        <v>5041</v>
      </c>
      <c r="H1492" s="835" t="s">
        <v>5042</v>
      </c>
      <c r="I1492" s="849">
        <v>1066.3299560546875</v>
      </c>
      <c r="J1492" s="849">
        <v>2</v>
      </c>
      <c r="K1492" s="850">
        <v>2132.659912109375</v>
      </c>
    </row>
    <row r="1493" spans="1:11" ht="14.45" customHeight="1" x14ac:dyDescent="0.2">
      <c r="A1493" s="831" t="s">
        <v>577</v>
      </c>
      <c r="B1493" s="832" t="s">
        <v>578</v>
      </c>
      <c r="C1493" s="835" t="s">
        <v>2639</v>
      </c>
      <c r="D1493" s="863" t="s">
        <v>2640</v>
      </c>
      <c r="E1493" s="835" t="s">
        <v>3141</v>
      </c>
      <c r="F1493" s="863" t="s">
        <v>3142</v>
      </c>
      <c r="G1493" s="835" t="s">
        <v>5043</v>
      </c>
      <c r="H1493" s="835" t="s">
        <v>5044</v>
      </c>
      <c r="I1493" s="849">
        <v>1066.3312072753906</v>
      </c>
      <c r="J1493" s="849">
        <v>17</v>
      </c>
      <c r="K1493" s="850">
        <v>18127.589477539063</v>
      </c>
    </row>
    <row r="1494" spans="1:11" ht="14.45" customHeight="1" x14ac:dyDescent="0.2">
      <c r="A1494" s="831" t="s">
        <v>577</v>
      </c>
      <c r="B1494" s="832" t="s">
        <v>578</v>
      </c>
      <c r="C1494" s="835" t="s">
        <v>2639</v>
      </c>
      <c r="D1494" s="863" t="s">
        <v>2640</v>
      </c>
      <c r="E1494" s="835" t="s">
        <v>3141</v>
      </c>
      <c r="F1494" s="863" t="s">
        <v>3142</v>
      </c>
      <c r="G1494" s="835" t="s">
        <v>5045</v>
      </c>
      <c r="H1494" s="835" t="s">
        <v>5046</v>
      </c>
      <c r="I1494" s="849">
        <v>1176.4599609375</v>
      </c>
      <c r="J1494" s="849">
        <v>2</v>
      </c>
      <c r="K1494" s="850">
        <v>2352.919921875</v>
      </c>
    </row>
    <row r="1495" spans="1:11" ht="14.45" customHeight="1" x14ac:dyDescent="0.2">
      <c r="A1495" s="831" t="s">
        <v>577</v>
      </c>
      <c r="B1495" s="832" t="s">
        <v>578</v>
      </c>
      <c r="C1495" s="835" t="s">
        <v>2639</v>
      </c>
      <c r="D1495" s="863" t="s">
        <v>2640</v>
      </c>
      <c r="E1495" s="835" t="s">
        <v>3141</v>
      </c>
      <c r="F1495" s="863" t="s">
        <v>3142</v>
      </c>
      <c r="G1495" s="835" t="s">
        <v>5047</v>
      </c>
      <c r="H1495" s="835" t="s">
        <v>5048</v>
      </c>
      <c r="I1495" s="849">
        <v>1176.4733072916667</v>
      </c>
      <c r="J1495" s="849">
        <v>4</v>
      </c>
      <c r="K1495" s="850">
        <v>4705.89990234375</v>
      </c>
    </row>
    <row r="1496" spans="1:11" ht="14.45" customHeight="1" x14ac:dyDescent="0.2">
      <c r="A1496" s="831" t="s">
        <v>577</v>
      </c>
      <c r="B1496" s="832" t="s">
        <v>578</v>
      </c>
      <c r="C1496" s="835" t="s">
        <v>2639</v>
      </c>
      <c r="D1496" s="863" t="s">
        <v>2640</v>
      </c>
      <c r="E1496" s="835" t="s">
        <v>3141</v>
      </c>
      <c r="F1496" s="863" t="s">
        <v>3142</v>
      </c>
      <c r="G1496" s="835" t="s">
        <v>5049</v>
      </c>
      <c r="H1496" s="835" t="s">
        <v>5050</v>
      </c>
      <c r="I1496" s="849">
        <v>1176.4599609375</v>
      </c>
      <c r="J1496" s="849">
        <v>10</v>
      </c>
      <c r="K1496" s="850">
        <v>11764.60986328125</v>
      </c>
    </row>
    <row r="1497" spans="1:11" ht="14.45" customHeight="1" x14ac:dyDescent="0.2">
      <c r="A1497" s="831" t="s">
        <v>577</v>
      </c>
      <c r="B1497" s="832" t="s">
        <v>578</v>
      </c>
      <c r="C1497" s="835" t="s">
        <v>2639</v>
      </c>
      <c r="D1497" s="863" t="s">
        <v>2640</v>
      </c>
      <c r="E1497" s="835" t="s">
        <v>3141</v>
      </c>
      <c r="F1497" s="863" t="s">
        <v>3142</v>
      </c>
      <c r="G1497" s="835" t="s">
        <v>5051</v>
      </c>
      <c r="H1497" s="835" t="s">
        <v>5052</v>
      </c>
      <c r="I1497" s="849">
        <v>956.19000244140625</v>
      </c>
      <c r="J1497" s="849">
        <v>2</v>
      </c>
      <c r="K1497" s="850">
        <v>1912.3800048828125</v>
      </c>
    </row>
    <row r="1498" spans="1:11" ht="14.45" customHeight="1" x14ac:dyDescent="0.2">
      <c r="A1498" s="831" t="s">
        <v>577</v>
      </c>
      <c r="B1498" s="832" t="s">
        <v>578</v>
      </c>
      <c r="C1498" s="835" t="s">
        <v>2639</v>
      </c>
      <c r="D1498" s="863" t="s">
        <v>2640</v>
      </c>
      <c r="E1498" s="835" t="s">
        <v>3141</v>
      </c>
      <c r="F1498" s="863" t="s">
        <v>3142</v>
      </c>
      <c r="G1498" s="835" t="s">
        <v>5053</v>
      </c>
      <c r="H1498" s="835" t="s">
        <v>5054</v>
      </c>
      <c r="I1498" s="849">
        <v>956.19000244140625</v>
      </c>
      <c r="J1498" s="849">
        <v>1</v>
      </c>
      <c r="K1498" s="850">
        <v>956.19000244140625</v>
      </c>
    </row>
    <row r="1499" spans="1:11" ht="14.45" customHeight="1" x14ac:dyDescent="0.2">
      <c r="A1499" s="831" t="s">
        <v>577</v>
      </c>
      <c r="B1499" s="832" t="s">
        <v>578</v>
      </c>
      <c r="C1499" s="835" t="s">
        <v>2639</v>
      </c>
      <c r="D1499" s="863" t="s">
        <v>2640</v>
      </c>
      <c r="E1499" s="835" t="s">
        <v>3141</v>
      </c>
      <c r="F1499" s="863" t="s">
        <v>3142</v>
      </c>
      <c r="G1499" s="835" t="s">
        <v>5055</v>
      </c>
      <c r="H1499" s="835" t="s">
        <v>5056</v>
      </c>
      <c r="I1499" s="849">
        <v>1106.300048828125</v>
      </c>
      <c r="J1499" s="849">
        <v>1</v>
      </c>
      <c r="K1499" s="850">
        <v>1106.300048828125</v>
      </c>
    </row>
    <row r="1500" spans="1:11" ht="14.45" customHeight="1" x14ac:dyDescent="0.2">
      <c r="A1500" s="831" t="s">
        <v>577</v>
      </c>
      <c r="B1500" s="832" t="s">
        <v>578</v>
      </c>
      <c r="C1500" s="835" t="s">
        <v>2639</v>
      </c>
      <c r="D1500" s="863" t="s">
        <v>2640</v>
      </c>
      <c r="E1500" s="835" t="s">
        <v>3141</v>
      </c>
      <c r="F1500" s="863" t="s">
        <v>3142</v>
      </c>
      <c r="G1500" s="835" t="s">
        <v>5057</v>
      </c>
      <c r="H1500" s="835" t="s">
        <v>5058</v>
      </c>
      <c r="I1500" s="849">
        <v>1135.050048828125</v>
      </c>
      <c r="J1500" s="849">
        <v>9</v>
      </c>
      <c r="K1500" s="850">
        <v>10215.4501953125</v>
      </c>
    </row>
    <row r="1501" spans="1:11" ht="14.45" customHeight="1" x14ac:dyDescent="0.2">
      <c r="A1501" s="831" t="s">
        <v>577</v>
      </c>
      <c r="B1501" s="832" t="s">
        <v>578</v>
      </c>
      <c r="C1501" s="835" t="s">
        <v>2639</v>
      </c>
      <c r="D1501" s="863" t="s">
        <v>2640</v>
      </c>
      <c r="E1501" s="835" t="s">
        <v>3141</v>
      </c>
      <c r="F1501" s="863" t="s">
        <v>3142</v>
      </c>
      <c r="G1501" s="835" t="s">
        <v>5059</v>
      </c>
      <c r="H1501" s="835" t="s">
        <v>5060</v>
      </c>
      <c r="I1501" s="849">
        <v>1135.050048828125</v>
      </c>
      <c r="J1501" s="849">
        <v>16</v>
      </c>
      <c r="K1501" s="850">
        <v>18160.80029296875</v>
      </c>
    </row>
    <row r="1502" spans="1:11" ht="14.45" customHeight="1" x14ac:dyDescent="0.2">
      <c r="A1502" s="831" t="s">
        <v>577</v>
      </c>
      <c r="B1502" s="832" t="s">
        <v>578</v>
      </c>
      <c r="C1502" s="835" t="s">
        <v>2639</v>
      </c>
      <c r="D1502" s="863" t="s">
        <v>2640</v>
      </c>
      <c r="E1502" s="835" t="s">
        <v>3141</v>
      </c>
      <c r="F1502" s="863" t="s">
        <v>3142</v>
      </c>
      <c r="G1502" s="835" t="s">
        <v>5061</v>
      </c>
      <c r="H1502" s="835" t="s">
        <v>5062</v>
      </c>
      <c r="I1502" s="849">
        <v>1135.050048828125</v>
      </c>
      <c r="J1502" s="849">
        <v>16</v>
      </c>
      <c r="K1502" s="850">
        <v>18160.80078125</v>
      </c>
    </row>
    <row r="1503" spans="1:11" ht="14.45" customHeight="1" x14ac:dyDescent="0.2">
      <c r="A1503" s="831" t="s">
        <v>577</v>
      </c>
      <c r="B1503" s="832" t="s">
        <v>578</v>
      </c>
      <c r="C1503" s="835" t="s">
        <v>2639</v>
      </c>
      <c r="D1503" s="863" t="s">
        <v>2640</v>
      </c>
      <c r="E1503" s="835" t="s">
        <v>3141</v>
      </c>
      <c r="F1503" s="863" t="s">
        <v>3142</v>
      </c>
      <c r="G1503" s="835" t="s">
        <v>5063</v>
      </c>
      <c r="H1503" s="835" t="s">
        <v>5064</v>
      </c>
      <c r="I1503" s="849">
        <v>1169.550048828125</v>
      </c>
      <c r="J1503" s="849">
        <v>15</v>
      </c>
      <c r="K1503" s="850">
        <v>17543.250244140625</v>
      </c>
    </row>
    <row r="1504" spans="1:11" ht="14.45" customHeight="1" x14ac:dyDescent="0.2">
      <c r="A1504" s="831" t="s">
        <v>577</v>
      </c>
      <c r="B1504" s="832" t="s">
        <v>578</v>
      </c>
      <c r="C1504" s="835" t="s">
        <v>2639</v>
      </c>
      <c r="D1504" s="863" t="s">
        <v>2640</v>
      </c>
      <c r="E1504" s="835" t="s">
        <v>3141</v>
      </c>
      <c r="F1504" s="863" t="s">
        <v>3142</v>
      </c>
      <c r="G1504" s="835" t="s">
        <v>5065</v>
      </c>
      <c r="H1504" s="835" t="s">
        <v>5066</v>
      </c>
      <c r="I1504" s="849">
        <v>1169.550048828125</v>
      </c>
      <c r="J1504" s="849">
        <v>15</v>
      </c>
      <c r="K1504" s="850">
        <v>17543.250244140625</v>
      </c>
    </row>
    <row r="1505" spans="1:11" ht="14.45" customHeight="1" x14ac:dyDescent="0.2">
      <c r="A1505" s="831" t="s">
        <v>577</v>
      </c>
      <c r="B1505" s="832" t="s">
        <v>578</v>
      </c>
      <c r="C1505" s="835" t="s">
        <v>2639</v>
      </c>
      <c r="D1505" s="863" t="s">
        <v>2640</v>
      </c>
      <c r="E1505" s="835" t="s">
        <v>3141</v>
      </c>
      <c r="F1505" s="863" t="s">
        <v>3142</v>
      </c>
      <c r="G1505" s="835" t="s">
        <v>5067</v>
      </c>
      <c r="H1505" s="835" t="s">
        <v>5068</v>
      </c>
      <c r="I1505" s="849">
        <v>1169.550048828125</v>
      </c>
      <c r="J1505" s="849">
        <v>23</v>
      </c>
      <c r="K1505" s="850">
        <v>26899.650634765625</v>
      </c>
    </row>
    <row r="1506" spans="1:11" ht="14.45" customHeight="1" x14ac:dyDescent="0.2">
      <c r="A1506" s="831" t="s">
        <v>577</v>
      </c>
      <c r="B1506" s="832" t="s">
        <v>578</v>
      </c>
      <c r="C1506" s="835" t="s">
        <v>2639</v>
      </c>
      <c r="D1506" s="863" t="s">
        <v>2640</v>
      </c>
      <c r="E1506" s="835" t="s">
        <v>3141</v>
      </c>
      <c r="F1506" s="863" t="s">
        <v>3142</v>
      </c>
      <c r="G1506" s="835" t="s">
        <v>5069</v>
      </c>
      <c r="H1506" s="835" t="s">
        <v>5070</v>
      </c>
      <c r="I1506" s="849">
        <v>1199.449951171875</v>
      </c>
      <c r="J1506" s="849">
        <v>6</v>
      </c>
      <c r="K1506" s="850">
        <v>7196.69970703125</v>
      </c>
    </row>
    <row r="1507" spans="1:11" ht="14.45" customHeight="1" x14ac:dyDescent="0.2">
      <c r="A1507" s="831" t="s">
        <v>577</v>
      </c>
      <c r="B1507" s="832" t="s">
        <v>578</v>
      </c>
      <c r="C1507" s="835" t="s">
        <v>2639</v>
      </c>
      <c r="D1507" s="863" t="s">
        <v>2640</v>
      </c>
      <c r="E1507" s="835" t="s">
        <v>3141</v>
      </c>
      <c r="F1507" s="863" t="s">
        <v>3142</v>
      </c>
      <c r="G1507" s="835" t="s">
        <v>5071</v>
      </c>
      <c r="H1507" s="835" t="s">
        <v>5072</v>
      </c>
      <c r="I1507" s="849">
        <v>604</v>
      </c>
      <c r="J1507" s="849">
        <v>1</v>
      </c>
      <c r="K1507" s="850">
        <v>604</v>
      </c>
    </row>
    <row r="1508" spans="1:11" ht="14.45" customHeight="1" x14ac:dyDescent="0.2">
      <c r="A1508" s="831" t="s">
        <v>577</v>
      </c>
      <c r="B1508" s="832" t="s">
        <v>578</v>
      </c>
      <c r="C1508" s="835" t="s">
        <v>2639</v>
      </c>
      <c r="D1508" s="863" t="s">
        <v>2640</v>
      </c>
      <c r="E1508" s="835" t="s">
        <v>3141</v>
      </c>
      <c r="F1508" s="863" t="s">
        <v>3142</v>
      </c>
      <c r="G1508" s="835" t="s">
        <v>5073</v>
      </c>
      <c r="H1508" s="835" t="s">
        <v>5074</v>
      </c>
      <c r="I1508" s="849">
        <v>604.010009765625</v>
      </c>
      <c r="J1508" s="849">
        <v>2</v>
      </c>
      <c r="K1508" s="850">
        <v>1208.010009765625</v>
      </c>
    </row>
    <row r="1509" spans="1:11" ht="14.45" customHeight="1" x14ac:dyDescent="0.2">
      <c r="A1509" s="831" t="s">
        <v>577</v>
      </c>
      <c r="B1509" s="832" t="s">
        <v>578</v>
      </c>
      <c r="C1509" s="835" t="s">
        <v>2639</v>
      </c>
      <c r="D1509" s="863" t="s">
        <v>2640</v>
      </c>
      <c r="E1509" s="835" t="s">
        <v>3141</v>
      </c>
      <c r="F1509" s="863" t="s">
        <v>3142</v>
      </c>
      <c r="G1509" s="835" t="s">
        <v>5075</v>
      </c>
      <c r="H1509" s="835" t="s">
        <v>5076</v>
      </c>
      <c r="I1509" s="849">
        <v>578.6199951171875</v>
      </c>
      <c r="J1509" s="849">
        <v>7</v>
      </c>
      <c r="K1509" s="850">
        <v>3999.570068359375</v>
      </c>
    </row>
    <row r="1510" spans="1:11" ht="14.45" customHeight="1" x14ac:dyDescent="0.2">
      <c r="A1510" s="831" t="s">
        <v>577</v>
      </c>
      <c r="B1510" s="832" t="s">
        <v>578</v>
      </c>
      <c r="C1510" s="835" t="s">
        <v>2639</v>
      </c>
      <c r="D1510" s="863" t="s">
        <v>2640</v>
      </c>
      <c r="E1510" s="835" t="s">
        <v>3141</v>
      </c>
      <c r="F1510" s="863" t="s">
        <v>3142</v>
      </c>
      <c r="G1510" s="835" t="s">
        <v>5077</v>
      </c>
      <c r="H1510" s="835" t="s">
        <v>5078</v>
      </c>
      <c r="I1510" s="849">
        <v>571.36713518415183</v>
      </c>
      <c r="J1510" s="849">
        <v>10</v>
      </c>
      <c r="K1510" s="850">
        <v>5659.2698974609375</v>
      </c>
    </row>
    <row r="1511" spans="1:11" ht="14.45" customHeight="1" x14ac:dyDescent="0.2">
      <c r="A1511" s="831" t="s">
        <v>577</v>
      </c>
      <c r="B1511" s="832" t="s">
        <v>578</v>
      </c>
      <c r="C1511" s="835" t="s">
        <v>2639</v>
      </c>
      <c r="D1511" s="863" t="s">
        <v>2640</v>
      </c>
      <c r="E1511" s="835" t="s">
        <v>3141</v>
      </c>
      <c r="F1511" s="863" t="s">
        <v>3142</v>
      </c>
      <c r="G1511" s="835" t="s">
        <v>5079</v>
      </c>
      <c r="H1511" s="835" t="s">
        <v>5080</v>
      </c>
      <c r="I1511" s="849">
        <v>565.92498779296875</v>
      </c>
      <c r="J1511" s="849">
        <v>5</v>
      </c>
      <c r="K1511" s="850">
        <v>2943.8599853515625</v>
      </c>
    </row>
    <row r="1512" spans="1:11" ht="14.45" customHeight="1" x14ac:dyDescent="0.2">
      <c r="A1512" s="831" t="s">
        <v>577</v>
      </c>
      <c r="B1512" s="832" t="s">
        <v>578</v>
      </c>
      <c r="C1512" s="835" t="s">
        <v>2639</v>
      </c>
      <c r="D1512" s="863" t="s">
        <v>2640</v>
      </c>
      <c r="E1512" s="835" t="s">
        <v>3141</v>
      </c>
      <c r="F1512" s="863" t="s">
        <v>3142</v>
      </c>
      <c r="G1512" s="835" t="s">
        <v>5081</v>
      </c>
      <c r="H1512" s="835" t="s">
        <v>5082</v>
      </c>
      <c r="I1512" s="849">
        <v>604</v>
      </c>
      <c r="J1512" s="849">
        <v>5</v>
      </c>
      <c r="K1512" s="850">
        <v>3020.010009765625</v>
      </c>
    </row>
    <row r="1513" spans="1:11" ht="14.45" customHeight="1" x14ac:dyDescent="0.2">
      <c r="A1513" s="831" t="s">
        <v>577</v>
      </c>
      <c r="B1513" s="832" t="s">
        <v>578</v>
      </c>
      <c r="C1513" s="835" t="s">
        <v>2639</v>
      </c>
      <c r="D1513" s="863" t="s">
        <v>2640</v>
      </c>
      <c r="E1513" s="835" t="s">
        <v>3141</v>
      </c>
      <c r="F1513" s="863" t="s">
        <v>3142</v>
      </c>
      <c r="G1513" s="835" t="s">
        <v>5083</v>
      </c>
      <c r="H1513" s="835" t="s">
        <v>5084</v>
      </c>
      <c r="I1513" s="849">
        <v>604</v>
      </c>
      <c r="J1513" s="849">
        <v>1</v>
      </c>
      <c r="K1513" s="850">
        <v>604</v>
      </c>
    </row>
    <row r="1514" spans="1:11" ht="14.45" customHeight="1" x14ac:dyDescent="0.2">
      <c r="A1514" s="831" t="s">
        <v>577</v>
      </c>
      <c r="B1514" s="832" t="s">
        <v>578</v>
      </c>
      <c r="C1514" s="835" t="s">
        <v>2639</v>
      </c>
      <c r="D1514" s="863" t="s">
        <v>2640</v>
      </c>
      <c r="E1514" s="835" t="s">
        <v>3141</v>
      </c>
      <c r="F1514" s="863" t="s">
        <v>3142</v>
      </c>
      <c r="G1514" s="835" t="s">
        <v>5085</v>
      </c>
      <c r="H1514" s="835" t="s">
        <v>5086</v>
      </c>
      <c r="I1514" s="849">
        <v>852.1500244140625</v>
      </c>
      <c r="J1514" s="849">
        <v>2</v>
      </c>
      <c r="K1514" s="850">
        <v>1704.300048828125</v>
      </c>
    </row>
    <row r="1515" spans="1:11" ht="14.45" customHeight="1" x14ac:dyDescent="0.2">
      <c r="A1515" s="831" t="s">
        <v>577</v>
      </c>
      <c r="B1515" s="832" t="s">
        <v>578</v>
      </c>
      <c r="C1515" s="835" t="s">
        <v>2639</v>
      </c>
      <c r="D1515" s="863" t="s">
        <v>2640</v>
      </c>
      <c r="E1515" s="835" t="s">
        <v>3141</v>
      </c>
      <c r="F1515" s="863" t="s">
        <v>3142</v>
      </c>
      <c r="G1515" s="835" t="s">
        <v>5087</v>
      </c>
      <c r="H1515" s="835" t="s">
        <v>5088</v>
      </c>
      <c r="I1515" s="849">
        <v>952.20001220703125</v>
      </c>
      <c r="J1515" s="849">
        <v>2</v>
      </c>
      <c r="K1515" s="850">
        <v>1904.4000244140625</v>
      </c>
    </row>
    <row r="1516" spans="1:11" ht="14.45" customHeight="1" x14ac:dyDescent="0.2">
      <c r="A1516" s="831" t="s">
        <v>577</v>
      </c>
      <c r="B1516" s="832" t="s">
        <v>578</v>
      </c>
      <c r="C1516" s="835" t="s">
        <v>2639</v>
      </c>
      <c r="D1516" s="863" t="s">
        <v>2640</v>
      </c>
      <c r="E1516" s="835" t="s">
        <v>3141</v>
      </c>
      <c r="F1516" s="863" t="s">
        <v>3142</v>
      </c>
      <c r="G1516" s="835" t="s">
        <v>5089</v>
      </c>
      <c r="H1516" s="835" t="s">
        <v>5090</v>
      </c>
      <c r="I1516" s="849">
        <v>963.70001220703125</v>
      </c>
      <c r="J1516" s="849">
        <v>1</v>
      </c>
      <c r="K1516" s="850">
        <v>963.70001220703125</v>
      </c>
    </row>
    <row r="1517" spans="1:11" ht="14.45" customHeight="1" x14ac:dyDescent="0.2">
      <c r="A1517" s="831" t="s">
        <v>577</v>
      </c>
      <c r="B1517" s="832" t="s">
        <v>578</v>
      </c>
      <c r="C1517" s="835" t="s">
        <v>2639</v>
      </c>
      <c r="D1517" s="863" t="s">
        <v>2640</v>
      </c>
      <c r="E1517" s="835" t="s">
        <v>3141</v>
      </c>
      <c r="F1517" s="863" t="s">
        <v>3142</v>
      </c>
      <c r="G1517" s="835" t="s">
        <v>5091</v>
      </c>
      <c r="H1517" s="835" t="s">
        <v>5092</v>
      </c>
      <c r="I1517" s="849">
        <v>1031.550048828125</v>
      </c>
      <c r="J1517" s="849">
        <v>1</v>
      </c>
      <c r="K1517" s="850">
        <v>1031.550048828125</v>
      </c>
    </row>
    <row r="1518" spans="1:11" ht="14.45" customHeight="1" x14ac:dyDescent="0.2">
      <c r="A1518" s="831" t="s">
        <v>577</v>
      </c>
      <c r="B1518" s="832" t="s">
        <v>578</v>
      </c>
      <c r="C1518" s="835" t="s">
        <v>2639</v>
      </c>
      <c r="D1518" s="863" t="s">
        <v>2640</v>
      </c>
      <c r="E1518" s="835" t="s">
        <v>3141</v>
      </c>
      <c r="F1518" s="863" t="s">
        <v>3142</v>
      </c>
      <c r="G1518" s="835" t="s">
        <v>5093</v>
      </c>
      <c r="H1518" s="835" t="s">
        <v>5094</v>
      </c>
      <c r="I1518" s="849">
        <v>1949.1099853515625</v>
      </c>
      <c r="J1518" s="849">
        <v>1</v>
      </c>
      <c r="K1518" s="850">
        <v>1949.1099853515625</v>
      </c>
    </row>
    <row r="1519" spans="1:11" ht="14.45" customHeight="1" x14ac:dyDescent="0.2">
      <c r="A1519" s="831" t="s">
        <v>577</v>
      </c>
      <c r="B1519" s="832" t="s">
        <v>578</v>
      </c>
      <c r="C1519" s="835" t="s">
        <v>2639</v>
      </c>
      <c r="D1519" s="863" t="s">
        <v>2640</v>
      </c>
      <c r="E1519" s="835" t="s">
        <v>3141</v>
      </c>
      <c r="F1519" s="863" t="s">
        <v>3142</v>
      </c>
      <c r="G1519" s="835" t="s">
        <v>5095</v>
      </c>
      <c r="H1519" s="835" t="s">
        <v>5096</v>
      </c>
      <c r="I1519" s="849">
        <v>1949.114990234375</v>
      </c>
      <c r="J1519" s="849">
        <v>2</v>
      </c>
      <c r="K1519" s="850">
        <v>3898.22998046875</v>
      </c>
    </row>
    <row r="1520" spans="1:11" ht="14.45" customHeight="1" x14ac:dyDescent="0.2">
      <c r="A1520" s="831" t="s">
        <v>577</v>
      </c>
      <c r="B1520" s="832" t="s">
        <v>578</v>
      </c>
      <c r="C1520" s="835" t="s">
        <v>2639</v>
      </c>
      <c r="D1520" s="863" t="s">
        <v>2640</v>
      </c>
      <c r="E1520" s="835" t="s">
        <v>3141</v>
      </c>
      <c r="F1520" s="863" t="s">
        <v>3142</v>
      </c>
      <c r="G1520" s="835" t="s">
        <v>5097</v>
      </c>
      <c r="H1520" s="835" t="s">
        <v>5098</v>
      </c>
      <c r="I1520" s="849">
        <v>1172.4640136718749</v>
      </c>
      <c r="J1520" s="849">
        <v>5</v>
      </c>
      <c r="K1520" s="850">
        <v>5862.320068359375</v>
      </c>
    </row>
    <row r="1521" spans="1:11" ht="14.45" customHeight="1" x14ac:dyDescent="0.2">
      <c r="A1521" s="831" t="s">
        <v>577</v>
      </c>
      <c r="B1521" s="832" t="s">
        <v>578</v>
      </c>
      <c r="C1521" s="835" t="s">
        <v>2639</v>
      </c>
      <c r="D1521" s="863" t="s">
        <v>2640</v>
      </c>
      <c r="E1521" s="835" t="s">
        <v>3141</v>
      </c>
      <c r="F1521" s="863" t="s">
        <v>3142</v>
      </c>
      <c r="G1521" s="835" t="s">
        <v>4041</v>
      </c>
      <c r="H1521" s="835" t="s">
        <v>5099</v>
      </c>
      <c r="I1521" s="849">
        <v>506</v>
      </c>
      <c r="J1521" s="849">
        <v>5</v>
      </c>
      <c r="K1521" s="850">
        <v>2530</v>
      </c>
    </row>
    <row r="1522" spans="1:11" ht="14.45" customHeight="1" x14ac:dyDescent="0.2">
      <c r="A1522" s="831" t="s">
        <v>577</v>
      </c>
      <c r="B1522" s="832" t="s">
        <v>578</v>
      </c>
      <c r="C1522" s="835" t="s">
        <v>2639</v>
      </c>
      <c r="D1522" s="863" t="s">
        <v>2640</v>
      </c>
      <c r="E1522" s="835" t="s">
        <v>3141</v>
      </c>
      <c r="F1522" s="863" t="s">
        <v>3142</v>
      </c>
      <c r="G1522" s="835" t="s">
        <v>5100</v>
      </c>
      <c r="H1522" s="835" t="s">
        <v>5101</v>
      </c>
      <c r="I1522" s="849">
        <v>6707.9501953125</v>
      </c>
      <c r="J1522" s="849">
        <v>2</v>
      </c>
      <c r="K1522" s="850">
        <v>13415.900390625</v>
      </c>
    </row>
    <row r="1523" spans="1:11" ht="14.45" customHeight="1" x14ac:dyDescent="0.2">
      <c r="A1523" s="831" t="s">
        <v>577</v>
      </c>
      <c r="B1523" s="832" t="s">
        <v>578</v>
      </c>
      <c r="C1523" s="835" t="s">
        <v>2639</v>
      </c>
      <c r="D1523" s="863" t="s">
        <v>2640</v>
      </c>
      <c r="E1523" s="835" t="s">
        <v>3141</v>
      </c>
      <c r="F1523" s="863" t="s">
        <v>3142</v>
      </c>
      <c r="G1523" s="835" t="s">
        <v>5102</v>
      </c>
      <c r="H1523" s="835" t="s">
        <v>5103</v>
      </c>
      <c r="I1523" s="849">
        <v>1131.3499755859375</v>
      </c>
      <c r="J1523" s="849">
        <v>1</v>
      </c>
      <c r="K1523" s="850">
        <v>1131.3499755859375</v>
      </c>
    </row>
    <row r="1524" spans="1:11" ht="14.45" customHeight="1" x14ac:dyDescent="0.2">
      <c r="A1524" s="831" t="s">
        <v>577</v>
      </c>
      <c r="B1524" s="832" t="s">
        <v>578</v>
      </c>
      <c r="C1524" s="835" t="s">
        <v>2639</v>
      </c>
      <c r="D1524" s="863" t="s">
        <v>2640</v>
      </c>
      <c r="E1524" s="835" t="s">
        <v>3141</v>
      </c>
      <c r="F1524" s="863" t="s">
        <v>3142</v>
      </c>
      <c r="G1524" s="835" t="s">
        <v>5104</v>
      </c>
      <c r="H1524" s="835" t="s">
        <v>5105</v>
      </c>
      <c r="I1524" s="849">
        <v>1480.449951171875</v>
      </c>
      <c r="J1524" s="849">
        <v>1</v>
      </c>
      <c r="K1524" s="850">
        <v>1480.449951171875</v>
      </c>
    </row>
    <row r="1525" spans="1:11" ht="14.45" customHeight="1" x14ac:dyDescent="0.2">
      <c r="A1525" s="831" t="s">
        <v>577</v>
      </c>
      <c r="B1525" s="832" t="s">
        <v>578</v>
      </c>
      <c r="C1525" s="835" t="s">
        <v>2639</v>
      </c>
      <c r="D1525" s="863" t="s">
        <v>2640</v>
      </c>
      <c r="E1525" s="835" t="s">
        <v>3141</v>
      </c>
      <c r="F1525" s="863" t="s">
        <v>3142</v>
      </c>
      <c r="G1525" s="835" t="s">
        <v>5106</v>
      </c>
      <c r="H1525" s="835" t="s">
        <v>5107</v>
      </c>
      <c r="I1525" s="849">
        <v>4823.7900390625</v>
      </c>
      <c r="J1525" s="849">
        <v>1</v>
      </c>
      <c r="K1525" s="850">
        <v>4823.7900390625</v>
      </c>
    </row>
    <row r="1526" spans="1:11" ht="14.45" customHeight="1" x14ac:dyDescent="0.2">
      <c r="A1526" s="831" t="s">
        <v>577</v>
      </c>
      <c r="B1526" s="832" t="s">
        <v>578</v>
      </c>
      <c r="C1526" s="835" t="s">
        <v>2639</v>
      </c>
      <c r="D1526" s="863" t="s">
        <v>2640</v>
      </c>
      <c r="E1526" s="835" t="s">
        <v>5108</v>
      </c>
      <c r="F1526" s="863" t="s">
        <v>5109</v>
      </c>
      <c r="G1526" s="835" t="s">
        <v>5110</v>
      </c>
      <c r="H1526" s="835" t="s">
        <v>5111</v>
      </c>
      <c r="I1526" s="849">
        <v>4142.471435546875</v>
      </c>
      <c r="J1526" s="849">
        <v>8</v>
      </c>
      <c r="K1526" s="850">
        <v>33139.771484375</v>
      </c>
    </row>
    <row r="1527" spans="1:11" ht="14.45" customHeight="1" x14ac:dyDescent="0.2">
      <c r="A1527" s="831" t="s">
        <v>577</v>
      </c>
      <c r="B1527" s="832" t="s">
        <v>578</v>
      </c>
      <c r="C1527" s="835" t="s">
        <v>2639</v>
      </c>
      <c r="D1527" s="863" t="s">
        <v>2640</v>
      </c>
      <c r="E1527" s="835" t="s">
        <v>5108</v>
      </c>
      <c r="F1527" s="863" t="s">
        <v>5109</v>
      </c>
      <c r="G1527" s="835" t="s">
        <v>5112</v>
      </c>
      <c r="H1527" s="835" t="s">
        <v>5113</v>
      </c>
      <c r="I1527" s="849">
        <v>11235.856863839286</v>
      </c>
      <c r="J1527" s="849">
        <v>7</v>
      </c>
      <c r="K1527" s="850">
        <v>78650.998046875</v>
      </c>
    </row>
    <row r="1528" spans="1:11" ht="14.45" customHeight="1" x14ac:dyDescent="0.2">
      <c r="A1528" s="831" t="s">
        <v>577</v>
      </c>
      <c r="B1528" s="832" t="s">
        <v>578</v>
      </c>
      <c r="C1528" s="835" t="s">
        <v>2639</v>
      </c>
      <c r="D1528" s="863" t="s">
        <v>2640</v>
      </c>
      <c r="E1528" s="835" t="s">
        <v>5108</v>
      </c>
      <c r="F1528" s="863" t="s">
        <v>5109</v>
      </c>
      <c r="G1528" s="835" t="s">
        <v>5114</v>
      </c>
      <c r="H1528" s="835" t="s">
        <v>5115</v>
      </c>
      <c r="I1528" s="849">
        <v>13985.8095703125</v>
      </c>
      <c r="J1528" s="849">
        <v>1</v>
      </c>
      <c r="K1528" s="850">
        <v>13985.8095703125</v>
      </c>
    </row>
    <row r="1529" spans="1:11" ht="14.45" customHeight="1" x14ac:dyDescent="0.2">
      <c r="A1529" s="831" t="s">
        <v>577</v>
      </c>
      <c r="B1529" s="832" t="s">
        <v>578</v>
      </c>
      <c r="C1529" s="835" t="s">
        <v>2639</v>
      </c>
      <c r="D1529" s="863" t="s">
        <v>2640</v>
      </c>
      <c r="E1529" s="835" t="s">
        <v>5108</v>
      </c>
      <c r="F1529" s="863" t="s">
        <v>5109</v>
      </c>
      <c r="G1529" s="835" t="s">
        <v>5116</v>
      </c>
      <c r="H1529" s="835" t="s">
        <v>5117</v>
      </c>
      <c r="I1529" s="849">
        <v>4480</v>
      </c>
      <c r="J1529" s="849">
        <v>1</v>
      </c>
      <c r="K1529" s="850">
        <v>4480</v>
      </c>
    </row>
    <row r="1530" spans="1:11" ht="14.45" customHeight="1" x14ac:dyDescent="0.2">
      <c r="A1530" s="831" t="s">
        <v>577</v>
      </c>
      <c r="B1530" s="832" t="s">
        <v>578</v>
      </c>
      <c r="C1530" s="835" t="s">
        <v>2639</v>
      </c>
      <c r="D1530" s="863" t="s">
        <v>2640</v>
      </c>
      <c r="E1530" s="835" t="s">
        <v>5108</v>
      </c>
      <c r="F1530" s="863" t="s">
        <v>5109</v>
      </c>
      <c r="G1530" s="835" t="s">
        <v>5118</v>
      </c>
      <c r="H1530" s="835" t="s">
        <v>5119</v>
      </c>
      <c r="I1530" s="849">
        <v>1840</v>
      </c>
      <c r="J1530" s="849">
        <v>2</v>
      </c>
      <c r="K1530" s="850">
        <v>3680</v>
      </c>
    </row>
    <row r="1531" spans="1:11" ht="14.45" customHeight="1" x14ac:dyDescent="0.2">
      <c r="A1531" s="831" t="s">
        <v>577</v>
      </c>
      <c r="B1531" s="832" t="s">
        <v>578</v>
      </c>
      <c r="C1531" s="835" t="s">
        <v>2639</v>
      </c>
      <c r="D1531" s="863" t="s">
        <v>2640</v>
      </c>
      <c r="E1531" s="835" t="s">
        <v>5108</v>
      </c>
      <c r="F1531" s="863" t="s">
        <v>5109</v>
      </c>
      <c r="G1531" s="835" t="s">
        <v>5120</v>
      </c>
      <c r="H1531" s="835" t="s">
        <v>5121</v>
      </c>
      <c r="I1531" s="849">
        <v>5636.14990234375</v>
      </c>
      <c r="J1531" s="849">
        <v>1</v>
      </c>
      <c r="K1531" s="850">
        <v>5636.14990234375</v>
      </c>
    </row>
    <row r="1532" spans="1:11" ht="14.45" customHeight="1" x14ac:dyDescent="0.2">
      <c r="A1532" s="831" t="s">
        <v>577</v>
      </c>
      <c r="B1532" s="832" t="s">
        <v>578</v>
      </c>
      <c r="C1532" s="835" t="s">
        <v>2639</v>
      </c>
      <c r="D1532" s="863" t="s">
        <v>2640</v>
      </c>
      <c r="E1532" s="835" t="s">
        <v>5108</v>
      </c>
      <c r="F1532" s="863" t="s">
        <v>5109</v>
      </c>
      <c r="G1532" s="835" t="s">
        <v>5122</v>
      </c>
      <c r="H1532" s="835" t="s">
        <v>5123</v>
      </c>
      <c r="I1532" s="849">
        <v>3450</v>
      </c>
      <c r="J1532" s="849">
        <v>2</v>
      </c>
      <c r="K1532" s="850">
        <v>6900</v>
      </c>
    </row>
    <row r="1533" spans="1:11" ht="14.45" customHeight="1" x14ac:dyDescent="0.2">
      <c r="A1533" s="831" t="s">
        <v>577</v>
      </c>
      <c r="B1533" s="832" t="s">
        <v>578</v>
      </c>
      <c r="C1533" s="835" t="s">
        <v>2639</v>
      </c>
      <c r="D1533" s="863" t="s">
        <v>2640</v>
      </c>
      <c r="E1533" s="835" t="s">
        <v>5108</v>
      </c>
      <c r="F1533" s="863" t="s">
        <v>5109</v>
      </c>
      <c r="G1533" s="835" t="s">
        <v>5122</v>
      </c>
      <c r="H1533" s="835" t="s">
        <v>5124</v>
      </c>
      <c r="I1533" s="849">
        <v>3450</v>
      </c>
      <c r="J1533" s="849">
        <v>2</v>
      </c>
      <c r="K1533" s="850">
        <v>6900</v>
      </c>
    </row>
    <row r="1534" spans="1:11" ht="14.45" customHeight="1" x14ac:dyDescent="0.2">
      <c r="A1534" s="831" t="s">
        <v>577</v>
      </c>
      <c r="B1534" s="832" t="s">
        <v>578</v>
      </c>
      <c r="C1534" s="835" t="s">
        <v>2639</v>
      </c>
      <c r="D1534" s="863" t="s">
        <v>2640</v>
      </c>
      <c r="E1534" s="835" t="s">
        <v>5108</v>
      </c>
      <c r="F1534" s="863" t="s">
        <v>5109</v>
      </c>
      <c r="G1534" s="835" t="s">
        <v>5125</v>
      </c>
      <c r="H1534" s="835" t="s">
        <v>5126</v>
      </c>
      <c r="I1534" s="849">
        <v>3450</v>
      </c>
      <c r="J1534" s="849">
        <v>2</v>
      </c>
      <c r="K1534" s="850">
        <v>6900</v>
      </c>
    </row>
    <row r="1535" spans="1:11" ht="14.45" customHeight="1" x14ac:dyDescent="0.2">
      <c r="A1535" s="831" t="s">
        <v>577</v>
      </c>
      <c r="B1535" s="832" t="s">
        <v>578</v>
      </c>
      <c r="C1535" s="835" t="s">
        <v>2639</v>
      </c>
      <c r="D1535" s="863" t="s">
        <v>2640</v>
      </c>
      <c r="E1535" s="835" t="s">
        <v>5108</v>
      </c>
      <c r="F1535" s="863" t="s">
        <v>5109</v>
      </c>
      <c r="G1535" s="835" t="s">
        <v>5125</v>
      </c>
      <c r="H1535" s="835" t="s">
        <v>5127</v>
      </c>
      <c r="I1535" s="849">
        <v>3450</v>
      </c>
      <c r="J1535" s="849">
        <v>2</v>
      </c>
      <c r="K1535" s="850">
        <v>6900</v>
      </c>
    </row>
    <row r="1536" spans="1:11" ht="14.45" customHeight="1" x14ac:dyDescent="0.2">
      <c r="A1536" s="831" t="s">
        <v>577</v>
      </c>
      <c r="B1536" s="832" t="s">
        <v>578</v>
      </c>
      <c r="C1536" s="835" t="s">
        <v>2639</v>
      </c>
      <c r="D1536" s="863" t="s">
        <v>2640</v>
      </c>
      <c r="E1536" s="835" t="s">
        <v>5108</v>
      </c>
      <c r="F1536" s="863" t="s">
        <v>5109</v>
      </c>
      <c r="G1536" s="835" t="s">
        <v>5128</v>
      </c>
      <c r="H1536" s="835" t="s">
        <v>5129</v>
      </c>
      <c r="I1536" s="849">
        <v>2990</v>
      </c>
      <c r="J1536" s="849">
        <v>1</v>
      </c>
      <c r="K1536" s="850">
        <v>2990</v>
      </c>
    </row>
    <row r="1537" spans="1:11" ht="14.45" customHeight="1" x14ac:dyDescent="0.2">
      <c r="A1537" s="831" t="s">
        <v>577</v>
      </c>
      <c r="B1537" s="832" t="s">
        <v>578</v>
      </c>
      <c r="C1537" s="835" t="s">
        <v>2639</v>
      </c>
      <c r="D1537" s="863" t="s">
        <v>2640</v>
      </c>
      <c r="E1537" s="835" t="s">
        <v>5108</v>
      </c>
      <c r="F1537" s="863" t="s">
        <v>5109</v>
      </c>
      <c r="G1537" s="835" t="s">
        <v>5128</v>
      </c>
      <c r="H1537" s="835" t="s">
        <v>5130</v>
      </c>
      <c r="I1537" s="849">
        <v>2990</v>
      </c>
      <c r="J1537" s="849">
        <v>3</v>
      </c>
      <c r="K1537" s="850">
        <v>8970</v>
      </c>
    </row>
    <row r="1538" spans="1:11" ht="14.45" customHeight="1" x14ac:dyDescent="0.2">
      <c r="A1538" s="831" t="s">
        <v>577</v>
      </c>
      <c r="B1538" s="832" t="s">
        <v>578</v>
      </c>
      <c r="C1538" s="835" t="s">
        <v>2639</v>
      </c>
      <c r="D1538" s="863" t="s">
        <v>2640</v>
      </c>
      <c r="E1538" s="835" t="s">
        <v>5108</v>
      </c>
      <c r="F1538" s="863" t="s">
        <v>5109</v>
      </c>
      <c r="G1538" s="835" t="s">
        <v>5131</v>
      </c>
      <c r="H1538" s="835" t="s">
        <v>5132</v>
      </c>
      <c r="I1538" s="849">
        <v>4600</v>
      </c>
      <c r="J1538" s="849">
        <v>2</v>
      </c>
      <c r="K1538" s="850">
        <v>9200</v>
      </c>
    </row>
    <row r="1539" spans="1:11" ht="14.45" customHeight="1" x14ac:dyDescent="0.2">
      <c r="A1539" s="831" t="s">
        <v>577</v>
      </c>
      <c r="B1539" s="832" t="s">
        <v>578</v>
      </c>
      <c r="C1539" s="835" t="s">
        <v>2639</v>
      </c>
      <c r="D1539" s="863" t="s">
        <v>2640</v>
      </c>
      <c r="E1539" s="835" t="s">
        <v>5108</v>
      </c>
      <c r="F1539" s="863" t="s">
        <v>5109</v>
      </c>
      <c r="G1539" s="835" t="s">
        <v>5133</v>
      </c>
      <c r="H1539" s="835" t="s">
        <v>5134</v>
      </c>
      <c r="I1539" s="849">
        <v>4949.60009765625</v>
      </c>
      <c r="J1539" s="849">
        <v>1</v>
      </c>
      <c r="K1539" s="850">
        <v>4949.60009765625</v>
      </c>
    </row>
    <row r="1540" spans="1:11" ht="14.45" customHeight="1" x14ac:dyDescent="0.2">
      <c r="A1540" s="831" t="s">
        <v>577</v>
      </c>
      <c r="B1540" s="832" t="s">
        <v>578</v>
      </c>
      <c r="C1540" s="835" t="s">
        <v>2639</v>
      </c>
      <c r="D1540" s="863" t="s">
        <v>2640</v>
      </c>
      <c r="E1540" s="835" t="s">
        <v>5108</v>
      </c>
      <c r="F1540" s="863" t="s">
        <v>5109</v>
      </c>
      <c r="G1540" s="835" t="s">
        <v>5135</v>
      </c>
      <c r="H1540" s="835" t="s">
        <v>5136</v>
      </c>
      <c r="I1540" s="849">
        <v>4949.60009765625</v>
      </c>
      <c r="J1540" s="849">
        <v>3</v>
      </c>
      <c r="K1540" s="850">
        <v>14848.7998046875</v>
      </c>
    </row>
    <row r="1541" spans="1:11" ht="14.45" customHeight="1" x14ac:dyDescent="0.2">
      <c r="A1541" s="831" t="s">
        <v>577</v>
      </c>
      <c r="B1541" s="832" t="s">
        <v>578</v>
      </c>
      <c r="C1541" s="835" t="s">
        <v>2639</v>
      </c>
      <c r="D1541" s="863" t="s">
        <v>2640</v>
      </c>
      <c r="E1541" s="835" t="s">
        <v>5108</v>
      </c>
      <c r="F1541" s="863" t="s">
        <v>5109</v>
      </c>
      <c r="G1541" s="835" t="s">
        <v>5137</v>
      </c>
      <c r="H1541" s="835" t="s">
        <v>5138</v>
      </c>
      <c r="I1541" s="849">
        <v>4949.60009765625</v>
      </c>
      <c r="J1541" s="849">
        <v>1</v>
      </c>
      <c r="K1541" s="850">
        <v>4949.60009765625</v>
      </c>
    </row>
    <row r="1542" spans="1:11" ht="14.45" customHeight="1" x14ac:dyDescent="0.2">
      <c r="A1542" s="831" t="s">
        <v>577</v>
      </c>
      <c r="B1542" s="832" t="s">
        <v>578</v>
      </c>
      <c r="C1542" s="835" t="s">
        <v>2639</v>
      </c>
      <c r="D1542" s="863" t="s">
        <v>2640</v>
      </c>
      <c r="E1542" s="835" t="s">
        <v>5108</v>
      </c>
      <c r="F1542" s="863" t="s">
        <v>5109</v>
      </c>
      <c r="G1542" s="835" t="s">
        <v>5139</v>
      </c>
      <c r="H1542" s="835" t="s">
        <v>5140</v>
      </c>
      <c r="I1542" s="849">
        <v>3820.300048828125</v>
      </c>
      <c r="J1542" s="849">
        <v>4</v>
      </c>
      <c r="K1542" s="850">
        <v>15281.2001953125</v>
      </c>
    </row>
    <row r="1543" spans="1:11" ht="14.45" customHeight="1" x14ac:dyDescent="0.2">
      <c r="A1543" s="831" t="s">
        <v>577</v>
      </c>
      <c r="B1543" s="832" t="s">
        <v>578</v>
      </c>
      <c r="C1543" s="835" t="s">
        <v>2639</v>
      </c>
      <c r="D1543" s="863" t="s">
        <v>2640</v>
      </c>
      <c r="E1543" s="835" t="s">
        <v>2744</v>
      </c>
      <c r="F1543" s="863" t="s">
        <v>2745</v>
      </c>
      <c r="G1543" s="835" t="s">
        <v>5141</v>
      </c>
      <c r="H1543" s="835" t="s">
        <v>5142</v>
      </c>
      <c r="I1543" s="849">
        <v>3630</v>
      </c>
      <c r="J1543" s="849">
        <v>1</v>
      </c>
      <c r="K1543" s="850">
        <v>3630</v>
      </c>
    </row>
    <row r="1544" spans="1:11" ht="14.45" customHeight="1" x14ac:dyDescent="0.2">
      <c r="A1544" s="831" t="s">
        <v>577</v>
      </c>
      <c r="B1544" s="832" t="s">
        <v>578</v>
      </c>
      <c r="C1544" s="835" t="s">
        <v>2639</v>
      </c>
      <c r="D1544" s="863" t="s">
        <v>2640</v>
      </c>
      <c r="E1544" s="835" t="s">
        <v>2744</v>
      </c>
      <c r="F1544" s="863" t="s">
        <v>2745</v>
      </c>
      <c r="G1544" s="835" t="s">
        <v>5143</v>
      </c>
      <c r="H1544" s="835" t="s">
        <v>5144</v>
      </c>
      <c r="I1544" s="849">
        <v>603.78997802734375</v>
      </c>
      <c r="J1544" s="849">
        <v>3</v>
      </c>
      <c r="K1544" s="850">
        <v>1811.3699951171875</v>
      </c>
    </row>
    <row r="1545" spans="1:11" ht="14.45" customHeight="1" x14ac:dyDescent="0.2">
      <c r="A1545" s="831" t="s">
        <v>577</v>
      </c>
      <c r="B1545" s="832" t="s">
        <v>578</v>
      </c>
      <c r="C1545" s="835" t="s">
        <v>2639</v>
      </c>
      <c r="D1545" s="863" t="s">
        <v>2640</v>
      </c>
      <c r="E1545" s="835" t="s">
        <v>2744</v>
      </c>
      <c r="F1545" s="863" t="s">
        <v>2745</v>
      </c>
      <c r="G1545" s="835" t="s">
        <v>5145</v>
      </c>
      <c r="H1545" s="835" t="s">
        <v>5146</v>
      </c>
      <c r="I1545" s="849">
        <v>4445.89990234375</v>
      </c>
      <c r="J1545" s="849">
        <v>3</v>
      </c>
      <c r="K1545" s="850">
        <v>13337.69970703125</v>
      </c>
    </row>
    <row r="1546" spans="1:11" ht="14.45" customHeight="1" x14ac:dyDescent="0.2">
      <c r="A1546" s="831" t="s">
        <v>577</v>
      </c>
      <c r="B1546" s="832" t="s">
        <v>578</v>
      </c>
      <c r="C1546" s="835" t="s">
        <v>2639</v>
      </c>
      <c r="D1546" s="863" t="s">
        <v>2640</v>
      </c>
      <c r="E1546" s="835" t="s">
        <v>2744</v>
      </c>
      <c r="F1546" s="863" t="s">
        <v>2745</v>
      </c>
      <c r="G1546" s="835" t="s">
        <v>5147</v>
      </c>
      <c r="H1546" s="835" t="s">
        <v>5148</v>
      </c>
      <c r="I1546" s="849">
        <v>802.1300048828125</v>
      </c>
      <c r="J1546" s="849">
        <v>2</v>
      </c>
      <c r="K1546" s="850">
        <v>1604.25</v>
      </c>
    </row>
    <row r="1547" spans="1:11" ht="14.45" customHeight="1" x14ac:dyDescent="0.2">
      <c r="A1547" s="831" t="s">
        <v>577</v>
      </c>
      <c r="B1547" s="832" t="s">
        <v>578</v>
      </c>
      <c r="C1547" s="835" t="s">
        <v>2639</v>
      </c>
      <c r="D1547" s="863" t="s">
        <v>2640</v>
      </c>
      <c r="E1547" s="835" t="s">
        <v>2744</v>
      </c>
      <c r="F1547" s="863" t="s">
        <v>2745</v>
      </c>
      <c r="G1547" s="835" t="s">
        <v>5149</v>
      </c>
      <c r="H1547" s="835" t="s">
        <v>5150</v>
      </c>
      <c r="I1547" s="849">
        <v>1719.25</v>
      </c>
      <c r="J1547" s="849">
        <v>2</v>
      </c>
      <c r="K1547" s="850">
        <v>3438.5</v>
      </c>
    </row>
    <row r="1548" spans="1:11" ht="14.45" customHeight="1" x14ac:dyDescent="0.2">
      <c r="A1548" s="831" t="s">
        <v>577</v>
      </c>
      <c r="B1548" s="832" t="s">
        <v>578</v>
      </c>
      <c r="C1548" s="835" t="s">
        <v>2639</v>
      </c>
      <c r="D1548" s="863" t="s">
        <v>2640</v>
      </c>
      <c r="E1548" s="835" t="s">
        <v>2744</v>
      </c>
      <c r="F1548" s="863" t="s">
        <v>2745</v>
      </c>
      <c r="G1548" s="835" t="s">
        <v>5145</v>
      </c>
      <c r="H1548" s="835" t="s">
        <v>5151</v>
      </c>
      <c r="I1548" s="849">
        <v>4445.89990234375</v>
      </c>
      <c r="J1548" s="849">
        <v>12</v>
      </c>
      <c r="K1548" s="850">
        <v>53350.79931640625</v>
      </c>
    </row>
    <row r="1549" spans="1:11" ht="14.45" customHeight="1" x14ac:dyDescent="0.2">
      <c r="A1549" s="831" t="s">
        <v>577</v>
      </c>
      <c r="B1549" s="832" t="s">
        <v>578</v>
      </c>
      <c r="C1549" s="835" t="s">
        <v>2639</v>
      </c>
      <c r="D1549" s="863" t="s">
        <v>2640</v>
      </c>
      <c r="E1549" s="835" t="s">
        <v>2744</v>
      </c>
      <c r="F1549" s="863" t="s">
        <v>2745</v>
      </c>
      <c r="G1549" s="835" t="s">
        <v>5152</v>
      </c>
      <c r="H1549" s="835" t="s">
        <v>5153</v>
      </c>
      <c r="I1549" s="849">
        <v>165.16999816894531</v>
      </c>
      <c r="J1549" s="849">
        <v>2</v>
      </c>
      <c r="K1549" s="850">
        <v>330.33999633789063</v>
      </c>
    </row>
    <row r="1550" spans="1:11" ht="14.45" customHeight="1" x14ac:dyDescent="0.2">
      <c r="A1550" s="831" t="s">
        <v>577</v>
      </c>
      <c r="B1550" s="832" t="s">
        <v>578</v>
      </c>
      <c r="C1550" s="835" t="s">
        <v>2639</v>
      </c>
      <c r="D1550" s="863" t="s">
        <v>2640</v>
      </c>
      <c r="E1550" s="835" t="s">
        <v>2744</v>
      </c>
      <c r="F1550" s="863" t="s">
        <v>2745</v>
      </c>
      <c r="G1550" s="835" t="s">
        <v>5154</v>
      </c>
      <c r="H1550" s="835" t="s">
        <v>5155</v>
      </c>
      <c r="I1550" s="849">
        <v>508.79998779296875</v>
      </c>
      <c r="J1550" s="849">
        <v>10</v>
      </c>
      <c r="K1550" s="850">
        <v>5087.9501953125</v>
      </c>
    </row>
    <row r="1551" spans="1:11" ht="14.45" customHeight="1" x14ac:dyDescent="0.2">
      <c r="A1551" s="831" t="s">
        <v>577</v>
      </c>
      <c r="B1551" s="832" t="s">
        <v>578</v>
      </c>
      <c r="C1551" s="835" t="s">
        <v>2639</v>
      </c>
      <c r="D1551" s="863" t="s">
        <v>2640</v>
      </c>
      <c r="E1551" s="835" t="s">
        <v>2744</v>
      </c>
      <c r="F1551" s="863" t="s">
        <v>2745</v>
      </c>
      <c r="G1551" s="835" t="s">
        <v>5156</v>
      </c>
      <c r="H1551" s="835" t="s">
        <v>5157</v>
      </c>
      <c r="I1551" s="849">
        <v>344.44000244140625</v>
      </c>
      <c r="J1551" s="849">
        <v>20</v>
      </c>
      <c r="K1551" s="850">
        <v>6888.77978515625</v>
      </c>
    </row>
    <row r="1552" spans="1:11" ht="14.45" customHeight="1" x14ac:dyDescent="0.2">
      <c r="A1552" s="831" t="s">
        <v>577</v>
      </c>
      <c r="B1552" s="832" t="s">
        <v>578</v>
      </c>
      <c r="C1552" s="835" t="s">
        <v>2639</v>
      </c>
      <c r="D1552" s="863" t="s">
        <v>2640</v>
      </c>
      <c r="E1552" s="835" t="s">
        <v>2744</v>
      </c>
      <c r="F1552" s="863" t="s">
        <v>2745</v>
      </c>
      <c r="G1552" s="835" t="s">
        <v>5158</v>
      </c>
      <c r="H1552" s="835" t="s">
        <v>5159</v>
      </c>
      <c r="I1552" s="849">
        <v>344.44000244140625</v>
      </c>
      <c r="J1552" s="849">
        <v>10</v>
      </c>
      <c r="K1552" s="850">
        <v>3444.35009765625</v>
      </c>
    </row>
    <row r="1553" spans="1:11" ht="14.45" customHeight="1" x14ac:dyDescent="0.2">
      <c r="A1553" s="831" t="s">
        <v>577</v>
      </c>
      <c r="B1553" s="832" t="s">
        <v>578</v>
      </c>
      <c r="C1553" s="835" t="s">
        <v>2639</v>
      </c>
      <c r="D1553" s="863" t="s">
        <v>2640</v>
      </c>
      <c r="E1553" s="835" t="s">
        <v>2744</v>
      </c>
      <c r="F1553" s="863" t="s">
        <v>2745</v>
      </c>
      <c r="G1553" s="835" t="s">
        <v>5154</v>
      </c>
      <c r="H1553" s="835" t="s">
        <v>5160</v>
      </c>
      <c r="I1553" s="849">
        <v>508.79000854492188</v>
      </c>
      <c r="J1553" s="849">
        <v>1</v>
      </c>
      <c r="K1553" s="850">
        <v>508.79000854492188</v>
      </c>
    </row>
    <row r="1554" spans="1:11" ht="14.45" customHeight="1" x14ac:dyDescent="0.2">
      <c r="A1554" s="831" t="s">
        <v>577</v>
      </c>
      <c r="B1554" s="832" t="s">
        <v>578</v>
      </c>
      <c r="C1554" s="835" t="s">
        <v>2639</v>
      </c>
      <c r="D1554" s="863" t="s">
        <v>2640</v>
      </c>
      <c r="E1554" s="835" t="s">
        <v>2744</v>
      </c>
      <c r="F1554" s="863" t="s">
        <v>2745</v>
      </c>
      <c r="G1554" s="835" t="s">
        <v>5161</v>
      </c>
      <c r="H1554" s="835" t="s">
        <v>5162</v>
      </c>
      <c r="I1554" s="849">
        <v>508.79998779296875</v>
      </c>
      <c r="J1554" s="849">
        <v>2</v>
      </c>
      <c r="K1554" s="850">
        <v>1017.5900268554688</v>
      </c>
    </row>
    <row r="1555" spans="1:11" ht="14.45" customHeight="1" x14ac:dyDescent="0.2">
      <c r="A1555" s="831" t="s">
        <v>577</v>
      </c>
      <c r="B1555" s="832" t="s">
        <v>578</v>
      </c>
      <c r="C1555" s="835" t="s">
        <v>2639</v>
      </c>
      <c r="D1555" s="863" t="s">
        <v>2640</v>
      </c>
      <c r="E1555" s="835" t="s">
        <v>2744</v>
      </c>
      <c r="F1555" s="863" t="s">
        <v>2745</v>
      </c>
      <c r="G1555" s="835" t="s">
        <v>5163</v>
      </c>
      <c r="H1555" s="835" t="s">
        <v>5164</v>
      </c>
      <c r="I1555" s="849">
        <v>4840</v>
      </c>
      <c r="J1555" s="849">
        <v>3</v>
      </c>
      <c r="K1555" s="850">
        <v>14520</v>
      </c>
    </row>
    <row r="1556" spans="1:11" ht="14.45" customHeight="1" x14ac:dyDescent="0.2">
      <c r="A1556" s="831" t="s">
        <v>577</v>
      </c>
      <c r="B1556" s="832" t="s">
        <v>578</v>
      </c>
      <c r="C1556" s="835" t="s">
        <v>2639</v>
      </c>
      <c r="D1556" s="863" t="s">
        <v>2640</v>
      </c>
      <c r="E1556" s="835" t="s">
        <v>2744</v>
      </c>
      <c r="F1556" s="863" t="s">
        <v>2745</v>
      </c>
      <c r="G1556" s="835" t="s">
        <v>5165</v>
      </c>
      <c r="H1556" s="835" t="s">
        <v>5166</v>
      </c>
      <c r="I1556" s="849">
        <v>4840</v>
      </c>
      <c r="J1556" s="849">
        <v>19</v>
      </c>
      <c r="K1556" s="850">
        <v>91960</v>
      </c>
    </row>
    <row r="1557" spans="1:11" ht="14.45" customHeight="1" x14ac:dyDescent="0.2">
      <c r="A1557" s="831" t="s">
        <v>577</v>
      </c>
      <c r="B1557" s="832" t="s">
        <v>578</v>
      </c>
      <c r="C1557" s="835" t="s">
        <v>2639</v>
      </c>
      <c r="D1557" s="863" t="s">
        <v>2640</v>
      </c>
      <c r="E1557" s="835" t="s">
        <v>2744</v>
      </c>
      <c r="F1557" s="863" t="s">
        <v>2745</v>
      </c>
      <c r="G1557" s="835" t="s">
        <v>5167</v>
      </c>
      <c r="H1557" s="835" t="s">
        <v>5168</v>
      </c>
      <c r="I1557" s="849">
        <v>1614.5999755859375</v>
      </c>
      <c r="J1557" s="849">
        <v>2</v>
      </c>
      <c r="K1557" s="850">
        <v>3229.199951171875</v>
      </c>
    </row>
    <row r="1558" spans="1:11" ht="14.45" customHeight="1" x14ac:dyDescent="0.2">
      <c r="A1558" s="831" t="s">
        <v>577</v>
      </c>
      <c r="B1558" s="832" t="s">
        <v>578</v>
      </c>
      <c r="C1558" s="835" t="s">
        <v>2639</v>
      </c>
      <c r="D1558" s="863" t="s">
        <v>2640</v>
      </c>
      <c r="E1558" s="835" t="s">
        <v>2744</v>
      </c>
      <c r="F1558" s="863" t="s">
        <v>2745</v>
      </c>
      <c r="G1558" s="835" t="s">
        <v>5169</v>
      </c>
      <c r="H1558" s="835" t="s">
        <v>5170</v>
      </c>
      <c r="I1558" s="849">
        <v>1614.5999755859375</v>
      </c>
      <c r="J1558" s="849">
        <v>2</v>
      </c>
      <c r="K1558" s="850">
        <v>3229.199951171875</v>
      </c>
    </row>
    <row r="1559" spans="1:11" ht="14.45" customHeight="1" x14ac:dyDescent="0.2">
      <c r="A1559" s="831" t="s">
        <v>577</v>
      </c>
      <c r="B1559" s="832" t="s">
        <v>578</v>
      </c>
      <c r="C1559" s="835" t="s">
        <v>2639</v>
      </c>
      <c r="D1559" s="863" t="s">
        <v>2640</v>
      </c>
      <c r="E1559" s="835" t="s">
        <v>2744</v>
      </c>
      <c r="F1559" s="863" t="s">
        <v>2745</v>
      </c>
      <c r="G1559" s="835" t="s">
        <v>5171</v>
      </c>
      <c r="H1559" s="835" t="s">
        <v>5172</v>
      </c>
      <c r="I1559" s="849">
        <v>5175</v>
      </c>
      <c r="J1559" s="849">
        <v>4</v>
      </c>
      <c r="K1559" s="850">
        <v>20700</v>
      </c>
    </row>
    <row r="1560" spans="1:11" ht="14.45" customHeight="1" x14ac:dyDescent="0.2">
      <c r="A1560" s="831" t="s">
        <v>577</v>
      </c>
      <c r="B1560" s="832" t="s">
        <v>578</v>
      </c>
      <c r="C1560" s="835" t="s">
        <v>2639</v>
      </c>
      <c r="D1560" s="863" t="s">
        <v>2640</v>
      </c>
      <c r="E1560" s="835" t="s">
        <v>2744</v>
      </c>
      <c r="F1560" s="863" t="s">
        <v>2745</v>
      </c>
      <c r="G1560" s="835" t="s">
        <v>5167</v>
      </c>
      <c r="H1560" s="835" t="s">
        <v>5173</v>
      </c>
      <c r="I1560" s="849">
        <v>1614.5999755859375</v>
      </c>
      <c r="J1560" s="849">
        <v>14</v>
      </c>
      <c r="K1560" s="850">
        <v>22604.399658203125</v>
      </c>
    </row>
    <row r="1561" spans="1:11" ht="14.45" customHeight="1" x14ac:dyDescent="0.2">
      <c r="A1561" s="831" t="s">
        <v>577</v>
      </c>
      <c r="B1561" s="832" t="s">
        <v>578</v>
      </c>
      <c r="C1561" s="835" t="s">
        <v>2639</v>
      </c>
      <c r="D1561" s="863" t="s">
        <v>2640</v>
      </c>
      <c r="E1561" s="835" t="s">
        <v>2744</v>
      </c>
      <c r="F1561" s="863" t="s">
        <v>2745</v>
      </c>
      <c r="G1561" s="835" t="s">
        <v>5169</v>
      </c>
      <c r="H1561" s="835" t="s">
        <v>5174</v>
      </c>
      <c r="I1561" s="849">
        <v>1528.1485944475446</v>
      </c>
      <c r="J1561" s="849">
        <v>14</v>
      </c>
      <c r="K1561" s="850">
        <v>21394.040283203125</v>
      </c>
    </row>
    <row r="1562" spans="1:11" ht="14.45" customHeight="1" x14ac:dyDescent="0.2">
      <c r="A1562" s="831" t="s">
        <v>577</v>
      </c>
      <c r="B1562" s="832" t="s">
        <v>578</v>
      </c>
      <c r="C1562" s="835" t="s">
        <v>2639</v>
      </c>
      <c r="D1562" s="863" t="s">
        <v>2640</v>
      </c>
      <c r="E1562" s="835" t="s">
        <v>2744</v>
      </c>
      <c r="F1562" s="863" t="s">
        <v>2745</v>
      </c>
      <c r="G1562" s="835" t="s">
        <v>5175</v>
      </c>
      <c r="H1562" s="835" t="s">
        <v>5176</v>
      </c>
      <c r="I1562" s="849">
        <v>12545.2802734375</v>
      </c>
      <c r="J1562" s="849">
        <v>1</v>
      </c>
      <c r="K1562" s="850">
        <v>12545.2802734375</v>
      </c>
    </row>
    <row r="1563" spans="1:11" ht="14.45" customHeight="1" x14ac:dyDescent="0.2">
      <c r="A1563" s="831" t="s">
        <v>577</v>
      </c>
      <c r="B1563" s="832" t="s">
        <v>578</v>
      </c>
      <c r="C1563" s="835" t="s">
        <v>2639</v>
      </c>
      <c r="D1563" s="863" t="s">
        <v>2640</v>
      </c>
      <c r="E1563" s="835" t="s">
        <v>2744</v>
      </c>
      <c r="F1563" s="863" t="s">
        <v>2745</v>
      </c>
      <c r="G1563" s="835" t="s">
        <v>5177</v>
      </c>
      <c r="H1563" s="835" t="s">
        <v>5178</v>
      </c>
      <c r="I1563" s="849">
        <v>3388</v>
      </c>
      <c r="J1563" s="849">
        <v>1</v>
      </c>
      <c r="K1563" s="850">
        <v>3388</v>
      </c>
    </row>
    <row r="1564" spans="1:11" ht="14.45" customHeight="1" x14ac:dyDescent="0.2">
      <c r="A1564" s="831" t="s">
        <v>577</v>
      </c>
      <c r="B1564" s="832" t="s">
        <v>578</v>
      </c>
      <c r="C1564" s="835" t="s">
        <v>2639</v>
      </c>
      <c r="D1564" s="863" t="s">
        <v>2640</v>
      </c>
      <c r="E1564" s="835" t="s">
        <v>2744</v>
      </c>
      <c r="F1564" s="863" t="s">
        <v>2745</v>
      </c>
      <c r="G1564" s="835" t="s">
        <v>5179</v>
      </c>
      <c r="H1564" s="835" t="s">
        <v>5180</v>
      </c>
      <c r="I1564" s="849">
        <v>3388</v>
      </c>
      <c r="J1564" s="849">
        <v>1</v>
      </c>
      <c r="K1564" s="850">
        <v>3388</v>
      </c>
    </row>
    <row r="1565" spans="1:11" ht="14.45" customHeight="1" x14ac:dyDescent="0.2">
      <c r="A1565" s="831" t="s">
        <v>577</v>
      </c>
      <c r="B1565" s="832" t="s">
        <v>578</v>
      </c>
      <c r="C1565" s="835" t="s">
        <v>2639</v>
      </c>
      <c r="D1565" s="863" t="s">
        <v>2640</v>
      </c>
      <c r="E1565" s="835" t="s">
        <v>2744</v>
      </c>
      <c r="F1565" s="863" t="s">
        <v>2745</v>
      </c>
      <c r="G1565" s="835" t="s">
        <v>5181</v>
      </c>
      <c r="H1565" s="835" t="s">
        <v>5182</v>
      </c>
      <c r="I1565" s="849">
        <v>1142.719970703125</v>
      </c>
      <c r="J1565" s="849">
        <v>2</v>
      </c>
      <c r="K1565" s="850">
        <v>2285.43994140625</v>
      </c>
    </row>
    <row r="1566" spans="1:11" ht="14.45" customHeight="1" x14ac:dyDescent="0.2">
      <c r="A1566" s="831" t="s">
        <v>577</v>
      </c>
      <c r="B1566" s="832" t="s">
        <v>578</v>
      </c>
      <c r="C1566" s="835" t="s">
        <v>2639</v>
      </c>
      <c r="D1566" s="863" t="s">
        <v>2640</v>
      </c>
      <c r="E1566" s="835" t="s">
        <v>2744</v>
      </c>
      <c r="F1566" s="863" t="s">
        <v>2745</v>
      </c>
      <c r="G1566" s="835" t="s">
        <v>5183</v>
      </c>
      <c r="H1566" s="835" t="s">
        <v>5184</v>
      </c>
      <c r="I1566" s="849">
        <v>665.5</v>
      </c>
      <c r="J1566" s="849">
        <v>3</v>
      </c>
      <c r="K1566" s="850">
        <v>1996.5</v>
      </c>
    </row>
    <row r="1567" spans="1:11" ht="14.45" customHeight="1" x14ac:dyDescent="0.2">
      <c r="A1567" s="831" t="s">
        <v>577</v>
      </c>
      <c r="B1567" s="832" t="s">
        <v>578</v>
      </c>
      <c r="C1567" s="835" t="s">
        <v>2639</v>
      </c>
      <c r="D1567" s="863" t="s">
        <v>2640</v>
      </c>
      <c r="E1567" s="835" t="s">
        <v>2744</v>
      </c>
      <c r="F1567" s="863" t="s">
        <v>2745</v>
      </c>
      <c r="G1567" s="835" t="s">
        <v>5185</v>
      </c>
      <c r="H1567" s="835" t="s">
        <v>5186</v>
      </c>
      <c r="I1567" s="849">
        <v>997.03997802734375</v>
      </c>
      <c r="J1567" s="849">
        <v>2</v>
      </c>
      <c r="K1567" s="850">
        <v>1994.0799560546875</v>
      </c>
    </row>
    <row r="1568" spans="1:11" ht="14.45" customHeight="1" x14ac:dyDescent="0.2">
      <c r="A1568" s="831" t="s">
        <v>577</v>
      </c>
      <c r="B1568" s="832" t="s">
        <v>578</v>
      </c>
      <c r="C1568" s="835" t="s">
        <v>2639</v>
      </c>
      <c r="D1568" s="863" t="s">
        <v>2640</v>
      </c>
      <c r="E1568" s="835" t="s">
        <v>2744</v>
      </c>
      <c r="F1568" s="863" t="s">
        <v>2745</v>
      </c>
      <c r="G1568" s="835" t="s">
        <v>5187</v>
      </c>
      <c r="H1568" s="835" t="s">
        <v>5188</v>
      </c>
      <c r="I1568" s="849">
        <v>997.03997802734375</v>
      </c>
      <c r="J1568" s="849">
        <v>1</v>
      </c>
      <c r="K1568" s="850">
        <v>997.03997802734375</v>
      </c>
    </row>
    <row r="1569" spans="1:11" ht="14.45" customHeight="1" x14ac:dyDescent="0.2">
      <c r="A1569" s="831" t="s">
        <v>577</v>
      </c>
      <c r="B1569" s="832" t="s">
        <v>578</v>
      </c>
      <c r="C1569" s="835" t="s">
        <v>2639</v>
      </c>
      <c r="D1569" s="863" t="s">
        <v>2640</v>
      </c>
      <c r="E1569" s="835" t="s">
        <v>2744</v>
      </c>
      <c r="F1569" s="863" t="s">
        <v>2745</v>
      </c>
      <c r="G1569" s="835" t="s">
        <v>5189</v>
      </c>
      <c r="H1569" s="835" t="s">
        <v>5190</v>
      </c>
      <c r="I1569" s="849">
        <v>1043.02001953125</v>
      </c>
      <c r="J1569" s="849">
        <v>1</v>
      </c>
      <c r="K1569" s="850">
        <v>1043.02001953125</v>
      </c>
    </row>
    <row r="1570" spans="1:11" ht="14.45" customHeight="1" x14ac:dyDescent="0.2">
      <c r="A1570" s="831" t="s">
        <v>577</v>
      </c>
      <c r="B1570" s="832" t="s">
        <v>578</v>
      </c>
      <c r="C1570" s="835" t="s">
        <v>2639</v>
      </c>
      <c r="D1570" s="863" t="s">
        <v>2640</v>
      </c>
      <c r="E1570" s="835" t="s">
        <v>2744</v>
      </c>
      <c r="F1570" s="863" t="s">
        <v>2745</v>
      </c>
      <c r="G1570" s="835" t="s">
        <v>5191</v>
      </c>
      <c r="H1570" s="835" t="s">
        <v>5192</v>
      </c>
      <c r="I1570" s="849">
        <v>15797.7998046875</v>
      </c>
      <c r="J1570" s="849">
        <v>1</v>
      </c>
      <c r="K1570" s="850">
        <v>15797.7998046875</v>
      </c>
    </row>
    <row r="1571" spans="1:11" ht="14.45" customHeight="1" x14ac:dyDescent="0.2">
      <c r="A1571" s="831" t="s">
        <v>577</v>
      </c>
      <c r="B1571" s="832" t="s">
        <v>578</v>
      </c>
      <c r="C1571" s="835" t="s">
        <v>2639</v>
      </c>
      <c r="D1571" s="863" t="s">
        <v>2640</v>
      </c>
      <c r="E1571" s="835" t="s">
        <v>2744</v>
      </c>
      <c r="F1571" s="863" t="s">
        <v>2745</v>
      </c>
      <c r="G1571" s="835" t="s">
        <v>5193</v>
      </c>
      <c r="H1571" s="835" t="s">
        <v>5194</v>
      </c>
      <c r="I1571" s="849">
        <v>13201.099609375</v>
      </c>
      <c r="J1571" s="849">
        <v>1</v>
      </c>
      <c r="K1571" s="850">
        <v>13201.099609375</v>
      </c>
    </row>
    <row r="1572" spans="1:11" ht="14.45" customHeight="1" x14ac:dyDescent="0.2">
      <c r="A1572" s="831" t="s">
        <v>577</v>
      </c>
      <c r="B1572" s="832" t="s">
        <v>578</v>
      </c>
      <c r="C1572" s="835" t="s">
        <v>2639</v>
      </c>
      <c r="D1572" s="863" t="s">
        <v>2640</v>
      </c>
      <c r="E1572" s="835" t="s">
        <v>2744</v>
      </c>
      <c r="F1572" s="863" t="s">
        <v>2745</v>
      </c>
      <c r="G1572" s="835" t="s">
        <v>5195</v>
      </c>
      <c r="H1572" s="835" t="s">
        <v>5196</v>
      </c>
      <c r="I1572" s="849">
        <v>997.03997802734375</v>
      </c>
      <c r="J1572" s="849">
        <v>1</v>
      </c>
      <c r="K1572" s="850">
        <v>997.03997802734375</v>
      </c>
    </row>
    <row r="1573" spans="1:11" ht="14.45" customHeight="1" x14ac:dyDescent="0.2">
      <c r="A1573" s="831" t="s">
        <v>577</v>
      </c>
      <c r="B1573" s="832" t="s">
        <v>578</v>
      </c>
      <c r="C1573" s="835" t="s">
        <v>2639</v>
      </c>
      <c r="D1573" s="863" t="s">
        <v>2640</v>
      </c>
      <c r="E1573" s="835" t="s">
        <v>2744</v>
      </c>
      <c r="F1573" s="863" t="s">
        <v>2745</v>
      </c>
      <c r="G1573" s="835" t="s">
        <v>5197</v>
      </c>
      <c r="H1573" s="835" t="s">
        <v>5198</v>
      </c>
      <c r="I1573" s="849">
        <v>997.03997802734375</v>
      </c>
      <c r="J1573" s="849">
        <v>1</v>
      </c>
      <c r="K1573" s="850">
        <v>997.03997802734375</v>
      </c>
    </row>
    <row r="1574" spans="1:11" ht="14.45" customHeight="1" x14ac:dyDescent="0.2">
      <c r="A1574" s="831" t="s">
        <v>577</v>
      </c>
      <c r="B1574" s="832" t="s">
        <v>578</v>
      </c>
      <c r="C1574" s="835" t="s">
        <v>2639</v>
      </c>
      <c r="D1574" s="863" t="s">
        <v>2640</v>
      </c>
      <c r="E1574" s="835" t="s">
        <v>2744</v>
      </c>
      <c r="F1574" s="863" t="s">
        <v>2745</v>
      </c>
      <c r="G1574" s="835" t="s">
        <v>5199</v>
      </c>
      <c r="H1574" s="835" t="s">
        <v>5200</v>
      </c>
      <c r="I1574" s="849">
        <v>997.03997802734375</v>
      </c>
      <c r="J1574" s="849">
        <v>1</v>
      </c>
      <c r="K1574" s="850">
        <v>997.03997802734375</v>
      </c>
    </row>
    <row r="1575" spans="1:11" ht="14.45" customHeight="1" x14ac:dyDescent="0.2">
      <c r="A1575" s="831" t="s">
        <v>577</v>
      </c>
      <c r="B1575" s="832" t="s">
        <v>578</v>
      </c>
      <c r="C1575" s="835" t="s">
        <v>2639</v>
      </c>
      <c r="D1575" s="863" t="s">
        <v>2640</v>
      </c>
      <c r="E1575" s="835" t="s">
        <v>2744</v>
      </c>
      <c r="F1575" s="863" t="s">
        <v>2745</v>
      </c>
      <c r="G1575" s="835" t="s">
        <v>5201</v>
      </c>
      <c r="H1575" s="835" t="s">
        <v>5202</v>
      </c>
      <c r="I1575" s="849">
        <v>1137.4000244140625</v>
      </c>
      <c r="J1575" s="849">
        <v>1</v>
      </c>
      <c r="K1575" s="850">
        <v>1137.4000244140625</v>
      </c>
    </row>
    <row r="1576" spans="1:11" ht="14.45" customHeight="1" x14ac:dyDescent="0.2">
      <c r="A1576" s="831" t="s">
        <v>577</v>
      </c>
      <c r="B1576" s="832" t="s">
        <v>578</v>
      </c>
      <c r="C1576" s="835" t="s">
        <v>2639</v>
      </c>
      <c r="D1576" s="863" t="s">
        <v>2640</v>
      </c>
      <c r="E1576" s="835" t="s">
        <v>2744</v>
      </c>
      <c r="F1576" s="863" t="s">
        <v>2745</v>
      </c>
      <c r="G1576" s="835" t="s">
        <v>5203</v>
      </c>
      <c r="H1576" s="835" t="s">
        <v>5204</v>
      </c>
      <c r="I1576" s="849">
        <v>1050.280029296875</v>
      </c>
      <c r="J1576" s="849">
        <v>5</v>
      </c>
      <c r="K1576" s="850">
        <v>5251.39990234375</v>
      </c>
    </row>
    <row r="1577" spans="1:11" ht="14.45" customHeight="1" x14ac:dyDescent="0.2">
      <c r="A1577" s="831" t="s">
        <v>577</v>
      </c>
      <c r="B1577" s="832" t="s">
        <v>578</v>
      </c>
      <c r="C1577" s="835" t="s">
        <v>2639</v>
      </c>
      <c r="D1577" s="863" t="s">
        <v>2640</v>
      </c>
      <c r="E1577" s="835" t="s">
        <v>2744</v>
      </c>
      <c r="F1577" s="863" t="s">
        <v>2745</v>
      </c>
      <c r="G1577" s="835" t="s">
        <v>5205</v>
      </c>
      <c r="H1577" s="835" t="s">
        <v>5206</v>
      </c>
      <c r="I1577" s="849">
        <v>1200.9300537109375</v>
      </c>
      <c r="J1577" s="849">
        <v>24</v>
      </c>
      <c r="K1577" s="850">
        <v>28822.19921875</v>
      </c>
    </row>
    <row r="1578" spans="1:11" ht="14.45" customHeight="1" x14ac:dyDescent="0.2">
      <c r="A1578" s="831" t="s">
        <v>577</v>
      </c>
      <c r="B1578" s="832" t="s">
        <v>578</v>
      </c>
      <c r="C1578" s="835" t="s">
        <v>2639</v>
      </c>
      <c r="D1578" s="863" t="s">
        <v>2640</v>
      </c>
      <c r="E1578" s="835" t="s">
        <v>2744</v>
      </c>
      <c r="F1578" s="863" t="s">
        <v>2745</v>
      </c>
      <c r="G1578" s="835" t="s">
        <v>5207</v>
      </c>
      <c r="H1578" s="835" t="s">
        <v>5208</v>
      </c>
      <c r="I1578" s="849">
        <v>1105.93994140625</v>
      </c>
      <c r="J1578" s="849">
        <v>2</v>
      </c>
      <c r="K1578" s="850">
        <v>2211.8798828125</v>
      </c>
    </row>
    <row r="1579" spans="1:11" ht="14.45" customHeight="1" x14ac:dyDescent="0.2">
      <c r="A1579" s="831" t="s">
        <v>577</v>
      </c>
      <c r="B1579" s="832" t="s">
        <v>578</v>
      </c>
      <c r="C1579" s="835" t="s">
        <v>2639</v>
      </c>
      <c r="D1579" s="863" t="s">
        <v>2640</v>
      </c>
      <c r="E1579" s="835" t="s">
        <v>2744</v>
      </c>
      <c r="F1579" s="863" t="s">
        <v>2745</v>
      </c>
      <c r="G1579" s="835" t="s">
        <v>5209</v>
      </c>
      <c r="H1579" s="835" t="s">
        <v>5210</v>
      </c>
      <c r="I1579" s="849">
        <v>1089</v>
      </c>
      <c r="J1579" s="849">
        <v>10</v>
      </c>
      <c r="K1579" s="850">
        <v>10890</v>
      </c>
    </row>
    <row r="1580" spans="1:11" ht="14.45" customHeight="1" x14ac:dyDescent="0.2">
      <c r="A1580" s="831" t="s">
        <v>577</v>
      </c>
      <c r="B1580" s="832" t="s">
        <v>578</v>
      </c>
      <c r="C1580" s="835" t="s">
        <v>2639</v>
      </c>
      <c r="D1580" s="863" t="s">
        <v>2640</v>
      </c>
      <c r="E1580" s="835" t="s">
        <v>2744</v>
      </c>
      <c r="F1580" s="863" t="s">
        <v>2745</v>
      </c>
      <c r="G1580" s="835" t="s">
        <v>5211</v>
      </c>
      <c r="H1580" s="835" t="s">
        <v>5212</v>
      </c>
      <c r="I1580" s="849">
        <v>101.63999938964844</v>
      </c>
      <c r="J1580" s="849">
        <v>25</v>
      </c>
      <c r="K1580" s="850">
        <v>2541</v>
      </c>
    </row>
    <row r="1581" spans="1:11" ht="14.45" customHeight="1" x14ac:dyDescent="0.2">
      <c r="A1581" s="831" t="s">
        <v>577</v>
      </c>
      <c r="B1581" s="832" t="s">
        <v>578</v>
      </c>
      <c r="C1581" s="835" t="s">
        <v>2639</v>
      </c>
      <c r="D1581" s="863" t="s">
        <v>2640</v>
      </c>
      <c r="E1581" s="835" t="s">
        <v>2744</v>
      </c>
      <c r="F1581" s="863" t="s">
        <v>2745</v>
      </c>
      <c r="G1581" s="835" t="s">
        <v>5213</v>
      </c>
      <c r="H1581" s="835" t="s">
        <v>5214</v>
      </c>
      <c r="I1581" s="849">
        <v>302.5</v>
      </c>
      <c r="J1581" s="849">
        <v>20</v>
      </c>
      <c r="K1581" s="850">
        <v>6050</v>
      </c>
    </row>
    <row r="1582" spans="1:11" ht="14.45" customHeight="1" x14ac:dyDescent="0.2">
      <c r="A1582" s="831" t="s">
        <v>577</v>
      </c>
      <c r="B1582" s="832" t="s">
        <v>578</v>
      </c>
      <c r="C1582" s="835" t="s">
        <v>2639</v>
      </c>
      <c r="D1582" s="863" t="s">
        <v>2640</v>
      </c>
      <c r="E1582" s="835" t="s">
        <v>2744</v>
      </c>
      <c r="F1582" s="863" t="s">
        <v>2745</v>
      </c>
      <c r="G1582" s="835" t="s">
        <v>5215</v>
      </c>
      <c r="H1582" s="835" t="s">
        <v>5216</v>
      </c>
      <c r="I1582" s="849">
        <v>4840</v>
      </c>
      <c r="J1582" s="849">
        <v>5</v>
      </c>
      <c r="K1582" s="850">
        <v>24200</v>
      </c>
    </row>
    <row r="1583" spans="1:11" ht="14.45" customHeight="1" x14ac:dyDescent="0.2">
      <c r="A1583" s="831" t="s">
        <v>577</v>
      </c>
      <c r="B1583" s="832" t="s">
        <v>578</v>
      </c>
      <c r="C1583" s="835" t="s">
        <v>2639</v>
      </c>
      <c r="D1583" s="863" t="s">
        <v>2640</v>
      </c>
      <c r="E1583" s="835" t="s">
        <v>2744</v>
      </c>
      <c r="F1583" s="863" t="s">
        <v>2745</v>
      </c>
      <c r="G1583" s="835" t="s">
        <v>5215</v>
      </c>
      <c r="H1583" s="835" t="s">
        <v>5217</v>
      </c>
      <c r="I1583" s="849">
        <v>4840</v>
      </c>
      <c r="J1583" s="849">
        <v>10</v>
      </c>
      <c r="K1583" s="850">
        <v>48400</v>
      </c>
    </row>
    <row r="1584" spans="1:11" ht="14.45" customHeight="1" x14ac:dyDescent="0.2">
      <c r="A1584" s="831" t="s">
        <v>577</v>
      </c>
      <c r="B1584" s="832" t="s">
        <v>578</v>
      </c>
      <c r="C1584" s="835" t="s">
        <v>2639</v>
      </c>
      <c r="D1584" s="863" t="s">
        <v>2640</v>
      </c>
      <c r="E1584" s="835" t="s">
        <v>2744</v>
      </c>
      <c r="F1584" s="863" t="s">
        <v>2745</v>
      </c>
      <c r="G1584" s="835" t="s">
        <v>5218</v>
      </c>
      <c r="H1584" s="835" t="s">
        <v>5219</v>
      </c>
      <c r="I1584" s="849">
        <v>1127</v>
      </c>
      <c r="J1584" s="849">
        <v>2</v>
      </c>
      <c r="K1584" s="850">
        <v>2254</v>
      </c>
    </row>
    <row r="1585" spans="1:11" ht="14.45" customHeight="1" x14ac:dyDescent="0.2">
      <c r="A1585" s="831" t="s">
        <v>577</v>
      </c>
      <c r="B1585" s="832" t="s">
        <v>578</v>
      </c>
      <c r="C1585" s="835" t="s">
        <v>2639</v>
      </c>
      <c r="D1585" s="863" t="s">
        <v>2640</v>
      </c>
      <c r="E1585" s="835" t="s">
        <v>2744</v>
      </c>
      <c r="F1585" s="863" t="s">
        <v>2745</v>
      </c>
      <c r="G1585" s="835" t="s">
        <v>5218</v>
      </c>
      <c r="H1585" s="835" t="s">
        <v>5220</v>
      </c>
      <c r="I1585" s="849">
        <v>1127</v>
      </c>
      <c r="J1585" s="849">
        <v>2</v>
      </c>
      <c r="K1585" s="850">
        <v>2254</v>
      </c>
    </row>
    <row r="1586" spans="1:11" ht="14.45" customHeight="1" x14ac:dyDescent="0.2">
      <c r="A1586" s="831" t="s">
        <v>577</v>
      </c>
      <c r="B1586" s="832" t="s">
        <v>578</v>
      </c>
      <c r="C1586" s="835" t="s">
        <v>2639</v>
      </c>
      <c r="D1586" s="863" t="s">
        <v>2640</v>
      </c>
      <c r="E1586" s="835" t="s">
        <v>2744</v>
      </c>
      <c r="F1586" s="863" t="s">
        <v>2745</v>
      </c>
      <c r="G1586" s="835" t="s">
        <v>5221</v>
      </c>
      <c r="H1586" s="835" t="s">
        <v>5222</v>
      </c>
      <c r="I1586" s="849">
        <v>135.52000427246094</v>
      </c>
      <c r="J1586" s="849">
        <v>1</v>
      </c>
      <c r="K1586" s="850">
        <v>135.52000427246094</v>
      </c>
    </row>
    <row r="1587" spans="1:11" ht="14.45" customHeight="1" x14ac:dyDescent="0.2">
      <c r="A1587" s="831" t="s">
        <v>577</v>
      </c>
      <c r="B1587" s="832" t="s">
        <v>578</v>
      </c>
      <c r="C1587" s="835" t="s">
        <v>2639</v>
      </c>
      <c r="D1587" s="863" t="s">
        <v>2640</v>
      </c>
      <c r="E1587" s="835" t="s">
        <v>2744</v>
      </c>
      <c r="F1587" s="863" t="s">
        <v>2745</v>
      </c>
      <c r="G1587" s="835" t="s">
        <v>5223</v>
      </c>
      <c r="H1587" s="835" t="s">
        <v>5224</v>
      </c>
      <c r="I1587" s="849">
        <v>582.010009765625</v>
      </c>
      <c r="J1587" s="849">
        <v>1</v>
      </c>
      <c r="K1587" s="850">
        <v>582.010009765625</v>
      </c>
    </row>
    <row r="1588" spans="1:11" ht="14.45" customHeight="1" x14ac:dyDescent="0.2">
      <c r="A1588" s="831" t="s">
        <v>577</v>
      </c>
      <c r="B1588" s="832" t="s">
        <v>578</v>
      </c>
      <c r="C1588" s="835" t="s">
        <v>2639</v>
      </c>
      <c r="D1588" s="863" t="s">
        <v>2640</v>
      </c>
      <c r="E1588" s="835" t="s">
        <v>2744</v>
      </c>
      <c r="F1588" s="863" t="s">
        <v>2745</v>
      </c>
      <c r="G1588" s="835" t="s">
        <v>5223</v>
      </c>
      <c r="H1588" s="835" t="s">
        <v>5225</v>
      </c>
      <c r="I1588" s="849">
        <v>582.010009765625</v>
      </c>
      <c r="J1588" s="849">
        <v>1</v>
      </c>
      <c r="K1588" s="850">
        <v>582.010009765625</v>
      </c>
    </row>
    <row r="1589" spans="1:11" ht="14.45" customHeight="1" x14ac:dyDescent="0.2">
      <c r="A1589" s="831" t="s">
        <v>577</v>
      </c>
      <c r="B1589" s="832" t="s">
        <v>578</v>
      </c>
      <c r="C1589" s="835" t="s">
        <v>2639</v>
      </c>
      <c r="D1589" s="863" t="s">
        <v>2640</v>
      </c>
      <c r="E1589" s="835" t="s">
        <v>2744</v>
      </c>
      <c r="F1589" s="863" t="s">
        <v>2745</v>
      </c>
      <c r="G1589" s="835" t="s">
        <v>5226</v>
      </c>
      <c r="H1589" s="835" t="s">
        <v>5227</v>
      </c>
      <c r="I1589" s="849">
        <v>3256.1201171875</v>
      </c>
      <c r="J1589" s="849">
        <v>1</v>
      </c>
      <c r="K1589" s="850">
        <v>3256.1201171875</v>
      </c>
    </row>
    <row r="1590" spans="1:11" ht="14.45" customHeight="1" x14ac:dyDescent="0.2">
      <c r="A1590" s="831" t="s">
        <v>577</v>
      </c>
      <c r="B1590" s="832" t="s">
        <v>578</v>
      </c>
      <c r="C1590" s="835" t="s">
        <v>2639</v>
      </c>
      <c r="D1590" s="863" t="s">
        <v>2640</v>
      </c>
      <c r="E1590" s="835" t="s">
        <v>2744</v>
      </c>
      <c r="F1590" s="863" t="s">
        <v>2745</v>
      </c>
      <c r="G1590" s="835" t="s">
        <v>5226</v>
      </c>
      <c r="H1590" s="835" t="s">
        <v>5228</v>
      </c>
      <c r="I1590" s="849">
        <v>3256.1201171875</v>
      </c>
      <c r="J1590" s="849">
        <v>1</v>
      </c>
      <c r="K1590" s="850">
        <v>3256.1201171875</v>
      </c>
    </row>
    <row r="1591" spans="1:11" ht="14.45" customHeight="1" x14ac:dyDescent="0.2">
      <c r="A1591" s="831" t="s">
        <v>577</v>
      </c>
      <c r="B1591" s="832" t="s">
        <v>578</v>
      </c>
      <c r="C1591" s="835" t="s">
        <v>2639</v>
      </c>
      <c r="D1591" s="863" t="s">
        <v>2640</v>
      </c>
      <c r="E1591" s="835" t="s">
        <v>2744</v>
      </c>
      <c r="F1591" s="863" t="s">
        <v>2745</v>
      </c>
      <c r="G1591" s="835" t="s">
        <v>5229</v>
      </c>
      <c r="H1591" s="835" t="s">
        <v>5230</v>
      </c>
      <c r="I1591" s="849">
        <v>1639.550048828125</v>
      </c>
      <c r="J1591" s="849">
        <v>1</v>
      </c>
      <c r="K1591" s="850">
        <v>1639.550048828125</v>
      </c>
    </row>
    <row r="1592" spans="1:11" ht="14.45" customHeight="1" x14ac:dyDescent="0.2">
      <c r="A1592" s="831" t="s">
        <v>577</v>
      </c>
      <c r="B1592" s="832" t="s">
        <v>578</v>
      </c>
      <c r="C1592" s="835" t="s">
        <v>2639</v>
      </c>
      <c r="D1592" s="863" t="s">
        <v>2640</v>
      </c>
      <c r="E1592" s="835" t="s">
        <v>2744</v>
      </c>
      <c r="F1592" s="863" t="s">
        <v>2745</v>
      </c>
      <c r="G1592" s="835" t="s">
        <v>5231</v>
      </c>
      <c r="H1592" s="835" t="s">
        <v>5232</v>
      </c>
      <c r="I1592" s="849">
        <v>1390.2900390625</v>
      </c>
      <c r="J1592" s="849">
        <v>1</v>
      </c>
      <c r="K1592" s="850">
        <v>1390.2900390625</v>
      </c>
    </row>
    <row r="1593" spans="1:11" ht="14.45" customHeight="1" x14ac:dyDescent="0.2">
      <c r="A1593" s="831" t="s">
        <v>577</v>
      </c>
      <c r="B1593" s="832" t="s">
        <v>578</v>
      </c>
      <c r="C1593" s="835" t="s">
        <v>2639</v>
      </c>
      <c r="D1593" s="863" t="s">
        <v>2640</v>
      </c>
      <c r="E1593" s="835" t="s">
        <v>2744</v>
      </c>
      <c r="F1593" s="863" t="s">
        <v>2745</v>
      </c>
      <c r="G1593" s="835" t="s">
        <v>5233</v>
      </c>
      <c r="H1593" s="835" t="s">
        <v>5234</v>
      </c>
      <c r="I1593" s="849">
        <v>1387.8699951171875</v>
      </c>
      <c r="J1593" s="849">
        <v>1</v>
      </c>
      <c r="K1593" s="850">
        <v>1387.8699951171875</v>
      </c>
    </row>
    <row r="1594" spans="1:11" ht="14.45" customHeight="1" x14ac:dyDescent="0.2">
      <c r="A1594" s="831" t="s">
        <v>577</v>
      </c>
      <c r="B1594" s="832" t="s">
        <v>578</v>
      </c>
      <c r="C1594" s="835" t="s">
        <v>2639</v>
      </c>
      <c r="D1594" s="863" t="s">
        <v>2640</v>
      </c>
      <c r="E1594" s="835" t="s">
        <v>2744</v>
      </c>
      <c r="F1594" s="863" t="s">
        <v>2745</v>
      </c>
      <c r="G1594" s="835" t="s">
        <v>5235</v>
      </c>
      <c r="H1594" s="835" t="s">
        <v>5236</v>
      </c>
      <c r="I1594" s="849">
        <v>8090.0400390625</v>
      </c>
      <c r="J1594" s="849">
        <v>2</v>
      </c>
      <c r="K1594" s="850">
        <v>16180.080078125</v>
      </c>
    </row>
    <row r="1595" spans="1:11" ht="14.45" customHeight="1" x14ac:dyDescent="0.2">
      <c r="A1595" s="831" t="s">
        <v>577</v>
      </c>
      <c r="B1595" s="832" t="s">
        <v>578</v>
      </c>
      <c r="C1595" s="835" t="s">
        <v>2639</v>
      </c>
      <c r="D1595" s="863" t="s">
        <v>2640</v>
      </c>
      <c r="E1595" s="835" t="s">
        <v>2744</v>
      </c>
      <c r="F1595" s="863" t="s">
        <v>2745</v>
      </c>
      <c r="G1595" s="835" t="s">
        <v>5237</v>
      </c>
      <c r="H1595" s="835" t="s">
        <v>5238</v>
      </c>
      <c r="I1595" s="849">
        <v>735.09002685546875</v>
      </c>
      <c r="J1595" s="849">
        <v>2</v>
      </c>
      <c r="K1595" s="850">
        <v>1470.1700439453125</v>
      </c>
    </row>
    <row r="1596" spans="1:11" ht="14.45" customHeight="1" x14ac:dyDescent="0.2">
      <c r="A1596" s="831" t="s">
        <v>577</v>
      </c>
      <c r="B1596" s="832" t="s">
        <v>578</v>
      </c>
      <c r="C1596" s="835" t="s">
        <v>2639</v>
      </c>
      <c r="D1596" s="863" t="s">
        <v>2640</v>
      </c>
      <c r="E1596" s="835" t="s">
        <v>2744</v>
      </c>
      <c r="F1596" s="863" t="s">
        <v>2745</v>
      </c>
      <c r="G1596" s="835" t="s">
        <v>5237</v>
      </c>
      <c r="H1596" s="835" t="s">
        <v>5239</v>
      </c>
      <c r="I1596" s="849">
        <v>735.09002685546875</v>
      </c>
      <c r="J1596" s="849">
        <v>2</v>
      </c>
      <c r="K1596" s="850">
        <v>1470.1700439453125</v>
      </c>
    </row>
    <row r="1597" spans="1:11" ht="14.45" customHeight="1" x14ac:dyDescent="0.2">
      <c r="A1597" s="831" t="s">
        <v>577</v>
      </c>
      <c r="B1597" s="832" t="s">
        <v>578</v>
      </c>
      <c r="C1597" s="835" t="s">
        <v>2639</v>
      </c>
      <c r="D1597" s="863" t="s">
        <v>2640</v>
      </c>
      <c r="E1597" s="835" t="s">
        <v>2744</v>
      </c>
      <c r="F1597" s="863" t="s">
        <v>2745</v>
      </c>
      <c r="G1597" s="835" t="s">
        <v>5240</v>
      </c>
      <c r="H1597" s="835" t="s">
        <v>5241</v>
      </c>
      <c r="I1597" s="849">
        <v>2424.840087890625</v>
      </c>
      <c r="J1597" s="849">
        <v>2</v>
      </c>
      <c r="K1597" s="850">
        <v>4849.68017578125</v>
      </c>
    </row>
    <row r="1598" spans="1:11" ht="14.45" customHeight="1" x14ac:dyDescent="0.2">
      <c r="A1598" s="831" t="s">
        <v>577</v>
      </c>
      <c r="B1598" s="832" t="s">
        <v>578</v>
      </c>
      <c r="C1598" s="835" t="s">
        <v>2639</v>
      </c>
      <c r="D1598" s="863" t="s">
        <v>2640</v>
      </c>
      <c r="E1598" s="835" t="s">
        <v>2744</v>
      </c>
      <c r="F1598" s="863" t="s">
        <v>2745</v>
      </c>
      <c r="G1598" s="835" t="s">
        <v>5242</v>
      </c>
      <c r="H1598" s="835" t="s">
        <v>5243</v>
      </c>
      <c r="I1598" s="849">
        <v>1620.18994140625</v>
      </c>
      <c r="J1598" s="849">
        <v>2</v>
      </c>
      <c r="K1598" s="850">
        <v>3240.3798828125</v>
      </c>
    </row>
    <row r="1599" spans="1:11" ht="14.45" customHeight="1" x14ac:dyDescent="0.2">
      <c r="A1599" s="831" t="s">
        <v>577</v>
      </c>
      <c r="B1599" s="832" t="s">
        <v>578</v>
      </c>
      <c r="C1599" s="835" t="s">
        <v>2639</v>
      </c>
      <c r="D1599" s="863" t="s">
        <v>2640</v>
      </c>
      <c r="E1599" s="835" t="s">
        <v>2744</v>
      </c>
      <c r="F1599" s="863" t="s">
        <v>2745</v>
      </c>
      <c r="G1599" s="835" t="s">
        <v>5244</v>
      </c>
      <c r="H1599" s="835" t="s">
        <v>5245</v>
      </c>
      <c r="I1599" s="849">
        <v>1219.6800537109375</v>
      </c>
      <c r="J1599" s="849">
        <v>4</v>
      </c>
      <c r="K1599" s="850">
        <v>4878.72021484375</v>
      </c>
    </row>
    <row r="1600" spans="1:11" ht="14.45" customHeight="1" x14ac:dyDescent="0.2">
      <c r="A1600" s="831" t="s">
        <v>577</v>
      </c>
      <c r="B1600" s="832" t="s">
        <v>578</v>
      </c>
      <c r="C1600" s="835" t="s">
        <v>2639</v>
      </c>
      <c r="D1600" s="863" t="s">
        <v>2640</v>
      </c>
      <c r="E1600" s="835" t="s">
        <v>2744</v>
      </c>
      <c r="F1600" s="863" t="s">
        <v>2745</v>
      </c>
      <c r="G1600" s="835" t="s">
        <v>5246</v>
      </c>
      <c r="H1600" s="835" t="s">
        <v>5247</v>
      </c>
      <c r="I1600" s="849">
        <v>10047.83984375</v>
      </c>
      <c r="J1600" s="849">
        <v>3</v>
      </c>
      <c r="K1600" s="850">
        <v>30143.51953125</v>
      </c>
    </row>
    <row r="1601" spans="1:11" ht="14.45" customHeight="1" x14ac:dyDescent="0.2">
      <c r="A1601" s="831" t="s">
        <v>577</v>
      </c>
      <c r="B1601" s="832" t="s">
        <v>578</v>
      </c>
      <c r="C1601" s="835" t="s">
        <v>2639</v>
      </c>
      <c r="D1601" s="863" t="s">
        <v>2640</v>
      </c>
      <c r="E1601" s="835" t="s">
        <v>2744</v>
      </c>
      <c r="F1601" s="863" t="s">
        <v>2745</v>
      </c>
      <c r="G1601" s="835" t="s">
        <v>5248</v>
      </c>
      <c r="H1601" s="835" t="s">
        <v>5249</v>
      </c>
      <c r="I1601" s="849">
        <v>9520.3896484375</v>
      </c>
      <c r="J1601" s="849">
        <v>1</v>
      </c>
      <c r="K1601" s="850">
        <v>9520.3896484375</v>
      </c>
    </row>
    <row r="1602" spans="1:11" ht="14.45" customHeight="1" x14ac:dyDescent="0.2">
      <c r="A1602" s="831" t="s">
        <v>577</v>
      </c>
      <c r="B1602" s="832" t="s">
        <v>578</v>
      </c>
      <c r="C1602" s="835" t="s">
        <v>2639</v>
      </c>
      <c r="D1602" s="863" t="s">
        <v>2640</v>
      </c>
      <c r="E1602" s="835" t="s">
        <v>2744</v>
      </c>
      <c r="F1602" s="863" t="s">
        <v>2745</v>
      </c>
      <c r="G1602" s="835" t="s">
        <v>5250</v>
      </c>
      <c r="H1602" s="835" t="s">
        <v>5251</v>
      </c>
      <c r="I1602" s="849">
        <v>1621.800048828125</v>
      </c>
      <c r="J1602" s="849">
        <v>1</v>
      </c>
      <c r="K1602" s="850">
        <v>1621.800048828125</v>
      </c>
    </row>
    <row r="1603" spans="1:11" ht="14.45" customHeight="1" x14ac:dyDescent="0.2">
      <c r="A1603" s="831" t="s">
        <v>577</v>
      </c>
      <c r="B1603" s="832" t="s">
        <v>578</v>
      </c>
      <c r="C1603" s="835" t="s">
        <v>2639</v>
      </c>
      <c r="D1603" s="863" t="s">
        <v>2640</v>
      </c>
      <c r="E1603" s="835" t="s">
        <v>2744</v>
      </c>
      <c r="F1603" s="863" t="s">
        <v>2745</v>
      </c>
      <c r="G1603" s="835" t="s">
        <v>5252</v>
      </c>
      <c r="H1603" s="835" t="s">
        <v>5253</v>
      </c>
      <c r="I1603" s="849">
        <v>1050.280029296875</v>
      </c>
      <c r="J1603" s="849">
        <v>1</v>
      </c>
      <c r="K1603" s="850">
        <v>1050.280029296875</v>
      </c>
    </row>
    <row r="1604" spans="1:11" ht="14.45" customHeight="1" x14ac:dyDescent="0.2">
      <c r="A1604" s="831" t="s">
        <v>577</v>
      </c>
      <c r="B1604" s="832" t="s">
        <v>578</v>
      </c>
      <c r="C1604" s="835" t="s">
        <v>2639</v>
      </c>
      <c r="D1604" s="863" t="s">
        <v>2640</v>
      </c>
      <c r="E1604" s="835" t="s">
        <v>2744</v>
      </c>
      <c r="F1604" s="863" t="s">
        <v>2745</v>
      </c>
      <c r="G1604" s="835" t="s">
        <v>5254</v>
      </c>
      <c r="H1604" s="835" t="s">
        <v>5255</v>
      </c>
      <c r="I1604" s="849">
        <v>1063.5899658203125</v>
      </c>
      <c r="J1604" s="849">
        <v>1</v>
      </c>
      <c r="K1604" s="850">
        <v>1063.5899658203125</v>
      </c>
    </row>
    <row r="1605" spans="1:11" ht="14.45" customHeight="1" x14ac:dyDescent="0.2">
      <c r="A1605" s="831" t="s">
        <v>577</v>
      </c>
      <c r="B1605" s="832" t="s">
        <v>578</v>
      </c>
      <c r="C1605" s="835" t="s">
        <v>2639</v>
      </c>
      <c r="D1605" s="863" t="s">
        <v>2640</v>
      </c>
      <c r="E1605" s="835" t="s">
        <v>2744</v>
      </c>
      <c r="F1605" s="863" t="s">
        <v>2745</v>
      </c>
      <c r="G1605" s="835" t="s">
        <v>5256</v>
      </c>
      <c r="H1605" s="835" t="s">
        <v>5257</v>
      </c>
      <c r="I1605" s="849">
        <v>2041.27001953125</v>
      </c>
      <c r="J1605" s="849">
        <v>1</v>
      </c>
      <c r="K1605" s="850">
        <v>2041.27001953125</v>
      </c>
    </row>
    <row r="1606" spans="1:11" ht="14.45" customHeight="1" x14ac:dyDescent="0.2">
      <c r="A1606" s="831" t="s">
        <v>577</v>
      </c>
      <c r="B1606" s="832" t="s">
        <v>578</v>
      </c>
      <c r="C1606" s="835" t="s">
        <v>2639</v>
      </c>
      <c r="D1606" s="863" t="s">
        <v>2640</v>
      </c>
      <c r="E1606" s="835" t="s">
        <v>2744</v>
      </c>
      <c r="F1606" s="863" t="s">
        <v>2745</v>
      </c>
      <c r="G1606" s="835" t="s">
        <v>5258</v>
      </c>
      <c r="H1606" s="835" t="s">
        <v>5259</v>
      </c>
      <c r="I1606" s="849">
        <v>605</v>
      </c>
      <c r="J1606" s="849">
        <v>1</v>
      </c>
      <c r="K1606" s="850">
        <v>605</v>
      </c>
    </row>
    <row r="1607" spans="1:11" ht="14.45" customHeight="1" x14ac:dyDescent="0.2">
      <c r="A1607" s="831" t="s">
        <v>577</v>
      </c>
      <c r="B1607" s="832" t="s">
        <v>578</v>
      </c>
      <c r="C1607" s="835" t="s">
        <v>2639</v>
      </c>
      <c r="D1607" s="863" t="s">
        <v>2640</v>
      </c>
      <c r="E1607" s="835" t="s">
        <v>2744</v>
      </c>
      <c r="F1607" s="863" t="s">
        <v>2745</v>
      </c>
      <c r="G1607" s="835" t="s">
        <v>5260</v>
      </c>
      <c r="H1607" s="835" t="s">
        <v>5261</v>
      </c>
      <c r="I1607" s="849">
        <v>1513.8299560546875</v>
      </c>
      <c r="J1607" s="849">
        <v>1</v>
      </c>
      <c r="K1607" s="850">
        <v>1513.8299560546875</v>
      </c>
    </row>
    <row r="1608" spans="1:11" ht="14.45" customHeight="1" x14ac:dyDescent="0.2">
      <c r="A1608" s="831" t="s">
        <v>577</v>
      </c>
      <c r="B1608" s="832" t="s">
        <v>578</v>
      </c>
      <c r="C1608" s="835" t="s">
        <v>2639</v>
      </c>
      <c r="D1608" s="863" t="s">
        <v>2640</v>
      </c>
      <c r="E1608" s="835" t="s">
        <v>2744</v>
      </c>
      <c r="F1608" s="863" t="s">
        <v>2745</v>
      </c>
      <c r="G1608" s="835" t="s">
        <v>5262</v>
      </c>
      <c r="H1608" s="835" t="s">
        <v>5263</v>
      </c>
      <c r="I1608" s="849">
        <v>1684.3199462890625</v>
      </c>
      <c r="J1608" s="849">
        <v>1</v>
      </c>
      <c r="K1608" s="850">
        <v>1684.3199462890625</v>
      </c>
    </row>
    <row r="1609" spans="1:11" ht="14.45" customHeight="1" x14ac:dyDescent="0.2">
      <c r="A1609" s="831" t="s">
        <v>577</v>
      </c>
      <c r="B1609" s="832" t="s">
        <v>578</v>
      </c>
      <c r="C1609" s="835" t="s">
        <v>2639</v>
      </c>
      <c r="D1609" s="863" t="s">
        <v>2640</v>
      </c>
      <c r="E1609" s="835" t="s">
        <v>2744</v>
      </c>
      <c r="F1609" s="863" t="s">
        <v>2745</v>
      </c>
      <c r="G1609" s="835" t="s">
        <v>5248</v>
      </c>
      <c r="H1609" s="835" t="s">
        <v>5264</v>
      </c>
      <c r="I1609" s="849">
        <v>9520.4296875</v>
      </c>
      <c r="J1609" s="849">
        <v>3</v>
      </c>
      <c r="K1609" s="850">
        <v>28561.2890625</v>
      </c>
    </row>
    <row r="1610" spans="1:11" ht="14.45" customHeight="1" x14ac:dyDescent="0.2">
      <c r="A1610" s="831" t="s">
        <v>577</v>
      </c>
      <c r="B1610" s="832" t="s">
        <v>578</v>
      </c>
      <c r="C1610" s="835" t="s">
        <v>2639</v>
      </c>
      <c r="D1610" s="863" t="s">
        <v>2640</v>
      </c>
      <c r="E1610" s="835" t="s">
        <v>2744</v>
      </c>
      <c r="F1610" s="863" t="s">
        <v>2745</v>
      </c>
      <c r="G1610" s="835" t="s">
        <v>5265</v>
      </c>
      <c r="H1610" s="835" t="s">
        <v>5266</v>
      </c>
      <c r="I1610" s="849">
        <v>2475.659912109375</v>
      </c>
      <c r="J1610" s="849">
        <v>3</v>
      </c>
      <c r="K1610" s="850">
        <v>7426.979736328125</v>
      </c>
    </row>
    <row r="1611" spans="1:11" ht="14.45" customHeight="1" x14ac:dyDescent="0.2">
      <c r="A1611" s="831" t="s">
        <v>577</v>
      </c>
      <c r="B1611" s="832" t="s">
        <v>578</v>
      </c>
      <c r="C1611" s="835" t="s">
        <v>2639</v>
      </c>
      <c r="D1611" s="863" t="s">
        <v>2640</v>
      </c>
      <c r="E1611" s="835" t="s">
        <v>2744</v>
      </c>
      <c r="F1611" s="863" t="s">
        <v>2745</v>
      </c>
      <c r="G1611" s="835" t="s">
        <v>5267</v>
      </c>
      <c r="H1611" s="835" t="s">
        <v>5268</v>
      </c>
      <c r="I1611" s="849">
        <v>1898.5</v>
      </c>
      <c r="J1611" s="849">
        <v>4</v>
      </c>
      <c r="K1611" s="850">
        <v>7594.009765625</v>
      </c>
    </row>
    <row r="1612" spans="1:11" ht="14.45" customHeight="1" x14ac:dyDescent="0.2">
      <c r="A1612" s="831" t="s">
        <v>577</v>
      </c>
      <c r="B1612" s="832" t="s">
        <v>578</v>
      </c>
      <c r="C1612" s="835" t="s">
        <v>2639</v>
      </c>
      <c r="D1612" s="863" t="s">
        <v>2640</v>
      </c>
      <c r="E1612" s="835" t="s">
        <v>2744</v>
      </c>
      <c r="F1612" s="863" t="s">
        <v>2745</v>
      </c>
      <c r="G1612" s="835" t="s">
        <v>5269</v>
      </c>
      <c r="H1612" s="835" t="s">
        <v>5270</v>
      </c>
      <c r="I1612" s="849">
        <v>3259.860107421875</v>
      </c>
      <c r="J1612" s="849">
        <v>1</v>
      </c>
      <c r="K1612" s="850">
        <v>3259.860107421875</v>
      </c>
    </row>
    <row r="1613" spans="1:11" ht="14.45" customHeight="1" x14ac:dyDescent="0.2">
      <c r="A1613" s="831" t="s">
        <v>577</v>
      </c>
      <c r="B1613" s="832" t="s">
        <v>578</v>
      </c>
      <c r="C1613" s="835" t="s">
        <v>2639</v>
      </c>
      <c r="D1613" s="863" t="s">
        <v>2640</v>
      </c>
      <c r="E1613" s="835" t="s">
        <v>2744</v>
      </c>
      <c r="F1613" s="863" t="s">
        <v>2745</v>
      </c>
      <c r="G1613" s="835" t="s">
        <v>5271</v>
      </c>
      <c r="H1613" s="835" t="s">
        <v>5272</v>
      </c>
      <c r="I1613" s="849">
        <v>471.89999389648438</v>
      </c>
      <c r="J1613" s="849">
        <v>3</v>
      </c>
      <c r="K1613" s="850">
        <v>1415.6999816894531</v>
      </c>
    </row>
    <row r="1614" spans="1:11" ht="14.45" customHeight="1" x14ac:dyDescent="0.2">
      <c r="A1614" s="831" t="s">
        <v>577</v>
      </c>
      <c r="B1614" s="832" t="s">
        <v>578</v>
      </c>
      <c r="C1614" s="835" t="s">
        <v>2639</v>
      </c>
      <c r="D1614" s="863" t="s">
        <v>2640</v>
      </c>
      <c r="E1614" s="835" t="s">
        <v>2744</v>
      </c>
      <c r="F1614" s="863" t="s">
        <v>2745</v>
      </c>
      <c r="G1614" s="835" t="s">
        <v>5273</v>
      </c>
      <c r="H1614" s="835" t="s">
        <v>5274</v>
      </c>
      <c r="I1614" s="849">
        <v>811.66998291015625</v>
      </c>
      <c r="J1614" s="849">
        <v>1</v>
      </c>
      <c r="K1614" s="850">
        <v>811.66998291015625</v>
      </c>
    </row>
    <row r="1615" spans="1:11" ht="14.45" customHeight="1" x14ac:dyDescent="0.2">
      <c r="A1615" s="831" t="s">
        <v>577</v>
      </c>
      <c r="B1615" s="832" t="s">
        <v>578</v>
      </c>
      <c r="C1615" s="835" t="s">
        <v>2639</v>
      </c>
      <c r="D1615" s="863" t="s">
        <v>2640</v>
      </c>
      <c r="E1615" s="835" t="s">
        <v>2744</v>
      </c>
      <c r="F1615" s="863" t="s">
        <v>2745</v>
      </c>
      <c r="G1615" s="835" t="s">
        <v>5250</v>
      </c>
      <c r="H1615" s="835" t="s">
        <v>5275</v>
      </c>
      <c r="I1615" s="849">
        <v>1621.800048828125</v>
      </c>
      <c r="J1615" s="849">
        <v>1</v>
      </c>
      <c r="K1615" s="850">
        <v>1621.800048828125</v>
      </c>
    </row>
    <row r="1616" spans="1:11" ht="14.45" customHeight="1" x14ac:dyDescent="0.2">
      <c r="A1616" s="831" t="s">
        <v>577</v>
      </c>
      <c r="B1616" s="832" t="s">
        <v>578</v>
      </c>
      <c r="C1616" s="835" t="s">
        <v>2639</v>
      </c>
      <c r="D1616" s="863" t="s">
        <v>2640</v>
      </c>
      <c r="E1616" s="835" t="s">
        <v>2744</v>
      </c>
      <c r="F1616" s="863" t="s">
        <v>2745</v>
      </c>
      <c r="G1616" s="835" t="s">
        <v>5276</v>
      </c>
      <c r="H1616" s="835" t="s">
        <v>5277</v>
      </c>
      <c r="I1616" s="849">
        <v>5481.2998046875</v>
      </c>
      <c r="J1616" s="849">
        <v>1</v>
      </c>
      <c r="K1616" s="850">
        <v>5481.2998046875</v>
      </c>
    </row>
    <row r="1617" spans="1:11" ht="14.45" customHeight="1" x14ac:dyDescent="0.2">
      <c r="A1617" s="831" t="s">
        <v>577</v>
      </c>
      <c r="B1617" s="832" t="s">
        <v>578</v>
      </c>
      <c r="C1617" s="835" t="s">
        <v>2639</v>
      </c>
      <c r="D1617" s="863" t="s">
        <v>2640</v>
      </c>
      <c r="E1617" s="835" t="s">
        <v>2744</v>
      </c>
      <c r="F1617" s="863" t="s">
        <v>2745</v>
      </c>
      <c r="G1617" s="835" t="s">
        <v>5278</v>
      </c>
      <c r="H1617" s="835" t="s">
        <v>5279</v>
      </c>
      <c r="I1617" s="849">
        <v>9630.3896484375</v>
      </c>
      <c r="J1617" s="849">
        <v>1</v>
      </c>
      <c r="K1617" s="850">
        <v>9630.3896484375</v>
      </c>
    </row>
    <row r="1618" spans="1:11" ht="14.45" customHeight="1" x14ac:dyDescent="0.2">
      <c r="A1618" s="831" t="s">
        <v>577</v>
      </c>
      <c r="B1618" s="832" t="s">
        <v>578</v>
      </c>
      <c r="C1618" s="835" t="s">
        <v>2639</v>
      </c>
      <c r="D1618" s="863" t="s">
        <v>2640</v>
      </c>
      <c r="E1618" s="835" t="s">
        <v>2879</v>
      </c>
      <c r="F1618" s="863" t="s">
        <v>2880</v>
      </c>
      <c r="G1618" s="835" t="s">
        <v>5280</v>
      </c>
      <c r="H1618" s="835" t="s">
        <v>5281</v>
      </c>
      <c r="I1618" s="849">
        <v>297.66000366210938</v>
      </c>
      <c r="J1618" s="849">
        <v>48</v>
      </c>
      <c r="K1618" s="850">
        <v>14287.6796875</v>
      </c>
    </row>
    <row r="1619" spans="1:11" ht="14.45" customHeight="1" x14ac:dyDescent="0.2">
      <c r="A1619" s="831" t="s">
        <v>577</v>
      </c>
      <c r="B1619" s="832" t="s">
        <v>578</v>
      </c>
      <c r="C1619" s="835" t="s">
        <v>2639</v>
      </c>
      <c r="D1619" s="863" t="s">
        <v>2640</v>
      </c>
      <c r="E1619" s="835" t="s">
        <v>3002</v>
      </c>
      <c r="F1619" s="863" t="s">
        <v>3003</v>
      </c>
      <c r="G1619" s="835" t="s">
        <v>5282</v>
      </c>
      <c r="H1619" s="835" t="s">
        <v>5283</v>
      </c>
      <c r="I1619" s="849">
        <v>2212.60009765625</v>
      </c>
      <c r="J1619" s="849">
        <v>6</v>
      </c>
      <c r="K1619" s="850">
        <v>13275.599609375</v>
      </c>
    </row>
    <row r="1620" spans="1:11" ht="14.45" customHeight="1" x14ac:dyDescent="0.2">
      <c r="A1620" s="831" t="s">
        <v>577</v>
      </c>
      <c r="B1620" s="832" t="s">
        <v>578</v>
      </c>
      <c r="C1620" s="835" t="s">
        <v>2639</v>
      </c>
      <c r="D1620" s="863" t="s">
        <v>2640</v>
      </c>
      <c r="E1620" s="835" t="s">
        <v>3002</v>
      </c>
      <c r="F1620" s="863" t="s">
        <v>3003</v>
      </c>
      <c r="G1620" s="835" t="s">
        <v>5284</v>
      </c>
      <c r="H1620" s="835" t="s">
        <v>5285</v>
      </c>
      <c r="I1620" s="849">
        <v>1901.81005859375</v>
      </c>
      <c r="J1620" s="849">
        <v>12</v>
      </c>
      <c r="K1620" s="850">
        <v>22821.75</v>
      </c>
    </row>
    <row r="1621" spans="1:11" ht="14.45" customHeight="1" x14ac:dyDescent="0.2">
      <c r="A1621" s="831" t="s">
        <v>577</v>
      </c>
      <c r="B1621" s="832" t="s">
        <v>578</v>
      </c>
      <c r="C1621" s="835" t="s">
        <v>2639</v>
      </c>
      <c r="D1621" s="863" t="s">
        <v>2640</v>
      </c>
      <c r="E1621" s="835" t="s">
        <v>2886</v>
      </c>
      <c r="F1621" s="863" t="s">
        <v>2887</v>
      </c>
      <c r="G1621" s="835" t="s">
        <v>5286</v>
      </c>
      <c r="H1621" s="835" t="s">
        <v>5287</v>
      </c>
      <c r="I1621" s="849">
        <v>4450.3798828125</v>
      </c>
      <c r="J1621" s="849">
        <v>5</v>
      </c>
      <c r="K1621" s="850">
        <v>22251.8994140625</v>
      </c>
    </row>
    <row r="1622" spans="1:11" ht="14.45" customHeight="1" x14ac:dyDescent="0.2">
      <c r="A1622" s="831" t="s">
        <v>577</v>
      </c>
      <c r="B1622" s="832" t="s">
        <v>578</v>
      </c>
      <c r="C1622" s="835" t="s">
        <v>2639</v>
      </c>
      <c r="D1622" s="863" t="s">
        <v>2640</v>
      </c>
      <c r="E1622" s="835" t="s">
        <v>2913</v>
      </c>
      <c r="F1622" s="863" t="s">
        <v>2914</v>
      </c>
      <c r="G1622" s="835" t="s">
        <v>5288</v>
      </c>
      <c r="H1622" s="835" t="s">
        <v>5289</v>
      </c>
      <c r="I1622" s="849">
        <v>6155.27001953125</v>
      </c>
      <c r="J1622" s="849">
        <v>1</v>
      </c>
      <c r="K1622" s="850">
        <v>6155.27001953125</v>
      </c>
    </row>
    <row r="1623" spans="1:11" ht="14.45" customHeight="1" x14ac:dyDescent="0.2">
      <c r="A1623" s="831" t="s">
        <v>577</v>
      </c>
      <c r="B1623" s="832" t="s">
        <v>578</v>
      </c>
      <c r="C1623" s="835" t="s">
        <v>2639</v>
      </c>
      <c r="D1623" s="863" t="s">
        <v>2640</v>
      </c>
      <c r="E1623" s="835" t="s">
        <v>2913</v>
      </c>
      <c r="F1623" s="863" t="s">
        <v>2914</v>
      </c>
      <c r="G1623" s="835" t="s">
        <v>5290</v>
      </c>
      <c r="H1623" s="835" t="s">
        <v>5291</v>
      </c>
      <c r="I1623" s="849">
        <v>92.930000305175781</v>
      </c>
      <c r="J1623" s="849">
        <v>25</v>
      </c>
      <c r="K1623" s="850">
        <v>2323.199951171875</v>
      </c>
    </row>
    <row r="1624" spans="1:11" ht="14.45" customHeight="1" x14ac:dyDescent="0.2">
      <c r="A1624" s="831" t="s">
        <v>577</v>
      </c>
      <c r="B1624" s="832" t="s">
        <v>578</v>
      </c>
      <c r="C1624" s="835" t="s">
        <v>2639</v>
      </c>
      <c r="D1624" s="863" t="s">
        <v>2640</v>
      </c>
      <c r="E1624" s="835" t="s">
        <v>2913</v>
      </c>
      <c r="F1624" s="863" t="s">
        <v>2914</v>
      </c>
      <c r="G1624" s="835" t="s">
        <v>5292</v>
      </c>
      <c r="H1624" s="835" t="s">
        <v>5293</v>
      </c>
      <c r="I1624" s="849">
        <v>142.6300048828125</v>
      </c>
      <c r="J1624" s="849">
        <v>25</v>
      </c>
      <c r="K1624" s="850">
        <v>3565.8701171875</v>
      </c>
    </row>
    <row r="1625" spans="1:11" ht="14.45" customHeight="1" x14ac:dyDescent="0.2">
      <c r="A1625" s="831" t="s">
        <v>577</v>
      </c>
      <c r="B1625" s="832" t="s">
        <v>578</v>
      </c>
      <c r="C1625" s="835" t="s">
        <v>2639</v>
      </c>
      <c r="D1625" s="863" t="s">
        <v>2640</v>
      </c>
      <c r="E1625" s="835" t="s">
        <v>5294</v>
      </c>
      <c r="F1625" s="863" t="s">
        <v>5295</v>
      </c>
      <c r="G1625" s="835" t="s">
        <v>5296</v>
      </c>
      <c r="H1625" s="835" t="s">
        <v>5297</v>
      </c>
      <c r="I1625" s="849">
        <v>133.10000610351563</v>
      </c>
      <c r="J1625" s="849">
        <v>300</v>
      </c>
      <c r="K1625" s="850">
        <v>39930</v>
      </c>
    </row>
    <row r="1626" spans="1:11" ht="14.45" customHeight="1" thickBot="1" x14ac:dyDescent="0.25">
      <c r="A1626" s="839" t="s">
        <v>577</v>
      </c>
      <c r="B1626" s="840" t="s">
        <v>578</v>
      </c>
      <c r="C1626" s="843" t="s">
        <v>2639</v>
      </c>
      <c r="D1626" s="864" t="s">
        <v>2640</v>
      </c>
      <c r="E1626" s="843" t="s">
        <v>5294</v>
      </c>
      <c r="F1626" s="864" t="s">
        <v>5295</v>
      </c>
      <c r="G1626" s="843" t="s">
        <v>5298</v>
      </c>
      <c r="H1626" s="843" t="s">
        <v>5299</v>
      </c>
      <c r="I1626" s="851">
        <v>388.41000366210938</v>
      </c>
      <c r="J1626" s="851">
        <v>24</v>
      </c>
      <c r="K1626" s="852">
        <v>9321.83984375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CEE258C-9A64-475C-9ACF-821841EDE854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.75" thickBot="1" x14ac:dyDescent="0.3">
      <c r="A2" s="371" t="s">
        <v>328</v>
      </c>
      <c r="B2" s="372"/>
    </row>
    <row r="3" spans="1:19" x14ac:dyDescent="0.25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.75" thickBot="1" x14ac:dyDescent="0.3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149999999999999" customHeight="1" x14ac:dyDescent="0.25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.75" thickBot="1" x14ac:dyDescent="0.3">
      <c r="A6" s="582" t="s">
        <v>223</v>
      </c>
      <c r="B6" s="583"/>
      <c r="C6" s="493">
        <f ca="1">SUM(Tabulka[01 uv_sk])/2</f>
        <v>60.884042857142852</v>
      </c>
      <c r="D6" s="491"/>
      <c r="E6" s="491"/>
      <c r="F6" s="490"/>
      <c r="G6" s="492">
        <f ca="1">SUM(Tabulka[05 h_vram])/2</f>
        <v>61940.75</v>
      </c>
      <c r="H6" s="491">
        <f ca="1">SUM(Tabulka[06 h_naduv])/2</f>
        <v>5347.35</v>
      </c>
      <c r="I6" s="491">
        <f ca="1">SUM(Tabulka[07 h_nadzk])/2</f>
        <v>486.29999999999995</v>
      </c>
      <c r="J6" s="490">
        <f ca="1">SUM(Tabulka[08 h_oon])/2</f>
        <v>680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17810</v>
      </c>
      <c r="N6" s="491">
        <f ca="1">SUM(Tabulka[12 m_oc])/2</f>
        <v>17810</v>
      </c>
      <c r="O6" s="490">
        <f ca="1">SUM(Tabulka[13 m_sk])/2</f>
        <v>26626812</v>
      </c>
      <c r="P6" s="489">
        <f ca="1">SUM(Tabulka[14_vzsk])/2</f>
        <v>42154</v>
      </c>
      <c r="Q6" s="489">
        <f ca="1">SUM(Tabulka[15_vzpl])/2</f>
        <v>35701.368523949168</v>
      </c>
      <c r="R6" s="488">
        <f ca="1">IF(Q6=0,0,P6/Q6)</f>
        <v>1.1807390512697653</v>
      </c>
      <c r="S6" s="487">
        <f ca="1">Q6-P6</f>
        <v>-6452.6314760508321</v>
      </c>
    </row>
    <row r="7" spans="1:19" hidden="1" x14ac:dyDescent="0.25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25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16.526900000000001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17800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4396.1000000000004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231.29999999999998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14167818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42154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29868.035190615839</v>
      </c>
      <c r="R8" s="471">
        <f ca="1">IF(Tabulka[[#This Row],[15_vzpl]]=0,"",Tabulka[[#This Row],[14_vzsk]]/Tabulka[[#This Row],[15_vzpl]])</f>
        <v>1.4113415807560137</v>
      </c>
      <c r="S8" s="470">
        <f ca="1">IF(Tabulka[[#This Row],[15_vzpl]]-Tabulka[[#This Row],[14_vzsk]]=0,"",Tabulka[[#This Row],[15_vzpl]]-Tabulka[[#This Row],[14_vzsk]])</f>
        <v>-12285.964809384161</v>
      </c>
    </row>
    <row r="9" spans="1:19" x14ac:dyDescent="0.25">
      <c r="A9" s="469">
        <v>99</v>
      </c>
      <c r="B9" s="468" t="s">
        <v>5311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1.7269000000000001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723.69999999999993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231.29999999999998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46.5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969471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42154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29868.035190615839</v>
      </c>
      <c r="R9" s="471">
        <f ca="1">IF(Tabulka[[#This Row],[15_vzpl]]=0,"",Tabulka[[#This Row],[14_vzsk]]/Tabulka[[#This Row],[15_vzpl]])</f>
        <v>1.4113415807560137</v>
      </c>
      <c r="S9" s="470">
        <f ca="1">IF(Tabulka[[#This Row],[15_vzpl]]-Tabulka[[#This Row],[14_vzsk]]=0,"",Tabulka[[#This Row],[15_vzpl]]-Tabulka[[#This Row],[14_vzsk]])</f>
        <v>-12285.964809384161</v>
      </c>
    </row>
    <row r="10" spans="1:19" x14ac:dyDescent="0.25">
      <c r="A10" s="469">
        <v>100</v>
      </c>
      <c r="B10" s="468" t="s">
        <v>5312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47468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5313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14.799999999999999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16080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3565.4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449.5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13150879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5301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41.357142857142854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41060.75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951.25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17810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17810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11852697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5833.333333333333</v>
      </c>
      <c r="R12" s="471">
        <f ca="1">IF(Tabulka[[#This Row],[15_vzpl]]=0,"",Tabulka[[#This Row],[14_vzsk]]/Tabulka[[#This Row],[15_vzpl]])</f>
        <v>0</v>
      </c>
      <c r="S12" s="470">
        <f ca="1">IF(Tabulka[[#This Row],[15_vzpl]]-Tabulka[[#This Row],[14_vzsk]]=0,"",Tabulka[[#This Row],[15_vzpl]]-Tabulka[[#This Row],[14_vzsk]])</f>
        <v>5833.333333333333</v>
      </c>
    </row>
    <row r="13" spans="1:19" x14ac:dyDescent="0.25">
      <c r="A13" s="469">
        <v>303</v>
      </c>
      <c r="B13" s="468" t="s">
        <v>5314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10.714285714285714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10242.25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409.75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3148122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5833.333333333333</v>
      </c>
      <c r="R13" s="471">
        <f ca="1">IF(Tabulka[[#This Row],[15_vzpl]]=0,"",Tabulka[[#This Row],[14_vzsk]]/Tabulka[[#This Row],[15_vzpl]])</f>
        <v>0</v>
      </c>
      <c r="S13" s="470">
        <f ca="1">IF(Tabulka[[#This Row],[15_vzpl]]-Tabulka[[#This Row],[14_vzsk]]=0,"",Tabulka[[#This Row],[15_vzpl]]-Tabulka[[#This Row],[14_vzsk]])</f>
        <v>5833.333333333333</v>
      </c>
    </row>
    <row r="14" spans="1:19" x14ac:dyDescent="0.25">
      <c r="A14" s="469">
        <v>304</v>
      </c>
      <c r="B14" s="468" t="s">
        <v>5315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12031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452.5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4205553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25">
      <c r="A15" s="469">
        <v>305</v>
      </c>
      <c r="B15" s="468" t="s">
        <v>5316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3.6428571428571428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3117.75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1184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1184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1186896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636</v>
      </c>
      <c r="B16" s="468" t="s">
        <v>5317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2261.25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413041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642</v>
      </c>
      <c r="B17" s="468" t="s">
        <v>5318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13408.5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6476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6476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2899085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 t="s">
        <v>5302</v>
      </c>
      <c r="B18" s="468"/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3080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606297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30</v>
      </c>
      <c r="B19" s="468" t="s">
        <v>5319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3080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606297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301</v>
      </c>
    </row>
    <row r="21" spans="1:19" x14ac:dyDescent="0.25">
      <c r="A21" s="222" t="s">
        <v>201</v>
      </c>
    </row>
    <row r="22" spans="1:19" x14ac:dyDescent="0.25">
      <c r="A22" s="223" t="s">
        <v>271</v>
      </c>
    </row>
    <row r="23" spans="1:19" x14ac:dyDescent="0.25">
      <c r="A23" s="461" t="s">
        <v>270</v>
      </c>
    </row>
    <row r="24" spans="1:19" x14ac:dyDescent="0.25">
      <c r="A24" s="374" t="s">
        <v>233</v>
      </c>
    </row>
    <row r="25" spans="1:19" x14ac:dyDescent="0.25">
      <c r="A25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25" priority="3" operator="lessThan">
      <formula>0</formula>
    </cfRule>
  </conditionalFormatting>
  <conditionalFormatting sqref="R6:R19">
    <cfRule type="cellIs" dxfId="24" priority="4" operator="greaterThan">
      <formula>1</formula>
    </cfRule>
  </conditionalFormatting>
  <conditionalFormatting sqref="A8:S19">
    <cfRule type="expression" dxfId="23" priority="2">
      <formula>$B8=""</formula>
    </cfRule>
  </conditionalFormatting>
  <conditionalFormatting sqref="P8:S19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531BC19-2F84-4F79-9061-AA1E4193E90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2" t="s">
        <v>150</v>
      </c>
      <c r="B1" s="512"/>
      <c r="C1" s="513"/>
      <c r="D1" s="513"/>
      <c r="E1" s="513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49787.775508707047</v>
      </c>
      <c r="D4" s="280">
        <f ca="1">IF(ISERROR(VLOOKUP("Náklady celkem",INDIRECT("HI!$A:$G"),5,0)),0,VLOOKUP("Náklady celkem",INDIRECT("HI!$A:$G"),5,0))</f>
        <v>50397.953790000007</v>
      </c>
      <c r="E4" s="281">
        <f ca="1">IF(C4=0,0,D4/C4)</f>
        <v>1.012255584328853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1216.4488633422852</v>
      </c>
      <c r="D7" s="288">
        <f>IF(ISERROR(HI!E5),"",HI!E5)</f>
        <v>904.16119000000026</v>
      </c>
      <c r="E7" s="285">
        <f t="shared" ref="E7:E15" si="0">IF(C7=0,0,D7/C7)</f>
        <v>0.74327924275891799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0.96558733488058912</v>
      </c>
      <c r="E8" s="285">
        <f t="shared" si="0"/>
        <v>1.0728748165339879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0.28252631578947368</v>
      </c>
      <c r="E9" s="285">
        <f>IF(C9=0,0,D9/C9)</f>
        <v>0.94175438596491234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0.8252202370709123</v>
      </c>
      <c r="E11" s="285">
        <f t="shared" si="0"/>
        <v>1.3753670617848539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0.99537562948767044</v>
      </c>
      <c r="E12" s="285">
        <f t="shared" si="0"/>
        <v>1.2442195368595881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9198.1461650390647</v>
      </c>
      <c r="D15" s="288">
        <f>IF(ISERROR(HI!E6),"",HI!E6)</f>
        <v>9129.4514599999948</v>
      </c>
      <c r="E15" s="285">
        <f t="shared" si="0"/>
        <v>0.99253167933989028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35529.521519531248</v>
      </c>
      <c r="D16" s="284">
        <f ca="1">IF(ISERROR(VLOOKUP("Osobní náklady (Kč) *",INDIRECT("HI!$A:$G"),5,0)),0,VLOOKUP("Osobní náklady (Kč) *",INDIRECT("HI!$A:$G"),5,0))</f>
        <v>36206.104940000005</v>
      </c>
      <c r="E16" s="285">
        <f ca="1">IF(C16=0,0,D16/C16)</f>
        <v>1.019042852015241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40665.947440000004</v>
      </c>
      <c r="D18" s="303">
        <f ca="1">IF(ISERROR(VLOOKUP("Výnosy celkem",INDIRECT("HI!$A:$G"),5,0)),0,VLOOKUP("Výnosy celkem",INDIRECT("HI!$A:$G"),5,0))</f>
        <v>46153.288110000009</v>
      </c>
      <c r="E18" s="304">
        <f t="shared" ref="E18:E31" ca="1" si="1">IF(C18=0,0,D18/C18)</f>
        <v>1.1349369931217321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2274.4374400000065</v>
      </c>
      <c r="D19" s="284">
        <f ca="1">IF(ISERROR(VLOOKUP("Ambulance *",INDIRECT("HI!$A:$G"),5,0)),0,VLOOKUP("Ambulance *",INDIRECT("HI!$A:$G"),5,0))</f>
        <v>2356.0781100000058</v>
      </c>
      <c r="E19" s="285">
        <f t="shared" ca="1" si="1"/>
        <v>1.0358948848467773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1.0358948848467775</v>
      </c>
      <c r="E20" s="285">
        <f t="shared" si="1"/>
        <v>1.0358948848467775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1.0358948848467777</v>
      </c>
      <c r="E21" s="285">
        <f t="shared" si="1"/>
        <v>1.0358948848467777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1.2591145155093368</v>
      </c>
      <c r="E23" s="285">
        <f t="shared" si="1"/>
        <v>1.4813111947168669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38391.509999999995</v>
      </c>
      <c r="D24" s="284">
        <f ca="1">IF(ISERROR(VLOOKUP("Hospitalizace *",INDIRECT("HI!$A:$G"),5,0)),0,VLOOKUP("Hospitalizace *",INDIRECT("HI!$A:$G"),5,0))</f>
        <v>43797.210000000006</v>
      </c>
      <c r="E24" s="285">
        <f ca="1">IF(C24=0,0,D24/C24)</f>
        <v>1.1408045685100694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1.1408045685100692</v>
      </c>
      <c r="E25" s="285">
        <f t="shared" si="1"/>
        <v>1.1408045685100692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1.1469078259448651</v>
      </c>
      <c r="E26" s="285">
        <f t="shared" si="1"/>
        <v>1.1469078259448651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1.1110132158590309</v>
      </c>
      <c r="E29" s="285">
        <f t="shared" si="1"/>
        <v>1.1694875956410853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0.72131600774122195</v>
      </c>
      <c r="E30" s="285">
        <f t="shared" si="1"/>
        <v>0.72131600774122195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1.0346273240506076</v>
      </c>
      <c r="E31" s="285">
        <f t="shared" si="1"/>
        <v>1.0890813937374817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1E9D5C94-7D89-401E-BBB3-B8CC5B25B6B0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5310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272</v>
      </c>
      <c r="E4" s="498">
        <v>16.964300000000001</v>
      </c>
      <c r="F4" s="498"/>
      <c r="G4" s="498"/>
      <c r="H4" s="498"/>
      <c r="I4" s="498">
        <v>2851.2</v>
      </c>
      <c r="J4" s="498">
        <v>548</v>
      </c>
      <c r="K4" s="498">
        <v>40</v>
      </c>
      <c r="L4" s="498">
        <v>62</v>
      </c>
      <c r="M4" s="498"/>
      <c r="N4" s="498"/>
      <c r="O4" s="498"/>
      <c r="P4" s="498"/>
      <c r="Q4" s="498">
        <v>1986184</v>
      </c>
      <c r="R4" s="498"/>
      <c r="S4" s="498">
        <v>4266.8621700879767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2.1642999999999999</v>
      </c>
      <c r="I5">
        <v>368</v>
      </c>
      <c r="J5">
        <v>93</v>
      </c>
      <c r="K5">
        <v>40</v>
      </c>
      <c r="Q5">
        <v>150222</v>
      </c>
      <c r="S5">
        <v>4266.8621700879767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J6">
        <v>12</v>
      </c>
      <c r="Q6">
        <v>5134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14.8</v>
      </c>
      <c r="I7">
        <v>2483.1999999999998</v>
      </c>
      <c r="J7">
        <v>443</v>
      </c>
      <c r="L7">
        <v>62</v>
      </c>
      <c r="Q7">
        <v>1830828</v>
      </c>
    </row>
    <row r="8" spans="1:19" x14ac:dyDescent="0.25">
      <c r="A8" s="505" t="s">
        <v>215</v>
      </c>
      <c r="B8" s="504">
        <v>5</v>
      </c>
      <c r="C8">
        <v>1</v>
      </c>
      <c r="D8" t="s">
        <v>5301</v>
      </c>
      <c r="E8">
        <v>40.75</v>
      </c>
      <c r="I8">
        <v>6376.75</v>
      </c>
      <c r="L8">
        <v>57.5</v>
      </c>
      <c r="O8">
        <v>17810</v>
      </c>
      <c r="P8">
        <v>17810</v>
      </c>
      <c r="Q8">
        <v>1521556</v>
      </c>
      <c r="S8">
        <v>833.33333333333337</v>
      </c>
    </row>
    <row r="9" spans="1:19" x14ac:dyDescent="0.25">
      <c r="A9" s="503" t="s">
        <v>216</v>
      </c>
      <c r="B9" s="502">
        <v>6</v>
      </c>
      <c r="C9">
        <v>1</v>
      </c>
      <c r="D9">
        <v>303</v>
      </c>
      <c r="E9">
        <v>10.25</v>
      </c>
      <c r="I9">
        <v>1417.75</v>
      </c>
      <c r="O9">
        <v>2300</v>
      </c>
      <c r="P9">
        <v>2300</v>
      </c>
      <c r="Q9">
        <v>346900</v>
      </c>
      <c r="S9">
        <v>833.33333333333337</v>
      </c>
    </row>
    <row r="10" spans="1:19" x14ac:dyDescent="0.25">
      <c r="A10" s="505" t="s">
        <v>217</v>
      </c>
      <c r="B10" s="504">
        <v>7</v>
      </c>
      <c r="C10">
        <v>1</v>
      </c>
      <c r="D10">
        <v>304</v>
      </c>
      <c r="E10">
        <v>12</v>
      </c>
      <c r="I10">
        <v>2028</v>
      </c>
      <c r="O10">
        <v>6450</v>
      </c>
      <c r="P10">
        <v>6450</v>
      </c>
      <c r="Q10">
        <v>560426</v>
      </c>
    </row>
    <row r="11" spans="1:19" x14ac:dyDescent="0.25">
      <c r="A11" s="503" t="s">
        <v>218</v>
      </c>
      <c r="B11" s="502">
        <v>8</v>
      </c>
      <c r="C11">
        <v>1</v>
      </c>
      <c r="D11">
        <v>305</v>
      </c>
      <c r="E11">
        <v>3.5</v>
      </c>
      <c r="I11">
        <v>612.5</v>
      </c>
      <c r="O11">
        <v>1184</v>
      </c>
      <c r="P11">
        <v>1184</v>
      </c>
      <c r="Q11">
        <v>182754</v>
      </c>
    </row>
    <row r="12" spans="1:19" x14ac:dyDescent="0.25">
      <c r="A12" s="505" t="s">
        <v>219</v>
      </c>
      <c r="B12" s="504">
        <v>9</v>
      </c>
      <c r="C12">
        <v>1</v>
      </c>
      <c r="D12">
        <v>636</v>
      </c>
      <c r="E12">
        <v>2</v>
      </c>
      <c r="I12">
        <v>364.5</v>
      </c>
      <c r="O12">
        <v>1400</v>
      </c>
      <c r="P12">
        <v>1400</v>
      </c>
      <c r="Q12">
        <v>58049</v>
      </c>
    </row>
    <row r="13" spans="1:19" x14ac:dyDescent="0.25">
      <c r="A13" s="503" t="s">
        <v>220</v>
      </c>
      <c r="B13" s="502">
        <v>10</v>
      </c>
      <c r="C13">
        <v>1</v>
      </c>
      <c r="D13">
        <v>642</v>
      </c>
      <c r="E13">
        <v>13</v>
      </c>
      <c r="I13">
        <v>1954</v>
      </c>
      <c r="L13">
        <v>57.5</v>
      </c>
      <c r="O13">
        <v>6476</v>
      </c>
      <c r="P13">
        <v>6476</v>
      </c>
      <c r="Q13">
        <v>373427</v>
      </c>
    </row>
    <row r="14" spans="1:19" x14ac:dyDescent="0.25">
      <c r="A14" s="505" t="s">
        <v>221</v>
      </c>
      <c r="B14" s="504">
        <v>11</v>
      </c>
      <c r="C14">
        <v>1</v>
      </c>
      <c r="D14" t="s">
        <v>5302</v>
      </c>
      <c r="E14">
        <v>3</v>
      </c>
      <c r="I14">
        <v>552</v>
      </c>
      <c r="Q14">
        <v>84620</v>
      </c>
    </row>
    <row r="15" spans="1:19" x14ac:dyDescent="0.25">
      <c r="A15" s="503" t="s">
        <v>222</v>
      </c>
      <c r="B15" s="502">
        <v>12</v>
      </c>
      <c r="C15">
        <v>1</v>
      </c>
      <c r="D15">
        <v>30</v>
      </c>
      <c r="E15">
        <v>3</v>
      </c>
      <c r="I15">
        <v>552</v>
      </c>
      <c r="Q15">
        <v>84620</v>
      </c>
    </row>
    <row r="16" spans="1:19" x14ac:dyDescent="0.25">
      <c r="A16" s="501" t="s">
        <v>210</v>
      </c>
      <c r="B16" s="500">
        <v>2019</v>
      </c>
      <c r="C16" t="s">
        <v>5303</v>
      </c>
      <c r="E16">
        <v>60.714300000000001</v>
      </c>
      <c r="I16">
        <v>9779.9500000000007</v>
      </c>
      <c r="J16">
        <v>548</v>
      </c>
      <c r="K16">
        <v>40</v>
      </c>
      <c r="L16">
        <v>119.5</v>
      </c>
      <c r="O16">
        <v>17810</v>
      </c>
      <c r="P16">
        <v>17810</v>
      </c>
      <c r="Q16">
        <v>3592360</v>
      </c>
      <c r="S16">
        <v>5100.1955034213097</v>
      </c>
    </row>
    <row r="17" spans="3:19" x14ac:dyDescent="0.25">
      <c r="C17">
        <v>2</v>
      </c>
      <c r="D17" t="s">
        <v>272</v>
      </c>
      <c r="E17">
        <v>16.9664</v>
      </c>
      <c r="I17">
        <v>2292.8000000000002</v>
      </c>
      <c r="J17">
        <v>678</v>
      </c>
      <c r="K17">
        <v>34</v>
      </c>
      <c r="L17">
        <v>62</v>
      </c>
      <c r="Q17">
        <v>2013174</v>
      </c>
      <c r="S17">
        <v>4266.8621700879767</v>
      </c>
    </row>
    <row r="18" spans="3:19" x14ac:dyDescent="0.25">
      <c r="C18">
        <v>2</v>
      </c>
      <c r="D18">
        <v>99</v>
      </c>
      <c r="E18">
        <v>2.1663999999999999</v>
      </c>
      <c r="I18">
        <v>280</v>
      </c>
      <c r="J18">
        <v>94</v>
      </c>
      <c r="K18">
        <v>34</v>
      </c>
      <c r="Q18">
        <v>148962</v>
      </c>
      <c r="S18">
        <v>4266.8621700879767</v>
      </c>
    </row>
    <row r="19" spans="3:19" x14ac:dyDescent="0.25">
      <c r="C19">
        <v>2</v>
      </c>
      <c r="D19">
        <v>100</v>
      </c>
      <c r="J19">
        <v>6</v>
      </c>
      <c r="Q19">
        <v>2931</v>
      </c>
    </row>
    <row r="20" spans="3:19" x14ac:dyDescent="0.25">
      <c r="C20">
        <v>2</v>
      </c>
      <c r="D20">
        <v>101</v>
      </c>
      <c r="E20">
        <v>14.8</v>
      </c>
      <c r="I20">
        <v>2012.8</v>
      </c>
      <c r="J20">
        <v>578</v>
      </c>
      <c r="L20">
        <v>62</v>
      </c>
      <c r="Q20">
        <v>1861281</v>
      </c>
    </row>
    <row r="21" spans="3:19" x14ac:dyDescent="0.25">
      <c r="C21">
        <v>2</v>
      </c>
      <c r="D21" t="s">
        <v>5301</v>
      </c>
      <c r="E21">
        <v>41.75</v>
      </c>
      <c r="I21">
        <v>5699.5</v>
      </c>
      <c r="J21">
        <v>14</v>
      </c>
      <c r="L21">
        <v>46</v>
      </c>
      <c r="Q21">
        <v>1529265</v>
      </c>
      <c r="S21">
        <v>833.33333333333337</v>
      </c>
    </row>
    <row r="22" spans="3:19" x14ac:dyDescent="0.25">
      <c r="C22">
        <v>2</v>
      </c>
      <c r="D22">
        <v>303</v>
      </c>
      <c r="E22">
        <v>10.25</v>
      </c>
      <c r="I22">
        <v>1165</v>
      </c>
      <c r="Q22">
        <v>328730</v>
      </c>
      <c r="S22">
        <v>833.33333333333337</v>
      </c>
    </row>
    <row r="23" spans="3:19" x14ac:dyDescent="0.25">
      <c r="C23">
        <v>2</v>
      </c>
      <c r="D23">
        <v>304</v>
      </c>
      <c r="E23">
        <v>12</v>
      </c>
      <c r="I23">
        <v>1813.5</v>
      </c>
      <c r="Q23">
        <v>540548</v>
      </c>
    </row>
    <row r="24" spans="3:19" x14ac:dyDescent="0.25">
      <c r="C24">
        <v>2</v>
      </c>
      <c r="D24">
        <v>305</v>
      </c>
      <c r="E24">
        <v>4.5</v>
      </c>
      <c r="I24">
        <v>533</v>
      </c>
      <c r="Q24">
        <v>217289</v>
      </c>
    </row>
    <row r="25" spans="3:19" x14ac:dyDescent="0.25">
      <c r="C25">
        <v>2</v>
      </c>
      <c r="D25">
        <v>636</v>
      </c>
      <c r="E25">
        <v>2</v>
      </c>
      <c r="I25">
        <v>318</v>
      </c>
      <c r="Q25">
        <v>55156</v>
      </c>
    </row>
    <row r="26" spans="3:19" x14ac:dyDescent="0.25">
      <c r="C26">
        <v>2</v>
      </c>
      <c r="D26">
        <v>642</v>
      </c>
      <c r="E26">
        <v>13</v>
      </c>
      <c r="I26">
        <v>1870</v>
      </c>
      <c r="J26">
        <v>14</v>
      </c>
      <c r="L26">
        <v>46</v>
      </c>
      <c r="Q26">
        <v>387542</v>
      </c>
    </row>
    <row r="27" spans="3:19" x14ac:dyDescent="0.25">
      <c r="C27">
        <v>2</v>
      </c>
      <c r="D27" t="s">
        <v>5302</v>
      </c>
      <c r="E27">
        <v>3</v>
      </c>
      <c r="I27">
        <v>472</v>
      </c>
      <c r="Q27">
        <v>84581</v>
      </c>
    </row>
    <row r="28" spans="3:19" x14ac:dyDescent="0.25">
      <c r="C28">
        <v>2</v>
      </c>
      <c r="D28">
        <v>30</v>
      </c>
      <c r="E28">
        <v>3</v>
      </c>
      <c r="I28">
        <v>472</v>
      </c>
      <c r="Q28">
        <v>84581</v>
      </c>
    </row>
    <row r="29" spans="3:19" x14ac:dyDescent="0.25">
      <c r="C29" t="s">
        <v>5304</v>
      </c>
      <c r="E29">
        <v>61.7164</v>
      </c>
      <c r="I29">
        <v>8464.2999999999993</v>
      </c>
      <c r="J29">
        <v>692</v>
      </c>
      <c r="K29">
        <v>34</v>
      </c>
      <c r="L29">
        <v>108</v>
      </c>
      <c r="Q29">
        <v>3627020</v>
      </c>
      <c r="S29">
        <v>5100.1955034213097</v>
      </c>
    </row>
    <row r="30" spans="3:19" x14ac:dyDescent="0.25">
      <c r="C30">
        <v>3</v>
      </c>
      <c r="D30" t="s">
        <v>272</v>
      </c>
      <c r="E30">
        <v>16.9451</v>
      </c>
      <c r="I30">
        <v>2454.4</v>
      </c>
      <c r="J30">
        <v>656.9</v>
      </c>
      <c r="K30">
        <v>29.1</v>
      </c>
      <c r="L30">
        <v>93</v>
      </c>
      <c r="Q30">
        <v>1997238</v>
      </c>
      <c r="S30">
        <v>4266.8621700879767</v>
      </c>
    </row>
    <row r="31" spans="3:19" x14ac:dyDescent="0.25">
      <c r="C31">
        <v>3</v>
      </c>
      <c r="D31">
        <v>99</v>
      </c>
      <c r="E31">
        <v>2.1451000000000002</v>
      </c>
      <c r="I31">
        <v>296</v>
      </c>
      <c r="J31">
        <v>116.9</v>
      </c>
      <c r="K31">
        <v>29.1</v>
      </c>
      <c r="L31">
        <v>31</v>
      </c>
      <c r="Q31">
        <v>153060</v>
      </c>
      <c r="S31">
        <v>4266.8621700879767</v>
      </c>
    </row>
    <row r="32" spans="3:19" x14ac:dyDescent="0.25">
      <c r="C32">
        <v>3</v>
      </c>
      <c r="D32">
        <v>100</v>
      </c>
      <c r="J32">
        <v>18</v>
      </c>
      <c r="Q32">
        <v>8168</v>
      </c>
    </row>
    <row r="33" spans="3:19" x14ac:dyDescent="0.25">
      <c r="C33">
        <v>3</v>
      </c>
      <c r="D33">
        <v>101</v>
      </c>
      <c r="E33">
        <v>14.8</v>
      </c>
      <c r="I33">
        <v>2158.4</v>
      </c>
      <c r="J33">
        <v>522</v>
      </c>
      <c r="L33">
        <v>62</v>
      </c>
      <c r="Q33">
        <v>1836010</v>
      </c>
    </row>
    <row r="34" spans="3:19" x14ac:dyDescent="0.25">
      <c r="C34">
        <v>3</v>
      </c>
      <c r="D34" t="s">
        <v>5301</v>
      </c>
      <c r="E34">
        <v>41</v>
      </c>
      <c r="I34">
        <v>6044</v>
      </c>
      <c r="J34">
        <v>92</v>
      </c>
      <c r="K34">
        <v>13.5</v>
      </c>
      <c r="L34">
        <v>57.5</v>
      </c>
      <c r="Q34">
        <v>1567257</v>
      </c>
      <c r="S34">
        <v>833.33333333333337</v>
      </c>
    </row>
    <row r="35" spans="3:19" x14ac:dyDescent="0.25">
      <c r="C35">
        <v>3</v>
      </c>
      <c r="D35">
        <v>303</v>
      </c>
      <c r="E35">
        <v>10.5</v>
      </c>
      <c r="I35">
        <v>1380.5</v>
      </c>
      <c r="J35">
        <v>40</v>
      </c>
      <c r="K35">
        <v>13.5</v>
      </c>
      <c r="Q35">
        <v>379357</v>
      </c>
      <c r="S35">
        <v>833.33333333333337</v>
      </c>
    </row>
    <row r="36" spans="3:19" x14ac:dyDescent="0.25">
      <c r="C36">
        <v>3</v>
      </c>
      <c r="D36">
        <v>304</v>
      </c>
      <c r="E36">
        <v>12</v>
      </c>
      <c r="I36">
        <v>1860</v>
      </c>
      <c r="J36">
        <v>52</v>
      </c>
      <c r="Q36">
        <v>574781</v>
      </c>
    </row>
    <row r="37" spans="3:19" x14ac:dyDescent="0.25">
      <c r="C37">
        <v>3</v>
      </c>
      <c r="D37">
        <v>305</v>
      </c>
      <c r="E37">
        <v>3.5</v>
      </c>
      <c r="I37">
        <v>436.5</v>
      </c>
      <c r="Q37">
        <v>162319</v>
      </c>
    </row>
    <row r="38" spans="3:19" x14ac:dyDescent="0.25">
      <c r="C38">
        <v>3</v>
      </c>
      <c r="D38">
        <v>636</v>
      </c>
      <c r="E38">
        <v>2</v>
      </c>
      <c r="I38">
        <v>300</v>
      </c>
      <c r="Q38">
        <v>56490</v>
      </c>
    </row>
    <row r="39" spans="3:19" x14ac:dyDescent="0.25">
      <c r="C39">
        <v>3</v>
      </c>
      <c r="D39">
        <v>642</v>
      </c>
      <c r="E39">
        <v>13</v>
      </c>
      <c r="I39">
        <v>2067</v>
      </c>
      <c r="L39">
        <v>57.5</v>
      </c>
      <c r="Q39">
        <v>394310</v>
      </c>
    </row>
    <row r="40" spans="3:19" x14ac:dyDescent="0.25">
      <c r="C40">
        <v>3</v>
      </c>
      <c r="D40" t="s">
        <v>5302</v>
      </c>
      <c r="E40">
        <v>3</v>
      </c>
      <c r="I40">
        <v>464</v>
      </c>
      <c r="Q40">
        <v>84716</v>
      </c>
    </row>
    <row r="41" spans="3:19" x14ac:dyDescent="0.25">
      <c r="C41">
        <v>3</v>
      </c>
      <c r="D41">
        <v>30</v>
      </c>
      <c r="E41">
        <v>3</v>
      </c>
      <c r="I41">
        <v>464</v>
      </c>
      <c r="Q41">
        <v>84716</v>
      </c>
    </row>
    <row r="42" spans="3:19" x14ac:dyDescent="0.25">
      <c r="C42" t="s">
        <v>5305</v>
      </c>
      <c r="E42">
        <v>60.945099999999996</v>
      </c>
      <c r="I42">
        <v>8962.4</v>
      </c>
      <c r="J42">
        <v>748.9</v>
      </c>
      <c r="K42">
        <v>42.6</v>
      </c>
      <c r="L42">
        <v>150.5</v>
      </c>
      <c r="Q42">
        <v>3649211</v>
      </c>
      <c r="S42">
        <v>5100.1955034213097</v>
      </c>
    </row>
    <row r="43" spans="3:19" x14ac:dyDescent="0.25">
      <c r="C43">
        <v>4</v>
      </c>
      <c r="D43" t="s">
        <v>272</v>
      </c>
      <c r="E43">
        <v>15.8766</v>
      </c>
      <c r="I43">
        <v>2700.8</v>
      </c>
      <c r="J43">
        <v>669.7</v>
      </c>
      <c r="K43">
        <v>18.3</v>
      </c>
      <c r="L43">
        <v>62</v>
      </c>
      <c r="Q43">
        <v>1817252</v>
      </c>
      <c r="R43">
        <v>42154</v>
      </c>
      <c r="S43">
        <v>4266.8621700879767</v>
      </c>
    </row>
    <row r="44" spans="3:19" x14ac:dyDescent="0.25">
      <c r="C44">
        <v>4</v>
      </c>
      <c r="D44">
        <v>99</v>
      </c>
      <c r="E44">
        <v>1.0766</v>
      </c>
      <c r="I44">
        <v>176</v>
      </c>
      <c r="J44">
        <v>147.69999999999999</v>
      </c>
      <c r="K44">
        <v>18.3</v>
      </c>
      <c r="Q44">
        <v>123072</v>
      </c>
      <c r="R44">
        <v>42154</v>
      </c>
      <c r="S44">
        <v>4266.8621700879767</v>
      </c>
    </row>
    <row r="45" spans="3:19" x14ac:dyDescent="0.25">
      <c r="C45">
        <v>4</v>
      </c>
      <c r="D45">
        <v>100</v>
      </c>
      <c r="J45">
        <v>6</v>
      </c>
      <c r="Q45">
        <v>2922</v>
      </c>
    </row>
    <row r="46" spans="3:19" x14ac:dyDescent="0.25">
      <c r="C46">
        <v>4</v>
      </c>
      <c r="D46">
        <v>101</v>
      </c>
      <c r="E46">
        <v>14.8</v>
      </c>
      <c r="I46">
        <v>2524.8000000000002</v>
      </c>
      <c r="J46">
        <v>516</v>
      </c>
      <c r="L46">
        <v>62</v>
      </c>
      <c r="Q46">
        <v>1691258</v>
      </c>
    </row>
    <row r="47" spans="3:19" x14ac:dyDescent="0.25">
      <c r="C47">
        <v>4</v>
      </c>
      <c r="D47" t="s">
        <v>5301</v>
      </c>
      <c r="E47">
        <v>41</v>
      </c>
      <c r="I47">
        <v>6415.75</v>
      </c>
      <c r="J47">
        <v>91.5</v>
      </c>
      <c r="L47">
        <v>23</v>
      </c>
      <c r="Q47">
        <v>1635398</v>
      </c>
      <c r="S47">
        <v>833.33333333333337</v>
      </c>
    </row>
    <row r="48" spans="3:19" x14ac:dyDescent="0.25">
      <c r="C48">
        <v>4</v>
      </c>
      <c r="D48">
        <v>303</v>
      </c>
      <c r="E48">
        <v>10.5</v>
      </c>
      <c r="I48">
        <v>1676.25</v>
      </c>
      <c r="J48">
        <v>35</v>
      </c>
      <c r="Q48">
        <v>431406</v>
      </c>
      <c r="S48">
        <v>833.33333333333337</v>
      </c>
    </row>
    <row r="49" spans="3:19" x14ac:dyDescent="0.25">
      <c r="C49">
        <v>4</v>
      </c>
      <c r="D49">
        <v>304</v>
      </c>
      <c r="E49">
        <v>12</v>
      </c>
      <c r="I49">
        <v>1927.5</v>
      </c>
      <c r="J49">
        <v>56.5</v>
      </c>
      <c r="Q49">
        <v>602897</v>
      </c>
    </row>
    <row r="50" spans="3:19" x14ac:dyDescent="0.25">
      <c r="C50">
        <v>4</v>
      </c>
      <c r="D50">
        <v>305</v>
      </c>
      <c r="E50">
        <v>3.5</v>
      </c>
      <c r="I50">
        <v>424.5</v>
      </c>
      <c r="Q50">
        <v>136407</v>
      </c>
    </row>
    <row r="51" spans="3:19" x14ac:dyDescent="0.25">
      <c r="C51">
        <v>4</v>
      </c>
      <c r="D51">
        <v>636</v>
      </c>
      <c r="E51">
        <v>2</v>
      </c>
      <c r="I51">
        <v>340.5</v>
      </c>
      <c r="Q51">
        <v>56657</v>
      </c>
    </row>
    <row r="52" spans="3:19" x14ac:dyDescent="0.25">
      <c r="C52">
        <v>4</v>
      </c>
      <c r="D52">
        <v>642</v>
      </c>
      <c r="E52">
        <v>13</v>
      </c>
      <c r="I52">
        <v>2047</v>
      </c>
      <c r="L52">
        <v>23</v>
      </c>
      <c r="Q52">
        <v>408031</v>
      </c>
    </row>
    <row r="53" spans="3:19" x14ac:dyDescent="0.25">
      <c r="C53">
        <v>4</v>
      </c>
      <c r="D53" t="s">
        <v>5302</v>
      </c>
      <c r="E53">
        <v>3</v>
      </c>
      <c r="I53">
        <v>352</v>
      </c>
      <c r="Q53">
        <v>73416</v>
      </c>
    </row>
    <row r="54" spans="3:19" x14ac:dyDescent="0.25">
      <c r="C54">
        <v>4</v>
      </c>
      <c r="D54">
        <v>30</v>
      </c>
      <c r="E54">
        <v>3</v>
      </c>
      <c r="I54">
        <v>352</v>
      </c>
      <c r="Q54">
        <v>73416</v>
      </c>
    </row>
    <row r="55" spans="3:19" x14ac:dyDescent="0.25">
      <c r="C55" t="s">
        <v>5306</v>
      </c>
      <c r="E55">
        <v>59.876599999999996</v>
      </c>
      <c r="I55">
        <v>9468.5499999999993</v>
      </c>
      <c r="J55">
        <v>761.2</v>
      </c>
      <c r="K55">
        <v>18.3</v>
      </c>
      <c r="L55">
        <v>85</v>
      </c>
      <c r="Q55">
        <v>3526066</v>
      </c>
      <c r="R55">
        <v>42154</v>
      </c>
      <c r="S55">
        <v>5100.1955034213097</v>
      </c>
    </row>
    <row r="56" spans="3:19" x14ac:dyDescent="0.25">
      <c r="C56">
        <v>5</v>
      </c>
      <c r="D56" t="s">
        <v>272</v>
      </c>
      <c r="E56">
        <v>15.9488</v>
      </c>
      <c r="I56">
        <v>2867.2</v>
      </c>
      <c r="J56">
        <v>637.1</v>
      </c>
      <c r="K56">
        <v>31.9</v>
      </c>
      <c r="L56">
        <v>77.5</v>
      </c>
      <c r="Q56">
        <v>1866302</v>
      </c>
      <c r="S56">
        <v>4266.8621700879767</v>
      </c>
    </row>
    <row r="57" spans="3:19" x14ac:dyDescent="0.25">
      <c r="C57">
        <v>5</v>
      </c>
      <c r="D57">
        <v>99</v>
      </c>
      <c r="E57">
        <v>1.1488</v>
      </c>
      <c r="I57">
        <v>184</v>
      </c>
      <c r="J57">
        <v>98.1</v>
      </c>
      <c r="K57">
        <v>31.9</v>
      </c>
      <c r="L57">
        <v>15.5</v>
      </c>
      <c r="Q57">
        <v>107884</v>
      </c>
      <c r="S57">
        <v>4266.8621700879767</v>
      </c>
    </row>
    <row r="58" spans="3:19" x14ac:dyDescent="0.25">
      <c r="C58">
        <v>5</v>
      </c>
      <c r="D58">
        <v>100</v>
      </c>
      <c r="J58">
        <v>29</v>
      </c>
      <c r="Q58">
        <v>11285</v>
      </c>
    </row>
    <row r="59" spans="3:19" x14ac:dyDescent="0.25">
      <c r="C59">
        <v>5</v>
      </c>
      <c r="D59">
        <v>101</v>
      </c>
      <c r="E59">
        <v>14.8</v>
      </c>
      <c r="I59">
        <v>2683.2</v>
      </c>
      <c r="J59">
        <v>510</v>
      </c>
      <c r="L59">
        <v>62</v>
      </c>
      <c r="Q59">
        <v>1747133</v>
      </c>
    </row>
    <row r="60" spans="3:19" x14ac:dyDescent="0.25">
      <c r="C60">
        <v>5</v>
      </c>
      <c r="D60" t="s">
        <v>5301</v>
      </c>
      <c r="E60">
        <v>41</v>
      </c>
      <c r="I60">
        <v>5844</v>
      </c>
      <c r="J60">
        <v>261.25</v>
      </c>
      <c r="K60">
        <v>69</v>
      </c>
      <c r="Q60">
        <v>1739152</v>
      </c>
      <c r="S60">
        <v>833.33333333333337</v>
      </c>
    </row>
    <row r="61" spans="3:19" x14ac:dyDescent="0.25">
      <c r="C61">
        <v>5</v>
      </c>
      <c r="D61">
        <v>303</v>
      </c>
      <c r="E61">
        <v>10.5</v>
      </c>
      <c r="I61">
        <v>1479.75</v>
      </c>
      <c r="J61">
        <v>116.75</v>
      </c>
      <c r="K61">
        <v>69</v>
      </c>
      <c r="Q61">
        <v>493656</v>
      </c>
      <c r="S61">
        <v>833.33333333333337</v>
      </c>
    </row>
    <row r="62" spans="3:19" x14ac:dyDescent="0.25">
      <c r="C62">
        <v>5</v>
      </c>
      <c r="D62">
        <v>304</v>
      </c>
      <c r="E62">
        <v>12</v>
      </c>
      <c r="I62">
        <v>1550</v>
      </c>
      <c r="J62">
        <v>144.5</v>
      </c>
      <c r="Q62">
        <v>635811</v>
      </c>
    </row>
    <row r="63" spans="3:19" x14ac:dyDescent="0.25">
      <c r="C63">
        <v>5</v>
      </c>
      <c r="D63">
        <v>305</v>
      </c>
      <c r="E63">
        <v>3.5</v>
      </c>
      <c r="I63">
        <v>436.25</v>
      </c>
      <c r="Q63">
        <v>141756</v>
      </c>
    </row>
    <row r="64" spans="3:19" x14ac:dyDescent="0.25">
      <c r="C64">
        <v>5</v>
      </c>
      <c r="D64">
        <v>636</v>
      </c>
      <c r="E64">
        <v>2</v>
      </c>
      <c r="I64">
        <v>360</v>
      </c>
      <c r="Q64">
        <v>56669</v>
      </c>
    </row>
    <row r="65" spans="3:19" x14ac:dyDescent="0.25">
      <c r="C65">
        <v>5</v>
      </c>
      <c r="D65">
        <v>642</v>
      </c>
      <c r="E65">
        <v>13</v>
      </c>
      <c r="I65">
        <v>2018</v>
      </c>
      <c r="Q65">
        <v>411260</v>
      </c>
    </row>
    <row r="66" spans="3:19" x14ac:dyDescent="0.25">
      <c r="C66">
        <v>5</v>
      </c>
      <c r="D66" t="s">
        <v>5302</v>
      </c>
      <c r="E66">
        <v>3</v>
      </c>
      <c r="I66">
        <v>488</v>
      </c>
      <c r="Q66">
        <v>81849</v>
      </c>
    </row>
    <row r="67" spans="3:19" x14ac:dyDescent="0.25">
      <c r="C67">
        <v>5</v>
      </c>
      <c r="D67">
        <v>30</v>
      </c>
      <c r="E67">
        <v>3</v>
      </c>
      <c r="I67">
        <v>488</v>
      </c>
      <c r="Q67">
        <v>81849</v>
      </c>
    </row>
    <row r="68" spans="3:19" x14ac:dyDescent="0.25">
      <c r="C68" t="s">
        <v>5307</v>
      </c>
      <c r="E68">
        <v>59.948799999999999</v>
      </c>
      <c r="I68">
        <v>9199.2000000000007</v>
      </c>
      <c r="J68">
        <v>898.35</v>
      </c>
      <c r="K68">
        <v>100.9</v>
      </c>
      <c r="L68">
        <v>77.5</v>
      </c>
      <c r="Q68">
        <v>3687303</v>
      </c>
      <c r="S68">
        <v>5100.1955034213097</v>
      </c>
    </row>
    <row r="69" spans="3:19" x14ac:dyDescent="0.25">
      <c r="C69">
        <v>6</v>
      </c>
      <c r="D69" t="s">
        <v>272</v>
      </c>
      <c r="E69">
        <v>15.901300000000001</v>
      </c>
      <c r="I69">
        <v>2238.4</v>
      </c>
      <c r="J69">
        <v>582.5</v>
      </c>
      <c r="K69">
        <v>24</v>
      </c>
      <c r="L69">
        <v>77.5</v>
      </c>
      <c r="Q69">
        <v>1944358</v>
      </c>
      <c r="S69">
        <v>4266.8621700879767</v>
      </c>
    </row>
    <row r="70" spans="3:19" x14ac:dyDescent="0.25">
      <c r="C70">
        <v>6</v>
      </c>
      <c r="D70">
        <v>99</v>
      </c>
      <c r="E70">
        <v>1.1012999999999999</v>
      </c>
      <c r="I70">
        <v>160</v>
      </c>
      <c r="J70">
        <v>94</v>
      </c>
      <c r="K70">
        <v>24</v>
      </c>
      <c r="Q70">
        <v>99849</v>
      </c>
      <c r="S70">
        <v>4266.8621700879767</v>
      </c>
    </row>
    <row r="71" spans="3:19" x14ac:dyDescent="0.25">
      <c r="C71">
        <v>6</v>
      </c>
      <c r="D71">
        <v>100</v>
      </c>
      <c r="J71">
        <v>12</v>
      </c>
      <c r="Q71">
        <v>5709</v>
      </c>
    </row>
    <row r="72" spans="3:19" x14ac:dyDescent="0.25">
      <c r="C72">
        <v>6</v>
      </c>
      <c r="D72">
        <v>101</v>
      </c>
      <c r="E72">
        <v>14.8</v>
      </c>
      <c r="I72">
        <v>2078.4</v>
      </c>
      <c r="J72">
        <v>476.5</v>
      </c>
      <c r="L72">
        <v>77.5</v>
      </c>
      <c r="Q72">
        <v>1838800</v>
      </c>
    </row>
    <row r="73" spans="3:19" x14ac:dyDescent="0.25">
      <c r="C73">
        <v>6</v>
      </c>
      <c r="D73" t="s">
        <v>5301</v>
      </c>
      <c r="E73">
        <v>41</v>
      </c>
      <c r="I73">
        <v>4995</v>
      </c>
      <c r="J73">
        <v>214</v>
      </c>
      <c r="K73">
        <v>52</v>
      </c>
      <c r="Q73">
        <v>1642913</v>
      </c>
      <c r="S73">
        <v>833.33333333333337</v>
      </c>
    </row>
    <row r="74" spans="3:19" x14ac:dyDescent="0.25">
      <c r="C74">
        <v>6</v>
      </c>
      <c r="D74">
        <v>303</v>
      </c>
      <c r="E74">
        <v>10.5</v>
      </c>
      <c r="I74">
        <v>1324</v>
      </c>
      <c r="J74">
        <v>105</v>
      </c>
      <c r="K74">
        <v>52</v>
      </c>
      <c r="Q74">
        <v>477328</v>
      </c>
      <c r="S74">
        <v>833.33333333333337</v>
      </c>
    </row>
    <row r="75" spans="3:19" x14ac:dyDescent="0.25">
      <c r="C75">
        <v>6</v>
      </c>
      <c r="D75">
        <v>304</v>
      </c>
      <c r="E75">
        <v>12</v>
      </c>
      <c r="I75">
        <v>1399.5</v>
      </c>
      <c r="J75">
        <v>109</v>
      </c>
      <c r="Q75">
        <v>577133</v>
      </c>
    </row>
    <row r="76" spans="3:19" x14ac:dyDescent="0.25">
      <c r="C76">
        <v>6</v>
      </c>
      <c r="D76">
        <v>305</v>
      </c>
      <c r="E76">
        <v>3.5</v>
      </c>
      <c r="I76">
        <v>304</v>
      </c>
      <c r="Q76">
        <v>138882</v>
      </c>
    </row>
    <row r="77" spans="3:19" x14ac:dyDescent="0.25">
      <c r="C77">
        <v>6</v>
      </c>
      <c r="D77">
        <v>636</v>
      </c>
      <c r="E77">
        <v>2</v>
      </c>
      <c r="I77">
        <v>255</v>
      </c>
      <c r="Q77">
        <v>56002</v>
      </c>
    </row>
    <row r="78" spans="3:19" x14ac:dyDescent="0.25">
      <c r="C78">
        <v>6</v>
      </c>
      <c r="D78">
        <v>642</v>
      </c>
      <c r="E78">
        <v>13</v>
      </c>
      <c r="I78">
        <v>1712.5</v>
      </c>
      <c r="Q78">
        <v>393568</v>
      </c>
    </row>
    <row r="79" spans="3:19" x14ac:dyDescent="0.25">
      <c r="C79">
        <v>6</v>
      </c>
      <c r="D79" t="s">
        <v>5302</v>
      </c>
      <c r="E79">
        <v>3</v>
      </c>
      <c r="I79">
        <v>376</v>
      </c>
      <c r="Q79">
        <v>84113</v>
      </c>
    </row>
    <row r="80" spans="3:19" x14ac:dyDescent="0.25">
      <c r="C80">
        <v>6</v>
      </c>
      <c r="D80">
        <v>30</v>
      </c>
      <c r="E80">
        <v>3</v>
      </c>
      <c r="I80">
        <v>376</v>
      </c>
      <c r="Q80">
        <v>84113</v>
      </c>
    </row>
    <row r="81" spans="3:19" x14ac:dyDescent="0.25">
      <c r="C81" t="s">
        <v>5308</v>
      </c>
      <c r="E81">
        <v>59.901299999999999</v>
      </c>
      <c r="I81">
        <v>7609.4</v>
      </c>
      <c r="J81">
        <v>796.5</v>
      </c>
      <c r="K81">
        <v>76</v>
      </c>
      <c r="L81">
        <v>77.5</v>
      </c>
      <c r="Q81">
        <v>3671384</v>
      </c>
      <c r="S81">
        <v>5100.1955034213097</v>
      </c>
    </row>
    <row r="82" spans="3:19" x14ac:dyDescent="0.25">
      <c r="C82">
        <v>7</v>
      </c>
      <c r="D82" t="s">
        <v>272</v>
      </c>
      <c r="E82">
        <v>17.085799999999999</v>
      </c>
      <c r="I82">
        <v>2395.1999999999998</v>
      </c>
      <c r="J82">
        <v>623.9</v>
      </c>
      <c r="K82">
        <v>54</v>
      </c>
      <c r="L82">
        <v>62</v>
      </c>
      <c r="Q82">
        <v>2543310</v>
      </c>
      <c r="S82">
        <v>4266.8621700879767</v>
      </c>
    </row>
    <row r="83" spans="3:19" x14ac:dyDescent="0.25">
      <c r="C83">
        <v>7</v>
      </c>
      <c r="D83">
        <v>99</v>
      </c>
      <c r="E83">
        <v>2.2858000000000001</v>
      </c>
      <c r="I83">
        <v>256</v>
      </c>
      <c r="J83">
        <v>80</v>
      </c>
      <c r="K83">
        <v>54</v>
      </c>
      <c r="Q83">
        <v>186422</v>
      </c>
      <c r="S83">
        <v>4266.8621700879767</v>
      </c>
    </row>
    <row r="84" spans="3:19" x14ac:dyDescent="0.25">
      <c r="C84">
        <v>7</v>
      </c>
      <c r="D84">
        <v>100</v>
      </c>
      <c r="J84">
        <v>24</v>
      </c>
      <c r="Q84">
        <v>11319</v>
      </c>
    </row>
    <row r="85" spans="3:19" x14ac:dyDescent="0.25">
      <c r="C85">
        <v>7</v>
      </c>
      <c r="D85">
        <v>101</v>
      </c>
      <c r="E85">
        <v>14.8</v>
      </c>
      <c r="I85">
        <v>2139.1999999999998</v>
      </c>
      <c r="J85">
        <v>519.9</v>
      </c>
      <c r="L85">
        <v>62</v>
      </c>
      <c r="Q85">
        <v>2345569</v>
      </c>
    </row>
    <row r="86" spans="3:19" x14ac:dyDescent="0.25">
      <c r="C86">
        <v>7</v>
      </c>
      <c r="D86" t="s">
        <v>5301</v>
      </c>
      <c r="E86">
        <v>43</v>
      </c>
      <c r="I86">
        <v>5685.75</v>
      </c>
      <c r="J86">
        <v>278.5</v>
      </c>
      <c r="K86">
        <v>120.5</v>
      </c>
      <c r="Q86">
        <v>2217156</v>
      </c>
      <c r="S86">
        <v>833.33333333333337</v>
      </c>
    </row>
    <row r="87" spans="3:19" x14ac:dyDescent="0.25">
      <c r="C87">
        <v>7</v>
      </c>
      <c r="D87">
        <v>303</v>
      </c>
      <c r="E87">
        <v>12.5</v>
      </c>
      <c r="I87">
        <v>1799</v>
      </c>
      <c r="J87">
        <v>113</v>
      </c>
      <c r="K87">
        <v>120.5</v>
      </c>
      <c r="Q87">
        <v>690745</v>
      </c>
      <c r="S87">
        <v>833.33333333333337</v>
      </c>
    </row>
    <row r="88" spans="3:19" x14ac:dyDescent="0.25">
      <c r="C88">
        <v>7</v>
      </c>
      <c r="D88">
        <v>304</v>
      </c>
      <c r="E88">
        <v>12</v>
      </c>
      <c r="I88">
        <v>1452.5</v>
      </c>
      <c r="J88">
        <v>90.5</v>
      </c>
      <c r="Q88">
        <v>713957</v>
      </c>
    </row>
    <row r="89" spans="3:19" x14ac:dyDescent="0.25">
      <c r="C89">
        <v>7</v>
      </c>
      <c r="D89">
        <v>305</v>
      </c>
      <c r="E89">
        <v>3.5</v>
      </c>
      <c r="I89">
        <v>371</v>
      </c>
      <c r="Q89">
        <v>207489</v>
      </c>
    </row>
    <row r="90" spans="3:19" x14ac:dyDescent="0.25">
      <c r="C90">
        <v>7</v>
      </c>
      <c r="D90">
        <v>636</v>
      </c>
      <c r="E90">
        <v>2</v>
      </c>
      <c r="I90">
        <v>323.25</v>
      </c>
      <c r="Q90">
        <v>74018</v>
      </c>
    </row>
    <row r="91" spans="3:19" x14ac:dyDescent="0.25">
      <c r="C91">
        <v>7</v>
      </c>
      <c r="D91">
        <v>642</v>
      </c>
      <c r="E91">
        <v>13</v>
      </c>
      <c r="I91">
        <v>1740</v>
      </c>
      <c r="J91">
        <v>75</v>
      </c>
      <c r="Q91">
        <v>530947</v>
      </c>
    </row>
    <row r="92" spans="3:19" x14ac:dyDescent="0.25">
      <c r="C92">
        <v>7</v>
      </c>
      <c r="D92" t="s">
        <v>5302</v>
      </c>
      <c r="E92">
        <v>3</v>
      </c>
      <c r="I92">
        <v>376</v>
      </c>
      <c r="Q92">
        <v>113002</v>
      </c>
    </row>
    <row r="93" spans="3:19" x14ac:dyDescent="0.25">
      <c r="C93">
        <v>7</v>
      </c>
      <c r="D93">
        <v>30</v>
      </c>
      <c r="E93">
        <v>3</v>
      </c>
      <c r="I93">
        <v>376</v>
      </c>
      <c r="Q93">
        <v>113002</v>
      </c>
    </row>
    <row r="94" spans="3:19" x14ac:dyDescent="0.25">
      <c r="C94" t="s">
        <v>5309</v>
      </c>
      <c r="E94">
        <v>63.085799999999999</v>
      </c>
      <c r="I94">
        <v>8456.9500000000007</v>
      </c>
      <c r="J94">
        <v>902.4</v>
      </c>
      <c r="K94">
        <v>174.5</v>
      </c>
      <c r="L94">
        <v>62</v>
      </c>
      <c r="Q94">
        <v>4873468</v>
      </c>
      <c r="S94">
        <v>5100.1955034213097</v>
      </c>
    </row>
  </sheetData>
  <hyperlinks>
    <hyperlink ref="A2" location="Obsah!A1" display="Zpět na Obsah  KL 01  1.-4.měsíc" xr:uid="{FDEBAAE0-D0E8-43B3-A7B8-941611FE8144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2" t="s">
        <v>5322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2469265.7000000072</v>
      </c>
      <c r="C3" s="344">
        <f t="shared" ref="C3:Z3" si="0">SUBTOTAL(9,C6:C1048576)</f>
        <v>5</v>
      </c>
      <c r="D3" s="344"/>
      <c r="E3" s="344">
        <f>SUBTOTAL(9,E6:E1048576)/4</f>
        <v>2274437.4400000065</v>
      </c>
      <c r="F3" s="344"/>
      <c r="G3" s="344">
        <f t="shared" si="0"/>
        <v>5</v>
      </c>
      <c r="H3" s="344">
        <f>SUBTOTAL(9,H6:H1048576)/4</f>
        <v>2356078.1100000059</v>
      </c>
      <c r="I3" s="347">
        <f>IF(B3&lt;&gt;0,H3/B3,"")</f>
        <v>0.95416143754801241</v>
      </c>
      <c r="J3" s="345">
        <f>IF(E3&lt;&gt;0,H3/E3,"")</f>
        <v>1.0358948848467775</v>
      </c>
      <c r="K3" s="346">
        <f t="shared" si="0"/>
        <v>15305.080000000002</v>
      </c>
      <c r="L3" s="346"/>
      <c r="M3" s="344">
        <f t="shared" si="0"/>
        <v>5.6138031712962109</v>
      </c>
      <c r="N3" s="344">
        <f t="shared" si="0"/>
        <v>5452.6600000000008</v>
      </c>
      <c r="O3" s="344"/>
      <c r="P3" s="344">
        <f t="shared" si="0"/>
        <v>2</v>
      </c>
      <c r="Q3" s="344">
        <f t="shared" si="0"/>
        <v>5969.9200000000037</v>
      </c>
      <c r="R3" s="347">
        <f>IF(K3&lt;&gt;0,Q3/K3,"")</f>
        <v>0.39006133911093593</v>
      </c>
      <c r="S3" s="347">
        <f>IF(N3&lt;&gt;0,Q3/N3,"")</f>
        <v>1.0948637912505095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5" customHeight="1" x14ac:dyDescent="0.2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5" customHeight="1" thickBot="1" x14ac:dyDescent="0.25">
      <c r="A5" s="865"/>
      <c r="B5" s="866">
        <v>2015</v>
      </c>
      <c r="C5" s="867"/>
      <c r="D5" s="867"/>
      <c r="E5" s="867">
        <v>2018</v>
      </c>
      <c r="F5" s="867"/>
      <c r="G5" s="867"/>
      <c r="H5" s="867">
        <v>2019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2018</v>
      </c>
      <c r="O5" s="867"/>
      <c r="P5" s="867"/>
      <c r="Q5" s="867">
        <v>2019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2018</v>
      </c>
      <c r="X5" s="867"/>
      <c r="Y5" s="867"/>
      <c r="Z5" s="867">
        <v>2019</v>
      </c>
      <c r="AA5" s="868" t="s">
        <v>257</v>
      </c>
      <c r="AB5" s="869" t="s">
        <v>2</v>
      </c>
    </row>
    <row r="6" spans="1:28" ht="14.45" customHeight="1" x14ac:dyDescent="0.25">
      <c r="A6" s="870" t="s">
        <v>5320</v>
      </c>
      <c r="B6" s="871">
        <v>2469265.7000000072</v>
      </c>
      <c r="C6" s="872">
        <v>1</v>
      </c>
      <c r="D6" s="872">
        <v>1.0856599775283333</v>
      </c>
      <c r="E6" s="871">
        <v>2274437.4400000065</v>
      </c>
      <c r="F6" s="872">
        <v>0.92109870557874751</v>
      </c>
      <c r="G6" s="872">
        <v>1</v>
      </c>
      <c r="H6" s="871">
        <v>2356078.1100000064</v>
      </c>
      <c r="I6" s="872">
        <v>0.95416143754801253</v>
      </c>
      <c r="J6" s="872">
        <v>1.0358948848467777</v>
      </c>
      <c r="K6" s="871">
        <v>7652.5400000000009</v>
      </c>
      <c r="L6" s="872">
        <v>1</v>
      </c>
      <c r="M6" s="872">
        <v>2.8069015856481054</v>
      </c>
      <c r="N6" s="871">
        <v>2726.3300000000004</v>
      </c>
      <c r="O6" s="872">
        <v>0.35626471733568199</v>
      </c>
      <c r="P6" s="872">
        <v>1</v>
      </c>
      <c r="Q6" s="871">
        <v>2984.9600000000019</v>
      </c>
      <c r="R6" s="872">
        <v>0.39006133911093593</v>
      </c>
      <c r="S6" s="872">
        <v>1.0948637912505095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5" customHeight="1" thickBot="1" x14ac:dyDescent="0.3">
      <c r="A7" s="877" t="s">
        <v>5321</v>
      </c>
      <c r="B7" s="874">
        <v>2469265.7000000072</v>
      </c>
      <c r="C7" s="875">
        <v>1</v>
      </c>
      <c r="D7" s="875">
        <v>1.0856599775283333</v>
      </c>
      <c r="E7" s="874">
        <v>2274437.4400000065</v>
      </c>
      <c r="F7" s="875">
        <v>0.92109870557874751</v>
      </c>
      <c r="G7" s="875">
        <v>1</v>
      </c>
      <c r="H7" s="874">
        <v>2356078.1100000064</v>
      </c>
      <c r="I7" s="875">
        <v>0.95416143754801253</v>
      </c>
      <c r="J7" s="875">
        <v>1.0358948848467777</v>
      </c>
      <c r="K7" s="874">
        <v>7652.5400000000009</v>
      </c>
      <c r="L7" s="875">
        <v>1</v>
      </c>
      <c r="M7" s="875">
        <v>2.8069015856481054</v>
      </c>
      <c r="N7" s="874">
        <v>2726.3300000000004</v>
      </c>
      <c r="O7" s="875">
        <v>0.35626471733568199</v>
      </c>
      <c r="P7" s="875">
        <v>1</v>
      </c>
      <c r="Q7" s="874">
        <v>2984.9600000000019</v>
      </c>
      <c r="R7" s="875">
        <v>0.39006133911093593</v>
      </c>
      <c r="S7" s="875">
        <v>1.0948637912505095</v>
      </c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5" customHeight="1" thickBot="1" x14ac:dyDescent="0.25"/>
    <row r="9" spans="1:28" ht="14.45" customHeight="1" x14ac:dyDescent="0.25">
      <c r="A9" s="870" t="s">
        <v>595</v>
      </c>
      <c r="B9" s="871">
        <v>2469265.7000000072</v>
      </c>
      <c r="C9" s="872">
        <v>1</v>
      </c>
      <c r="D9" s="872">
        <v>1.0856599775283333</v>
      </c>
      <c r="E9" s="871">
        <v>2274437.4400000065</v>
      </c>
      <c r="F9" s="872">
        <v>0.92109870557874751</v>
      </c>
      <c r="G9" s="872">
        <v>1</v>
      </c>
      <c r="H9" s="871">
        <v>2356078.1100000059</v>
      </c>
      <c r="I9" s="872">
        <v>0.95416143754801241</v>
      </c>
      <c r="J9" s="873">
        <v>1.0358948848467775</v>
      </c>
    </row>
    <row r="10" spans="1:28" ht="14.45" customHeight="1" x14ac:dyDescent="0.25">
      <c r="A10" s="881" t="s">
        <v>5323</v>
      </c>
      <c r="B10" s="878">
        <v>26036.339999999997</v>
      </c>
      <c r="C10" s="879">
        <v>1</v>
      </c>
      <c r="D10" s="879">
        <v>0.60669584373568364</v>
      </c>
      <c r="E10" s="878">
        <v>42914.98000000001</v>
      </c>
      <c r="F10" s="879">
        <v>1.6482723762249232</v>
      </c>
      <c r="G10" s="879">
        <v>1</v>
      </c>
      <c r="H10" s="878">
        <v>43205.67</v>
      </c>
      <c r="I10" s="879">
        <v>1.6594371559136194</v>
      </c>
      <c r="J10" s="880">
        <v>1.0067736254333566</v>
      </c>
    </row>
    <row r="11" spans="1:28" ht="14.45" customHeight="1" thickBot="1" x14ac:dyDescent="0.3">
      <c r="A11" s="877" t="s">
        <v>5324</v>
      </c>
      <c r="B11" s="874">
        <v>2443229.3600000073</v>
      </c>
      <c r="C11" s="875">
        <v>1</v>
      </c>
      <c r="D11" s="875">
        <v>1.094871059464936</v>
      </c>
      <c r="E11" s="874">
        <v>2231522.4600000065</v>
      </c>
      <c r="F11" s="875">
        <v>0.91334955961727626</v>
      </c>
      <c r="G11" s="875">
        <v>1</v>
      </c>
      <c r="H11" s="874">
        <v>2312872.440000006</v>
      </c>
      <c r="I11" s="875">
        <v>0.94664564770947213</v>
      </c>
      <c r="J11" s="876">
        <v>1.0364549232455402</v>
      </c>
    </row>
    <row r="12" spans="1:28" ht="14.45" customHeight="1" x14ac:dyDescent="0.2">
      <c r="A12" s="804" t="s">
        <v>301</v>
      </c>
    </row>
    <row r="13" spans="1:28" ht="14.45" customHeight="1" x14ac:dyDescent="0.2">
      <c r="A13" s="805" t="s">
        <v>1757</v>
      </c>
    </row>
    <row r="14" spans="1:28" ht="14.45" customHeight="1" x14ac:dyDescent="0.2">
      <c r="A14" s="804" t="s">
        <v>5325</v>
      </c>
    </row>
    <row r="15" spans="1:28" ht="14.45" customHeight="1" x14ac:dyDescent="0.2">
      <c r="A15" s="804" t="s">
        <v>5326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B2284A11-1A3E-492C-B95F-F84369F7813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3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2" t="s">
        <v>5339</v>
      </c>
      <c r="B1" s="512"/>
      <c r="C1" s="512"/>
      <c r="D1" s="512"/>
      <c r="E1" s="512"/>
      <c r="F1" s="512"/>
      <c r="G1" s="512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22944</v>
      </c>
      <c r="C3" s="404">
        <f t="shared" si="0"/>
        <v>20656</v>
      </c>
      <c r="D3" s="438">
        <f t="shared" si="0"/>
        <v>21183</v>
      </c>
      <c r="E3" s="346">
        <f t="shared" si="0"/>
        <v>2469265.6999999997</v>
      </c>
      <c r="F3" s="344">
        <f t="shared" si="0"/>
        <v>2274437.44</v>
      </c>
      <c r="G3" s="405">
        <f t="shared" si="0"/>
        <v>2356078.1099999994</v>
      </c>
    </row>
    <row r="4" spans="1:7" ht="14.45" customHeight="1" x14ac:dyDescent="0.2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5" customHeight="1" thickBot="1" x14ac:dyDescent="0.25">
      <c r="A5" s="865"/>
      <c r="B5" s="866">
        <v>2015</v>
      </c>
      <c r="C5" s="867">
        <v>2018</v>
      </c>
      <c r="D5" s="882">
        <v>2019</v>
      </c>
      <c r="E5" s="866">
        <v>2015</v>
      </c>
      <c r="F5" s="867">
        <v>2018</v>
      </c>
      <c r="G5" s="882">
        <v>2019</v>
      </c>
    </row>
    <row r="6" spans="1:7" ht="14.45" customHeight="1" x14ac:dyDescent="0.2">
      <c r="A6" s="856" t="s">
        <v>5323</v>
      </c>
      <c r="B6" s="225">
        <v>225</v>
      </c>
      <c r="C6" s="225">
        <v>354</v>
      </c>
      <c r="D6" s="225">
        <v>430</v>
      </c>
      <c r="E6" s="883">
        <v>26036.339999999997</v>
      </c>
      <c r="F6" s="883">
        <v>42914.98000000001</v>
      </c>
      <c r="G6" s="884">
        <v>43205.67</v>
      </c>
    </row>
    <row r="7" spans="1:7" ht="14.45" customHeight="1" x14ac:dyDescent="0.2">
      <c r="A7" s="857" t="s">
        <v>1760</v>
      </c>
      <c r="B7" s="849">
        <v>406</v>
      </c>
      <c r="C7" s="849">
        <v>467</v>
      </c>
      <c r="D7" s="849">
        <v>631</v>
      </c>
      <c r="E7" s="885">
        <v>37685.630000000019</v>
      </c>
      <c r="F7" s="885">
        <v>41450.300000000003</v>
      </c>
      <c r="G7" s="886">
        <v>69888.930000000022</v>
      </c>
    </row>
    <row r="8" spans="1:7" ht="14.45" customHeight="1" x14ac:dyDescent="0.2">
      <c r="A8" s="857" t="s">
        <v>1761</v>
      </c>
      <c r="B8" s="849">
        <v>1661</v>
      </c>
      <c r="C8" s="849">
        <v>1569</v>
      </c>
      <c r="D8" s="849">
        <v>1425</v>
      </c>
      <c r="E8" s="885">
        <v>164331.28999999998</v>
      </c>
      <c r="F8" s="885">
        <v>154078.63</v>
      </c>
      <c r="G8" s="886">
        <v>143726.98000000001</v>
      </c>
    </row>
    <row r="9" spans="1:7" ht="14.45" customHeight="1" x14ac:dyDescent="0.2">
      <c r="A9" s="857" t="s">
        <v>1763</v>
      </c>
      <c r="B9" s="849">
        <v>1730</v>
      </c>
      <c r="C9" s="849">
        <v>1506</v>
      </c>
      <c r="D9" s="849">
        <v>1261</v>
      </c>
      <c r="E9" s="885">
        <v>190668.3</v>
      </c>
      <c r="F9" s="885">
        <v>172637</v>
      </c>
      <c r="G9" s="886">
        <v>145382.68</v>
      </c>
    </row>
    <row r="10" spans="1:7" ht="14.45" customHeight="1" x14ac:dyDescent="0.2">
      <c r="A10" s="857" t="s">
        <v>5327</v>
      </c>
      <c r="B10" s="849">
        <v>1</v>
      </c>
      <c r="C10" s="849"/>
      <c r="D10" s="849"/>
      <c r="E10" s="885">
        <v>126</v>
      </c>
      <c r="F10" s="885"/>
      <c r="G10" s="886"/>
    </row>
    <row r="11" spans="1:7" ht="14.45" customHeight="1" x14ac:dyDescent="0.2">
      <c r="A11" s="857" t="s">
        <v>1764</v>
      </c>
      <c r="B11" s="849">
        <v>1100</v>
      </c>
      <c r="C11" s="849">
        <v>1081</v>
      </c>
      <c r="D11" s="849">
        <v>1071</v>
      </c>
      <c r="E11" s="885">
        <v>122262.52000000006</v>
      </c>
      <c r="F11" s="885">
        <v>122645.58000000005</v>
      </c>
      <c r="G11" s="886">
        <v>139405.54999999996</v>
      </c>
    </row>
    <row r="12" spans="1:7" ht="14.45" customHeight="1" x14ac:dyDescent="0.2">
      <c r="A12" s="857" t="s">
        <v>5328</v>
      </c>
      <c r="B12" s="849"/>
      <c r="C12" s="849">
        <v>17</v>
      </c>
      <c r="D12" s="849"/>
      <c r="E12" s="885"/>
      <c r="F12" s="885">
        <v>2628.67</v>
      </c>
      <c r="G12" s="886"/>
    </row>
    <row r="13" spans="1:7" ht="14.45" customHeight="1" x14ac:dyDescent="0.2">
      <c r="A13" s="857" t="s">
        <v>1765</v>
      </c>
      <c r="B13" s="849">
        <v>1111</v>
      </c>
      <c r="C13" s="849">
        <v>1464</v>
      </c>
      <c r="D13" s="849">
        <v>1330</v>
      </c>
      <c r="E13" s="885">
        <v>138099.64000000001</v>
      </c>
      <c r="F13" s="885">
        <v>138413.98000000001</v>
      </c>
      <c r="G13" s="886">
        <v>128066.30000000002</v>
      </c>
    </row>
    <row r="14" spans="1:7" ht="14.45" customHeight="1" x14ac:dyDescent="0.2">
      <c r="A14" s="857" t="s">
        <v>5329</v>
      </c>
      <c r="B14" s="849">
        <v>51</v>
      </c>
      <c r="C14" s="849"/>
      <c r="D14" s="849"/>
      <c r="E14" s="885">
        <v>5345.67</v>
      </c>
      <c r="F14" s="885"/>
      <c r="G14" s="886"/>
    </row>
    <row r="15" spans="1:7" ht="14.45" customHeight="1" x14ac:dyDescent="0.2">
      <c r="A15" s="857" t="s">
        <v>5330</v>
      </c>
      <c r="B15" s="849"/>
      <c r="C15" s="849">
        <v>13</v>
      </c>
      <c r="D15" s="849"/>
      <c r="E15" s="885"/>
      <c r="F15" s="885">
        <v>1142.33</v>
      </c>
      <c r="G15" s="886"/>
    </row>
    <row r="16" spans="1:7" ht="14.45" customHeight="1" x14ac:dyDescent="0.2">
      <c r="A16" s="857" t="s">
        <v>5331</v>
      </c>
      <c r="B16" s="849">
        <v>15</v>
      </c>
      <c r="C16" s="849"/>
      <c r="D16" s="849"/>
      <c r="E16" s="885">
        <v>3910.9900000000002</v>
      </c>
      <c r="F16" s="885"/>
      <c r="G16" s="886"/>
    </row>
    <row r="17" spans="1:7" ht="14.45" customHeight="1" x14ac:dyDescent="0.2">
      <c r="A17" s="857" t="s">
        <v>5332</v>
      </c>
      <c r="B17" s="849"/>
      <c r="C17" s="849">
        <v>85</v>
      </c>
      <c r="D17" s="849"/>
      <c r="E17" s="885"/>
      <c r="F17" s="885">
        <v>7626.33</v>
      </c>
      <c r="G17" s="886"/>
    </row>
    <row r="18" spans="1:7" ht="14.45" customHeight="1" x14ac:dyDescent="0.2">
      <c r="A18" s="857" t="s">
        <v>1766</v>
      </c>
      <c r="B18" s="849">
        <v>2040</v>
      </c>
      <c r="C18" s="849">
        <v>1595</v>
      </c>
      <c r="D18" s="849">
        <v>1653</v>
      </c>
      <c r="E18" s="885">
        <v>235413.29999999996</v>
      </c>
      <c r="F18" s="885">
        <v>198016.63999999993</v>
      </c>
      <c r="G18" s="886">
        <v>190405.65</v>
      </c>
    </row>
    <row r="19" spans="1:7" ht="14.45" customHeight="1" x14ac:dyDescent="0.2">
      <c r="A19" s="857" t="s">
        <v>5333</v>
      </c>
      <c r="B19" s="849"/>
      <c r="C19" s="849">
        <v>20</v>
      </c>
      <c r="D19" s="849"/>
      <c r="E19" s="885"/>
      <c r="F19" s="885">
        <v>6733.33</v>
      </c>
      <c r="G19" s="886"/>
    </row>
    <row r="20" spans="1:7" ht="14.45" customHeight="1" x14ac:dyDescent="0.2">
      <c r="A20" s="857" t="s">
        <v>1767</v>
      </c>
      <c r="B20" s="849">
        <v>1401</v>
      </c>
      <c r="C20" s="849">
        <v>1240</v>
      </c>
      <c r="D20" s="849">
        <v>1101</v>
      </c>
      <c r="E20" s="885">
        <v>142011.63</v>
      </c>
      <c r="F20" s="885">
        <v>130457.96000000002</v>
      </c>
      <c r="G20" s="886">
        <v>103098.31000000001</v>
      </c>
    </row>
    <row r="21" spans="1:7" ht="14.45" customHeight="1" x14ac:dyDescent="0.2">
      <c r="A21" s="857" t="s">
        <v>1768</v>
      </c>
      <c r="B21" s="849">
        <v>937</v>
      </c>
      <c r="C21" s="849">
        <v>796</v>
      </c>
      <c r="D21" s="849">
        <v>1046</v>
      </c>
      <c r="E21" s="885">
        <v>79525.650000000009</v>
      </c>
      <c r="F21" s="885">
        <v>69669.650000000009</v>
      </c>
      <c r="G21" s="886">
        <v>93612.960000000021</v>
      </c>
    </row>
    <row r="22" spans="1:7" ht="14.45" customHeight="1" x14ac:dyDescent="0.2">
      <c r="A22" s="857" t="s">
        <v>1769</v>
      </c>
      <c r="B22" s="849">
        <v>1636</v>
      </c>
      <c r="C22" s="849">
        <v>1682</v>
      </c>
      <c r="D22" s="849">
        <v>1654</v>
      </c>
      <c r="E22" s="885">
        <v>174033.61999999997</v>
      </c>
      <c r="F22" s="885">
        <v>189665.62999999998</v>
      </c>
      <c r="G22" s="886">
        <v>194667.27999999994</v>
      </c>
    </row>
    <row r="23" spans="1:7" ht="14.45" customHeight="1" x14ac:dyDescent="0.2">
      <c r="A23" s="857" t="s">
        <v>1770</v>
      </c>
      <c r="B23" s="849"/>
      <c r="C23" s="849">
        <v>723</v>
      </c>
      <c r="D23" s="849">
        <v>485</v>
      </c>
      <c r="E23" s="885"/>
      <c r="F23" s="885">
        <v>71063.640000000014</v>
      </c>
      <c r="G23" s="886">
        <v>52335.66</v>
      </c>
    </row>
    <row r="24" spans="1:7" ht="14.45" customHeight="1" x14ac:dyDescent="0.2">
      <c r="A24" s="857" t="s">
        <v>5334</v>
      </c>
      <c r="B24" s="849"/>
      <c r="C24" s="849"/>
      <c r="D24" s="849">
        <v>18</v>
      </c>
      <c r="E24" s="885"/>
      <c r="F24" s="885"/>
      <c r="G24" s="886">
        <v>4653.32</v>
      </c>
    </row>
    <row r="25" spans="1:7" ht="14.45" customHeight="1" x14ac:dyDescent="0.2">
      <c r="A25" s="857" t="s">
        <v>1771</v>
      </c>
      <c r="B25" s="849">
        <v>1214</v>
      </c>
      <c r="C25" s="849">
        <v>1022</v>
      </c>
      <c r="D25" s="849">
        <v>1241</v>
      </c>
      <c r="E25" s="885">
        <v>120118.67</v>
      </c>
      <c r="F25" s="885">
        <v>101302.99000000002</v>
      </c>
      <c r="G25" s="886">
        <v>133235.99</v>
      </c>
    </row>
    <row r="26" spans="1:7" ht="14.45" customHeight="1" x14ac:dyDescent="0.2">
      <c r="A26" s="857" t="s">
        <v>5335</v>
      </c>
      <c r="B26" s="849"/>
      <c r="C26" s="849">
        <v>2</v>
      </c>
      <c r="D26" s="849"/>
      <c r="E26" s="885"/>
      <c r="F26" s="885">
        <v>160.32999999999998</v>
      </c>
      <c r="G26" s="886"/>
    </row>
    <row r="27" spans="1:7" ht="14.45" customHeight="1" x14ac:dyDescent="0.2">
      <c r="A27" s="857" t="s">
        <v>1772</v>
      </c>
      <c r="B27" s="849">
        <v>1667</v>
      </c>
      <c r="C27" s="849">
        <v>966</v>
      </c>
      <c r="D27" s="849">
        <v>1051</v>
      </c>
      <c r="E27" s="885">
        <v>160679.28999999998</v>
      </c>
      <c r="F27" s="885">
        <v>97889.650000000009</v>
      </c>
      <c r="G27" s="886">
        <v>113469.64000000001</v>
      </c>
    </row>
    <row r="28" spans="1:7" ht="14.45" customHeight="1" x14ac:dyDescent="0.2">
      <c r="A28" s="857" t="s">
        <v>5336</v>
      </c>
      <c r="B28" s="849">
        <v>25</v>
      </c>
      <c r="C28" s="849"/>
      <c r="D28" s="849"/>
      <c r="E28" s="885">
        <v>2058</v>
      </c>
      <c r="F28" s="885"/>
      <c r="G28" s="886"/>
    </row>
    <row r="29" spans="1:7" ht="14.45" customHeight="1" x14ac:dyDescent="0.2">
      <c r="A29" s="857" t="s">
        <v>5337</v>
      </c>
      <c r="B29" s="849"/>
      <c r="C29" s="849"/>
      <c r="D29" s="849">
        <v>10</v>
      </c>
      <c r="E29" s="885"/>
      <c r="F29" s="885"/>
      <c r="G29" s="886">
        <v>1218</v>
      </c>
    </row>
    <row r="30" spans="1:7" ht="14.45" customHeight="1" x14ac:dyDescent="0.2">
      <c r="A30" s="857" t="s">
        <v>1773</v>
      </c>
      <c r="B30" s="849">
        <v>1442</v>
      </c>
      <c r="C30" s="849">
        <v>1285</v>
      </c>
      <c r="D30" s="849">
        <v>1358</v>
      </c>
      <c r="E30" s="885">
        <v>130781.32</v>
      </c>
      <c r="F30" s="885">
        <v>132103.30000000002</v>
      </c>
      <c r="G30" s="886">
        <v>138063.99</v>
      </c>
    </row>
    <row r="31" spans="1:7" ht="14.45" customHeight="1" x14ac:dyDescent="0.2">
      <c r="A31" s="857" t="s">
        <v>5338</v>
      </c>
      <c r="B31" s="849">
        <v>1430</v>
      </c>
      <c r="C31" s="849"/>
      <c r="D31" s="849"/>
      <c r="E31" s="885">
        <v>132995.63999999998</v>
      </c>
      <c r="F31" s="885"/>
      <c r="G31" s="886"/>
    </row>
    <row r="32" spans="1:7" ht="14.45" customHeight="1" x14ac:dyDescent="0.2">
      <c r="A32" s="857" t="s">
        <v>1774</v>
      </c>
      <c r="B32" s="849">
        <v>1546</v>
      </c>
      <c r="C32" s="849">
        <v>1317</v>
      </c>
      <c r="D32" s="849">
        <v>1535</v>
      </c>
      <c r="E32" s="885">
        <v>168175.31</v>
      </c>
      <c r="F32" s="885">
        <v>147255.29999999999</v>
      </c>
      <c r="G32" s="886">
        <v>166474.31</v>
      </c>
    </row>
    <row r="33" spans="1:7" ht="14.45" customHeight="1" x14ac:dyDescent="0.2">
      <c r="A33" s="857" t="s">
        <v>1775</v>
      </c>
      <c r="B33" s="849"/>
      <c r="C33" s="849">
        <v>658</v>
      </c>
      <c r="D33" s="849">
        <v>788</v>
      </c>
      <c r="E33" s="885"/>
      <c r="F33" s="885">
        <v>67002.66</v>
      </c>
      <c r="G33" s="886">
        <v>83106.67</v>
      </c>
    </row>
    <row r="34" spans="1:7" ht="14.45" customHeight="1" x14ac:dyDescent="0.2">
      <c r="A34" s="857" t="s">
        <v>1776</v>
      </c>
      <c r="B34" s="849">
        <v>1620</v>
      </c>
      <c r="C34" s="849">
        <v>1320</v>
      </c>
      <c r="D34" s="849">
        <v>1616</v>
      </c>
      <c r="E34" s="885">
        <v>242758.57999999984</v>
      </c>
      <c r="F34" s="885">
        <v>202243.59999999989</v>
      </c>
      <c r="G34" s="886">
        <v>239422.93999999992</v>
      </c>
    </row>
    <row r="35" spans="1:7" ht="14.45" customHeight="1" thickBot="1" x14ac:dyDescent="0.25">
      <c r="A35" s="889" t="s">
        <v>1777</v>
      </c>
      <c r="B35" s="851">
        <v>1686</v>
      </c>
      <c r="C35" s="851">
        <v>1474</v>
      </c>
      <c r="D35" s="851">
        <v>1479</v>
      </c>
      <c r="E35" s="887">
        <v>192248.31</v>
      </c>
      <c r="F35" s="887">
        <v>177334.96</v>
      </c>
      <c r="G35" s="888">
        <v>172637.28</v>
      </c>
    </row>
    <row r="36" spans="1:7" ht="14.45" customHeight="1" x14ac:dyDescent="0.2">
      <c r="A36" s="804" t="s">
        <v>301</v>
      </c>
    </row>
    <row r="37" spans="1:7" ht="14.45" customHeight="1" x14ac:dyDescent="0.2">
      <c r="A37" s="805" t="s">
        <v>1757</v>
      </c>
    </row>
    <row r="38" spans="1:7" ht="14.45" customHeight="1" x14ac:dyDescent="0.2">
      <c r="A38" s="804" t="s">
        <v>5325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A087806C-067F-4A66-B3FA-56FC8AD4181E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2" t="s">
        <v>5488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22995.58</v>
      </c>
      <c r="H3" s="208">
        <f t="shared" si="0"/>
        <v>2476918.2399999998</v>
      </c>
      <c r="I3" s="78"/>
      <c r="J3" s="78"/>
      <c r="K3" s="208">
        <f t="shared" si="0"/>
        <v>20699.099999999999</v>
      </c>
      <c r="L3" s="208">
        <f t="shared" si="0"/>
        <v>2277163.7699999996</v>
      </c>
      <c r="M3" s="78"/>
      <c r="N3" s="78"/>
      <c r="O3" s="208">
        <f t="shared" si="0"/>
        <v>21232.400000000001</v>
      </c>
      <c r="P3" s="208">
        <f t="shared" si="0"/>
        <v>2359063.0699999989</v>
      </c>
      <c r="Q3" s="79">
        <f>IF(L3=0,0,P3/L3)</f>
        <v>1.0359654852580056</v>
      </c>
      <c r="R3" s="209">
        <f>IF(O3=0,0,P3/O3)</f>
        <v>111.10675524198859</v>
      </c>
    </row>
    <row r="4" spans="1:18" ht="14.45" customHeight="1" x14ac:dyDescent="0.2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5" customHeight="1" thickBot="1" x14ac:dyDescent="0.25">
      <c r="A5" s="890"/>
      <c r="B5" s="890"/>
      <c r="C5" s="891"/>
      <c r="D5" s="892"/>
      <c r="E5" s="893"/>
      <c r="F5" s="894"/>
      <c r="G5" s="895" t="s">
        <v>90</v>
      </c>
      <c r="H5" s="896" t="s">
        <v>14</v>
      </c>
      <c r="I5" s="897"/>
      <c r="J5" s="897"/>
      <c r="K5" s="895" t="s">
        <v>90</v>
      </c>
      <c r="L5" s="896" t="s">
        <v>14</v>
      </c>
      <c r="M5" s="897"/>
      <c r="N5" s="897"/>
      <c r="O5" s="895" t="s">
        <v>90</v>
      </c>
      <c r="P5" s="896" t="s">
        <v>14</v>
      </c>
      <c r="Q5" s="898"/>
      <c r="R5" s="899"/>
    </row>
    <row r="6" spans="1:18" ht="14.45" customHeight="1" x14ac:dyDescent="0.2">
      <c r="A6" s="824" t="s">
        <v>5340</v>
      </c>
      <c r="B6" s="825" t="s">
        <v>5341</v>
      </c>
      <c r="C6" s="825" t="s">
        <v>595</v>
      </c>
      <c r="D6" s="825" t="s">
        <v>5342</v>
      </c>
      <c r="E6" s="825" t="s">
        <v>5343</v>
      </c>
      <c r="F6" s="825" t="s">
        <v>5344</v>
      </c>
      <c r="G6" s="225">
        <v>44.200000000000031</v>
      </c>
      <c r="H6" s="225">
        <v>6293.7300000000014</v>
      </c>
      <c r="I6" s="825">
        <v>2.8042676243349938</v>
      </c>
      <c r="J6" s="825">
        <v>142.39208144796373</v>
      </c>
      <c r="K6" s="225">
        <v>32.20000000000001</v>
      </c>
      <c r="L6" s="225">
        <v>2244.3400000000006</v>
      </c>
      <c r="M6" s="825">
        <v>1</v>
      </c>
      <c r="N6" s="825">
        <v>69.7</v>
      </c>
      <c r="O6" s="225">
        <v>31.000000000000011</v>
      </c>
      <c r="P6" s="225">
        <v>2160.7700000000009</v>
      </c>
      <c r="Q6" s="830">
        <v>0.96276410882486629</v>
      </c>
      <c r="R6" s="848">
        <v>69.70225806451613</v>
      </c>
    </row>
    <row r="7" spans="1:18" ht="14.45" customHeight="1" x14ac:dyDescent="0.2">
      <c r="A7" s="831" t="s">
        <v>5340</v>
      </c>
      <c r="B7" s="832" t="s">
        <v>5341</v>
      </c>
      <c r="C7" s="832" t="s">
        <v>595</v>
      </c>
      <c r="D7" s="832" t="s">
        <v>5342</v>
      </c>
      <c r="E7" s="832" t="s">
        <v>5345</v>
      </c>
      <c r="F7" s="832" t="s">
        <v>5346</v>
      </c>
      <c r="G7" s="849"/>
      <c r="H7" s="849"/>
      <c r="I7" s="832"/>
      <c r="J7" s="832"/>
      <c r="K7" s="849"/>
      <c r="L7" s="849"/>
      <c r="M7" s="832"/>
      <c r="N7" s="832"/>
      <c r="O7" s="849">
        <v>0.4</v>
      </c>
      <c r="P7" s="849">
        <v>114.04</v>
      </c>
      <c r="Q7" s="837"/>
      <c r="R7" s="850">
        <v>285.10000000000002</v>
      </c>
    </row>
    <row r="8" spans="1:18" ht="14.45" customHeight="1" x14ac:dyDescent="0.2">
      <c r="A8" s="831" t="s">
        <v>5340</v>
      </c>
      <c r="B8" s="832" t="s">
        <v>5341</v>
      </c>
      <c r="C8" s="832" t="s">
        <v>595</v>
      </c>
      <c r="D8" s="832" t="s">
        <v>5342</v>
      </c>
      <c r="E8" s="832" t="s">
        <v>5347</v>
      </c>
      <c r="F8" s="832" t="s">
        <v>983</v>
      </c>
      <c r="G8" s="849"/>
      <c r="H8" s="849"/>
      <c r="I8" s="832"/>
      <c r="J8" s="832"/>
      <c r="K8" s="849"/>
      <c r="L8" s="849"/>
      <c r="M8" s="832"/>
      <c r="N8" s="832"/>
      <c r="O8" s="849">
        <v>1</v>
      </c>
      <c r="P8" s="849">
        <v>13.37</v>
      </c>
      <c r="Q8" s="837"/>
      <c r="R8" s="850">
        <v>13.37</v>
      </c>
    </row>
    <row r="9" spans="1:18" ht="14.45" customHeight="1" x14ac:dyDescent="0.2">
      <c r="A9" s="831" t="s">
        <v>5340</v>
      </c>
      <c r="B9" s="832" t="s">
        <v>5341</v>
      </c>
      <c r="C9" s="832" t="s">
        <v>595</v>
      </c>
      <c r="D9" s="832" t="s">
        <v>5342</v>
      </c>
      <c r="E9" s="832" t="s">
        <v>5348</v>
      </c>
      <c r="F9" s="832" t="s">
        <v>1147</v>
      </c>
      <c r="G9" s="849"/>
      <c r="H9" s="849"/>
      <c r="I9" s="832"/>
      <c r="J9" s="832"/>
      <c r="K9" s="849">
        <v>2.2000000000000002</v>
      </c>
      <c r="L9" s="849">
        <v>176.39</v>
      </c>
      <c r="M9" s="832">
        <v>1</v>
      </c>
      <c r="N9" s="832">
        <v>80.177272727272708</v>
      </c>
      <c r="O9" s="849">
        <v>8</v>
      </c>
      <c r="P9" s="849">
        <v>545.58000000000004</v>
      </c>
      <c r="Q9" s="837">
        <v>3.0930324848347417</v>
      </c>
      <c r="R9" s="850">
        <v>68.197500000000005</v>
      </c>
    </row>
    <row r="10" spans="1:18" ht="14.45" customHeight="1" x14ac:dyDescent="0.2">
      <c r="A10" s="831" t="s">
        <v>5340</v>
      </c>
      <c r="B10" s="832" t="s">
        <v>5341</v>
      </c>
      <c r="C10" s="832" t="s">
        <v>595</v>
      </c>
      <c r="D10" s="832" t="s">
        <v>5342</v>
      </c>
      <c r="E10" s="832" t="s">
        <v>5349</v>
      </c>
      <c r="F10" s="832" t="s">
        <v>927</v>
      </c>
      <c r="G10" s="849">
        <v>0.2</v>
      </c>
      <c r="H10" s="849">
        <v>15.37</v>
      </c>
      <c r="I10" s="832"/>
      <c r="J10" s="832">
        <v>76.849999999999994</v>
      </c>
      <c r="K10" s="849"/>
      <c r="L10" s="849"/>
      <c r="M10" s="832"/>
      <c r="N10" s="832"/>
      <c r="O10" s="849"/>
      <c r="P10" s="849"/>
      <c r="Q10" s="837"/>
      <c r="R10" s="850"/>
    </row>
    <row r="11" spans="1:18" ht="14.45" customHeight="1" x14ac:dyDescent="0.2">
      <c r="A11" s="831" t="s">
        <v>5340</v>
      </c>
      <c r="B11" s="832" t="s">
        <v>5341</v>
      </c>
      <c r="C11" s="832" t="s">
        <v>595</v>
      </c>
      <c r="D11" s="832" t="s">
        <v>5342</v>
      </c>
      <c r="E11" s="832" t="s">
        <v>5350</v>
      </c>
      <c r="F11" s="832" t="s">
        <v>613</v>
      </c>
      <c r="G11" s="849">
        <v>0.1</v>
      </c>
      <c r="H11" s="849">
        <v>7.8</v>
      </c>
      <c r="I11" s="832">
        <v>1.6595744680851063</v>
      </c>
      <c r="J11" s="832">
        <v>78</v>
      </c>
      <c r="K11" s="849">
        <v>0.1</v>
      </c>
      <c r="L11" s="849">
        <v>4.7</v>
      </c>
      <c r="M11" s="832">
        <v>1</v>
      </c>
      <c r="N11" s="832">
        <v>47</v>
      </c>
      <c r="O11" s="849"/>
      <c r="P11" s="849"/>
      <c r="Q11" s="837"/>
      <c r="R11" s="850"/>
    </row>
    <row r="12" spans="1:18" ht="14.45" customHeight="1" x14ac:dyDescent="0.2">
      <c r="A12" s="831" t="s">
        <v>5340</v>
      </c>
      <c r="B12" s="832" t="s">
        <v>5341</v>
      </c>
      <c r="C12" s="832" t="s">
        <v>595</v>
      </c>
      <c r="D12" s="832" t="s">
        <v>5342</v>
      </c>
      <c r="E12" s="832" t="s">
        <v>5351</v>
      </c>
      <c r="F12" s="832" t="s">
        <v>1147</v>
      </c>
      <c r="G12" s="849"/>
      <c r="H12" s="849"/>
      <c r="I12" s="832"/>
      <c r="J12" s="832"/>
      <c r="K12" s="849">
        <v>7</v>
      </c>
      <c r="L12" s="849">
        <v>117.6</v>
      </c>
      <c r="M12" s="832">
        <v>1</v>
      </c>
      <c r="N12" s="832">
        <v>16.8</v>
      </c>
      <c r="O12" s="849">
        <v>9</v>
      </c>
      <c r="P12" s="849">
        <v>151.20000000000002</v>
      </c>
      <c r="Q12" s="837">
        <v>1.285714285714286</v>
      </c>
      <c r="R12" s="850">
        <v>16.8</v>
      </c>
    </row>
    <row r="13" spans="1:18" ht="14.45" customHeight="1" x14ac:dyDescent="0.2">
      <c r="A13" s="831" t="s">
        <v>5340</v>
      </c>
      <c r="B13" s="832" t="s">
        <v>5341</v>
      </c>
      <c r="C13" s="832" t="s">
        <v>595</v>
      </c>
      <c r="D13" s="832" t="s">
        <v>5342</v>
      </c>
      <c r="E13" s="832" t="s">
        <v>5352</v>
      </c>
      <c r="F13" s="832" t="s">
        <v>5353</v>
      </c>
      <c r="G13" s="849">
        <v>6.080000000000001</v>
      </c>
      <c r="H13" s="849">
        <v>1278.3699999999999</v>
      </c>
      <c r="I13" s="832">
        <v>10.143378560660159</v>
      </c>
      <c r="J13" s="832">
        <v>210.25822368421046</v>
      </c>
      <c r="K13" s="849">
        <v>0.60000000000000009</v>
      </c>
      <c r="L13" s="849">
        <v>126.03</v>
      </c>
      <c r="M13" s="832">
        <v>1</v>
      </c>
      <c r="N13" s="832">
        <v>210.04999999999998</v>
      </c>
      <c r="O13" s="849"/>
      <c r="P13" s="849"/>
      <c r="Q13" s="837"/>
      <c r="R13" s="850"/>
    </row>
    <row r="14" spans="1:18" ht="14.45" customHeight="1" x14ac:dyDescent="0.2">
      <c r="A14" s="831" t="s">
        <v>5340</v>
      </c>
      <c r="B14" s="832" t="s">
        <v>5341</v>
      </c>
      <c r="C14" s="832" t="s">
        <v>595</v>
      </c>
      <c r="D14" s="832" t="s">
        <v>5342</v>
      </c>
      <c r="E14" s="832" t="s">
        <v>5354</v>
      </c>
      <c r="F14" s="832" t="s">
        <v>5355</v>
      </c>
      <c r="G14" s="849">
        <v>1</v>
      </c>
      <c r="H14" s="849">
        <v>57.27</v>
      </c>
      <c r="I14" s="832">
        <v>1</v>
      </c>
      <c r="J14" s="832">
        <v>57.27</v>
      </c>
      <c r="K14" s="849">
        <v>1</v>
      </c>
      <c r="L14" s="849">
        <v>57.27</v>
      </c>
      <c r="M14" s="832">
        <v>1</v>
      </c>
      <c r="N14" s="832">
        <v>57.27</v>
      </c>
      <c r="O14" s="849"/>
      <c r="P14" s="849"/>
      <c r="Q14" s="837"/>
      <c r="R14" s="850"/>
    </row>
    <row r="15" spans="1:18" ht="14.45" customHeight="1" x14ac:dyDescent="0.2">
      <c r="A15" s="831" t="s">
        <v>5340</v>
      </c>
      <c r="B15" s="832" t="s">
        <v>5341</v>
      </c>
      <c r="C15" s="832" t="s">
        <v>595</v>
      </c>
      <c r="D15" s="832" t="s">
        <v>5356</v>
      </c>
      <c r="E15" s="832" t="s">
        <v>5357</v>
      </c>
      <c r="F15" s="832" t="s">
        <v>5358</v>
      </c>
      <c r="G15" s="849">
        <v>523</v>
      </c>
      <c r="H15" s="849">
        <v>43409</v>
      </c>
      <c r="I15" s="832">
        <v>0.82622432859399686</v>
      </c>
      <c r="J15" s="832">
        <v>83</v>
      </c>
      <c r="K15" s="849">
        <v>633</v>
      </c>
      <c r="L15" s="849">
        <v>52539</v>
      </c>
      <c r="M15" s="832">
        <v>1</v>
      </c>
      <c r="N15" s="832">
        <v>83</v>
      </c>
      <c r="O15" s="849">
        <v>538</v>
      </c>
      <c r="P15" s="849">
        <v>45192</v>
      </c>
      <c r="Q15" s="837">
        <v>0.86016102323987897</v>
      </c>
      <c r="R15" s="850">
        <v>84</v>
      </c>
    </row>
    <row r="16" spans="1:18" ht="14.45" customHeight="1" x14ac:dyDescent="0.2">
      <c r="A16" s="831" t="s">
        <v>5340</v>
      </c>
      <c r="B16" s="832" t="s">
        <v>5341</v>
      </c>
      <c r="C16" s="832" t="s">
        <v>595</v>
      </c>
      <c r="D16" s="832" t="s">
        <v>5356</v>
      </c>
      <c r="E16" s="832" t="s">
        <v>5359</v>
      </c>
      <c r="F16" s="832" t="s">
        <v>5360</v>
      </c>
      <c r="G16" s="849">
        <v>247</v>
      </c>
      <c r="H16" s="849">
        <v>26182</v>
      </c>
      <c r="I16" s="832">
        <v>0.45404411764705882</v>
      </c>
      <c r="J16" s="832">
        <v>106</v>
      </c>
      <c r="K16" s="849">
        <v>544</v>
      </c>
      <c r="L16" s="849">
        <v>57664</v>
      </c>
      <c r="M16" s="832">
        <v>1</v>
      </c>
      <c r="N16" s="832">
        <v>106</v>
      </c>
      <c r="O16" s="849">
        <v>454</v>
      </c>
      <c r="P16" s="849">
        <v>48578</v>
      </c>
      <c r="Q16" s="837">
        <v>0.84243201997780248</v>
      </c>
      <c r="R16" s="850">
        <v>107</v>
      </c>
    </row>
    <row r="17" spans="1:18" ht="14.45" customHeight="1" x14ac:dyDescent="0.2">
      <c r="A17" s="831" t="s">
        <v>5340</v>
      </c>
      <c r="B17" s="832" t="s">
        <v>5341</v>
      </c>
      <c r="C17" s="832" t="s">
        <v>595</v>
      </c>
      <c r="D17" s="832" t="s">
        <v>5356</v>
      </c>
      <c r="E17" s="832" t="s">
        <v>5361</v>
      </c>
      <c r="F17" s="832" t="s">
        <v>5362</v>
      </c>
      <c r="G17" s="849">
        <v>69</v>
      </c>
      <c r="H17" s="849">
        <v>2553</v>
      </c>
      <c r="I17" s="832">
        <v>1.2105263157894737</v>
      </c>
      <c r="J17" s="832">
        <v>37</v>
      </c>
      <c r="K17" s="849">
        <v>57</v>
      </c>
      <c r="L17" s="849">
        <v>2109</v>
      </c>
      <c r="M17" s="832">
        <v>1</v>
      </c>
      <c r="N17" s="832">
        <v>37</v>
      </c>
      <c r="O17" s="849">
        <v>50</v>
      </c>
      <c r="P17" s="849">
        <v>1900</v>
      </c>
      <c r="Q17" s="837">
        <v>0.90090090090090091</v>
      </c>
      <c r="R17" s="850">
        <v>38</v>
      </c>
    </row>
    <row r="18" spans="1:18" ht="14.45" customHeight="1" x14ac:dyDescent="0.2">
      <c r="A18" s="831" t="s">
        <v>5340</v>
      </c>
      <c r="B18" s="832" t="s">
        <v>5341</v>
      </c>
      <c r="C18" s="832" t="s">
        <v>595</v>
      </c>
      <c r="D18" s="832" t="s">
        <v>5356</v>
      </c>
      <c r="E18" s="832" t="s">
        <v>5363</v>
      </c>
      <c r="F18" s="832" t="s">
        <v>5364</v>
      </c>
      <c r="G18" s="849">
        <v>4</v>
      </c>
      <c r="H18" s="849">
        <v>20</v>
      </c>
      <c r="I18" s="832"/>
      <c r="J18" s="832">
        <v>5</v>
      </c>
      <c r="K18" s="849"/>
      <c r="L18" s="849"/>
      <c r="M18" s="832"/>
      <c r="N18" s="832"/>
      <c r="O18" s="849">
        <v>7</v>
      </c>
      <c r="P18" s="849">
        <v>35</v>
      </c>
      <c r="Q18" s="837"/>
      <c r="R18" s="850">
        <v>5</v>
      </c>
    </row>
    <row r="19" spans="1:18" ht="14.45" customHeight="1" x14ac:dyDescent="0.2">
      <c r="A19" s="831" t="s">
        <v>5340</v>
      </c>
      <c r="B19" s="832" t="s">
        <v>5341</v>
      </c>
      <c r="C19" s="832" t="s">
        <v>595</v>
      </c>
      <c r="D19" s="832" t="s">
        <v>5356</v>
      </c>
      <c r="E19" s="832" t="s">
        <v>5365</v>
      </c>
      <c r="F19" s="832" t="s">
        <v>5366</v>
      </c>
      <c r="G19" s="849"/>
      <c r="H19" s="849"/>
      <c r="I19" s="832"/>
      <c r="J19" s="832"/>
      <c r="K19" s="849">
        <v>3</v>
      </c>
      <c r="L19" s="849">
        <v>15</v>
      </c>
      <c r="M19" s="832">
        <v>1</v>
      </c>
      <c r="N19" s="832">
        <v>5</v>
      </c>
      <c r="O19" s="849">
        <v>5</v>
      </c>
      <c r="P19" s="849">
        <v>25</v>
      </c>
      <c r="Q19" s="837">
        <v>1.6666666666666667</v>
      </c>
      <c r="R19" s="850">
        <v>5</v>
      </c>
    </row>
    <row r="20" spans="1:18" ht="14.45" customHeight="1" x14ac:dyDescent="0.2">
      <c r="A20" s="831" t="s">
        <v>5340</v>
      </c>
      <c r="B20" s="832" t="s">
        <v>5341</v>
      </c>
      <c r="C20" s="832" t="s">
        <v>595</v>
      </c>
      <c r="D20" s="832" t="s">
        <v>5356</v>
      </c>
      <c r="E20" s="832" t="s">
        <v>5367</v>
      </c>
      <c r="F20" s="832" t="s">
        <v>5360</v>
      </c>
      <c r="G20" s="849"/>
      <c r="H20" s="849"/>
      <c r="I20" s="832"/>
      <c r="J20" s="832"/>
      <c r="K20" s="849">
        <v>1</v>
      </c>
      <c r="L20" s="849">
        <v>185</v>
      </c>
      <c r="M20" s="832">
        <v>1</v>
      </c>
      <c r="N20" s="832">
        <v>185</v>
      </c>
      <c r="O20" s="849">
        <v>4</v>
      </c>
      <c r="P20" s="849">
        <v>748</v>
      </c>
      <c r="Q20" s="837">
        <v>4.0432432432432428</v>
      </c>
      <c r="R20" s="850">
        <v>187</v>
      </c>
    </row>
    <row r="21" spans="1:18" ht="14.45" customHeight="1" x14ac:dyDescent="0.2">
      <c r="A21" s="831" t="s">
        <v>5340</v>
      </c>
      <c r="B21" s="832" t="s">
        <v>5341</v>
      </c>
      <c r="C21" s="832" t="s">
        <v>595</v>
      </c>
      <c r="D21" s="832" t="s">
        <v>5356</v>
      </c>
      <c r="E21" s="832" t="s">
        <v>5368</v>
      </c>
      <c r="F21" s="832" t="s">
        <v>5369</v>
      </c>
      <c r="G21" s="849">
        <v>72</v>
      </c>
      <c r="H21" s="849">
        <v>14904</v>
      </c>
      <c r="I21" s="832">
        <v>0.70275367785741227</v>
      </c>
      <c r="J21" s="832">
        <v>207</v>
      </c>
      <c r="K21" s="849">
        <v>88</v>
      </c>
      <c r="L21" s="849">
        <v>21208</v>
      </c>
      <c r="M21" s="832">
        <v>1</v>
      </c>
      <c r="N21" s="832">
        <v>241</v>
      </c>
      <c r="O21" s="849">
        <v>70</v>
      </c>
      <c r="P21" s="849">
        <v>16940</v>
      </c>
      <c r="Q21" s="837">
        <v>0.79875518672199175</v>
      </c>
      <c r="R21" s="850">
        <v>242</v>
      </c>
    </row>
    <row r="22" spans="1:18" ht="14.45" customHeight="1" x14ac:dyDescent="0.2">
      <c r="A22" s="831" t="s">
        <v>5340</v>
      </c>
      <c r="B22" s="832" t="s">
        <v>5341</v>
      </c>
      <c r="C22" s="832" t="s">
        <v>595</v>
      </c>
      <c r="D22" s="832" t="s">
        <v>5356</v>
      </c>
      <c r="E22" s="832" t="s">
        <v>5370</v>
      </c>
      <c r="F22" s="832" t="s">
        <v>5371</v>
      </c>
      <c r="G22" s="849">
        <v>32</v>
      </c>
      <c r="H22" s="849">
        <v>9888</v>
      </c>
      <c r="I22" s="832">
        <v>0.57521815008726007</v>
      </c>
      <c r="J22" s="832">
        <v>309</v>
      </c>
      <c r="K22" s="849">
        <v>45</v>
      </c>
      <c r="L22" s="849">
        <v>17190</v>
      </c>
      <c r="M22" s="832">
        <v>1</v>
      </c>
      <c r="N22" s="832">
        <v>382</v>
      </c>
      <c r="O22" s="849">
        <v>56</v>
      </c>
      <c r="P22" s="849">
        <v>21504</v>
      </c>
      <c r="Q22" s="837">
        <v>1.2509598603839442</v>
      </c>
      <c r="R22" s="850">
        <v>384</v>
      </c>
    </row>
    <row r="23" spans="1:18" ht="14.45" customHeight="1" x14ac:dyDescent="0.2">
      <c r="A23" s="831" t="s">
        <v>5340</v>
      </c>
      <c r="B23" s="832" t="s">
        <v>5341</v>
      </c>
      <c r="C23" s="832" t="s">
        <v>595</v>
      </c>
      <c r="D23" s="832" t="s">
        <v>5356</v>
      </c>
      <c r="E23" s="832" t="s">
        <v>5372</v>
      </c>
      <c r="F23" s="832" t="s">
        <v>5373</v>
      </c>
      <c r="G23" s="849">
        <v>2</v>
      </c>
      <c r="H23" s="849">
        <v>978</v>
      </c>
      <c r="I23" s="832">
        <v>0.53973509933774833</v>
      </c>
      <c r="J23" s="832">
        <v>489</v>
      </c>
      <c r="K23" s="849">
        <v>3</v>
      </c>
      <c r="L23" s="849">
        <v>1812</v>
      </c>
      <c r="M23" s="832">
        <v>1</v>
      </c>
      <c r="N23" s="832">
        <v>604</v>
      </c>
      <c r="O23" s="849"/>
      <c r="P23" s="849"/>
      <c r="Q23" s="837"/>
      <c r="R23" s="850"/>
    </row>
    <row r="24" spans="1:18" ht="14.45" customHeight="1" x14ac:dyDescent="0.2">
      <c r="A24" s="831" t="s">
        <v>5340</v>
      </c>
      <c r="B24" s="832" t="s">
        <v>5341</v>
      </c>
      <c r="C24" s="832" t="s">
        <v>595</v>
      </c>
      <c r="D24" s="832" t="s">
        <v>5356</v>
      </c>
      <c r="E24" s="832" t="s">
        <v>5374</v>
      </c>
      <c r="F24" s="832" t="s">
        <v>5375</v>
      </c>
      <c r="G24" s="849">
        <v>774</v>
      </c>
      <c r="H24" s="849">
        <v>76626</v>
      </c>
      <c r="I24" s="832">
        <v>1.2855632916701618</v>
      </c>
      <c r="J24" s="832">
        <v>99</v>
      </c>
      <c r="K24" s="849">
        <v>655</v>
      </c>
      <c r="L24" s="849">
        <v>59605</v>
      </c>
      <c r="M24" s="832">
        <v>1</v>
      </c>
      <c r="N24" s="832">
        <v>91</v>
      </c>
      <c r="O24" s="849">
        <v>652</v>
      </c>
      <c r="P24" s="849">
        <v>59332</v>
      </c>
      <c r="Q24" s="837">
        <v>0.99541984732824429</v>
      </c>
      <c r="R24" s="850">
        <v>91</v>
      </c>
    </row>
    <row r="25" spans="1:18" ht="14.45" customHeight="1" x14ac:dyDescent="0.2">
      <c r="A25" s="831" t="s">
        <v>5340</v>
      </c>
      <c r="B25" s="832" t="s">
        <v>5341</v>
      </c>
      <c r="C25" s="832" t="s">
        <v>595</v>
      </c>
      <c r="D25" s="832" t="s">
        <v>5356</v>
      </c>
      <c r="E25" s="832" t="s">
        <v>5376</v>
      </c>
      <c r="F25" s="832" t="s">
        <v>5377</v>
      </c>
      <c r="G25" s="849"/>
      <c r="H25" s="849"/>
      <c r="I25" s="832"/>
      <c r="J25" s="832"/>
      <c r="K25" s="849"/>
      <c r="L25" s="849"/>
      <c r="M25" s="832"/>
      <c r="N25" s="832"/>
      <c r="O25" s="849">
        <v>1</v>
      </c>
      <c r="P25" s="849">
        <v>436</v>
      </c>
      <c r="Q25" s="837"/>
      <c r="R25" s="850">
        <v>436</v>
      </c>
    </row>
    <row r="26" spans="1:18" ht="14.45" customHeight="1" x14ac:dyDescent="0.2">
      <c r="A26" s="831" t="s">
        <v>5340</v>
      </c>
      <c r="B26" s="832" t="s">
        <v>5341</v>
      </c>
      <c r="C26" s="832" t="s">
        <v>595</v>
      </c>
      <c r="D26" s="832" t="s">
        <v>5356</v>
      </c>
      <c r="E26" s="832" t="s">
        <v>5378</v>
      </c>
      <c r="F26" s="832" t="s">
        <v>5379</v>
      </c>
      <c r="G26" s="849">
        <v>217</v>
      </c>
      <c r="H26" s="849">
        <v>21049</v>
      </c>
      <c r="I26" s="832">
        <v>1.5196736697711357</v>
      </c>
      <c r="J26" s="832">
        <v>97</v>
      </c>
      <c r="K26" s="849">
        <v>171</v>
      </c>
      <c r="L26" s="849">
        <v>13851</v>
      </c>
      <c r="M26" s="832">
        <v>1</v>
      </c>
      <c r="N26" s="832">
        <v>81</v>
      </c>
      <c r="O26" s="849">
        <v>198</v>
      </c>
      <c r="P26" s="849">
        <v>16038</v>
      </c>
      <c r="Q26" s="837">
        <v>1.1578947368421053</v>
      </c>
      <c r="R26" s="850">
        <v>81</v>
      </c>
    </row>
    <row r="27" spans="1:18" ht="14.45" customHeight="1" x14ac:dyDescent="0.2">
      <c r="A27" s="831" t="s">
        <v>5340</v>
      </c>
      <c r="B27" s="832" t="s">
        <v>5341</v>
      </c>
      <c r="C27" s="832" t="s">
        <v>595</v>
      </c>
      <c r="D27" s="832" t="s">
        <v>5356</v>
      </c>
      <c r="E27" s="832" t="s">
        <v>5380</v>
      </c>
      <c r="F27" s="832" t="s">
        <v>5381</v>
      </c>
      <c r="G27" s="849">
        <v>9423</v>
      </c>
      <c r="H27" s="849">
        <v>1187298</v>
      </c>
      <c r="I27" s="832">
        <v>0.99033931669558251</v>
      </c>
      <c r="J27" s="832">
        <v>126</v>
      </c>
      <c r="K27" s="849">
        <v>9440</v>
      </c>
      <c r="L27" s="849">
        <v>1198880</v>
      </c>
      <c r="M27" s="832">
        <v>1</v>
      </c>
      <c r="N27" s="832">
        <v>127</v>
      </c>
      <c r="O27" s="849">
        <v>9333</v>
      </c>
      <c r="P27" s="849">
        <v>1175958</v>
      </c>
      <c r="Q27" s="837">
        <v>0.98088048845589215</v>
      </c>
      <c r="R27" s="850">
        <v>126</v>
      </c>
    </row>
    <row r="28" spans="1:18" ht="14.45" customHeight="1" x14ac:dyDescent="0.2">
      <c r="A28" s="831" t="s">
        <v>5340</v>
      </c>
      <c r="B28" s="832" t="s">
        <v>5341</v>
      </c>
      <c r="C28" s="832" t="s">
        <v>595</v>
      </c>
      <c r="D28" s="832" t="s">
        <v>5356</v>
      </c>
      <c r="E28" s="832" t="s">
        <v>5382</v>
      </c>
      <c r="F28" s="832" t="s">
        <v>5383</v>
      </c>
      <c r="G28" s="849"/>
      <c r="H28" s="849"/>
      <c r="I28" s="832"/>
      <c r="J28" s="832"/>
      <c r="K28" s="849">
        <v>1</v>
      </c>
      <c r="L28" s="849">
        <v>242</v>
      </c>
      <c r="M28" s="832">
        <v>1</v>
      </c>
      <c r="N28" s="832">
        <v>242</v>
      </c>
      <c r="O28" s="849"/>
      <c r="P28" s="849"/>
      <c r="Q28" s="837"/>
      <c r="R28" s="850"/>
    </row>
    <row r="29" spans="1:18" ht="14.45" customHeight="1" x14ac:dyDescent="0.2">
      <c r="A29" s="831" t="s">
        <v>5340</v>
      </c>
      <c r="B29" s="832" t="s">
        <v>5341</v>
      </c>
      <c r="C29" s="832" t="s">
        <v>595</v>
      </c>
      <c r="D29" s="832" t="s">
        <v>5356</v>
      </c>
      <c r="E29" s="832" t="s">
        <v>5384</v>
      </c>
      <c r="F29" s="832" t="s">
        <v>5385</v>
      </c>
      <c r="G29" s="849">
        <v>2</v>
      </c>
      <c r="H29" s="849">
        <v>856</v>
      </c>
      <c r="I29" s="832"/>
      <c r="J29" s="832">
        <v>428</v>
      </c>
      <c r="K29" s="849"/>
      <c r="L29" s="849"/>
      <c r="M29" s="832"/>
      <c r="N29" s="832"/>
      <c r="O29" s="849">
        <v>1</v>
      </c>
      <c r="P29" s="849">
        <v>430</v>
      </c>
      <c r="Q29" s="837"/>
      <c r="R29" s="850">
        <v>430</v>
      </c>
    </row>
    <row r="30" spans="1:18" ht="14.45" customHeight="1" x14ac:dyDescent="0.2">
      <c r="A30" s="831" t="s">
        <v>5340</v>
      </c>
      <c r="B30" s="832" t="s">
        <v>5341</v>
      </c>
      <c r="C30" s="832" t="s">
        <v>595</v>
      </c>
      <c r="D30" s="832" t="s">
        <v>5356</v>
      </c>
      <c r="E30" s="832" t="s">
        <v>5386</v>
      </c>
      <c r="F30" s="832" t="s">
        <v>5387</v>
      </c>
      <c r="G30" s="849"/>
      <c r="H30" s="849"/>
      <c r="I30" s="832"/>
      <c r="J30" s="832"/>
      <c r="K30" s="849"/>
      <c r="L30" s="849"/>
      <c r="M30" s="832"/>
      <c r="N30" s="832"/>
      <c r="O30" s="849">
        <v>1</v>
      </c>
      <c r="P30" s="849">
        <v>685</v>
      </c>
      <c r="Q30" s="837"/>
      <c r="R30" s="850">
        <v>685</v>
      </c>
    </row>
    <row r="31" spans="1:18" ht="14.45" customHeight="1" x14ac:dyDescent="0.2">
      <c r="A31" s="831" t="s">
        <v>5340</v>
      </c>
      <c r="B31" s="832" t="s">
        <v>5341</v>
      </c>
      <c r="C31" s="832" t="s">
        <v>595</v>
      </c>
      <c r="D31" s="832" t="s">
        <v>5356</v>
      </c>
      <c r="E31" s="832" t="s">
        <v>5388</v>
      </c>
      <c r="F31" s="832" t="s">
        <v>5389</v>
      </c>
      <c r="G31" s="849"/>
      <c r="H31" s="849"/>
      <c r="I31" s="832"/>
      <c r="J31" s="832"/>
      <c r="K31" s="849"/>
      <c r="L31" s="849"/>
      <c r="M31" s="832"/>
      <c r="N31" s="832"/>
      <c r="O31" s="849">
        <v>3</v>
      </c>
      <c r="P31" s="849">
        <v>3873</v>
      </c>
      <c r="Q31" s="837"/>
      <c r="R31" s="850">
        <v>1291</v>
      </c>
    </row>
    <row r="32" spans="1:18" ht="14.45" customHeight="1" x14ac:dyDescent="0.2">
      <c r="A32" s="831" t="s">
        <v>5340</v>
      </c>
      <c r="B32" s="832" t="s">
        <v>5341</v>
      </c>
      <c r="C32" s="832" t="s">
        <v>595</v>
      </c>
      <c r="D32" s="832" t="s">
        <v>5356</v>
      </c>
      <c r="E32" s="832" t="s">
        <v>5390</v>
      </c>
      <c r="F32" s="832" t="s">
        <v>5391</v>
      </c>
      <c r="G32" s="849">
        <v>1</v>
      </c>
      <c r="H32" s="849">
        <v>972</v>
      </c>
      <c r="I32" s="832"/>
      <c r="J32" s="832">
        <v>972</v>
      </c>
      <c r="K32" s="849"/>
      <c r="L32" s="849"/>
      <c r="M32" s="832"/>
      <c r="N32" s="832"/>
      <c r="O32" s="849">
        <v>1</v>
      </c>
      <c r="P32" s="849">
        <v>983</v>
      </c>
      <c r="Q32" s="837"/>
      <c r="R32" s="850">
        <v>983</v>
      </c>
    </row>
    <row r="33" spans="1:18" ht="14.45" customHeight="1" x14ac:dyDescent="0.2">
      <c r="A33" s="831" t="s">
        <v>5340</v>
      </c>
      <c r="B33" s="832" t="s">
        <v>5341</v>
      </c>
      <c r="C33" s="832" t="s">
        <v>595</v>
      </c>
      <c r="D33" s="832" t="s">
        <v>5356</v>
      </c>
      <c r="E33" s="832" t="s">
        <v>5392</v>
      </c>
      <c r="F33" s="832" t="s">
        <v>5393</v>
      </c>
      <c r="G33" s="849">
        <v>68</v>
      </c>
      <c r="H33" s="849">
        <v>114104</v>
      </c>
      <c r="I33" s="832">
        <v>1.1710180623973727</v>
      </c>
      <c r="J33" s="832">
        <v>1678</v>
      </c>
      <c r="K33" s="849">
        <v>58</v>
      </c>
      <c r="L33" s="849">
        <v>97440</v>
      </c>
      <c r="M33" s="832">
        <v>1</v>
      </c>
      <c r="N33" s="832">
        <v>1680</v>
      </c>
      <c r="O33" s="849">
        <v>76</v>
      </c>
      <c r="P33" s="849">
        <v>128212</v>
      </c>
      <c r="Q33" s="837">
        <v>1.3158045977011494</v>
      </c>
      <c r="R33" s="850">
        <v>1687</v>
      </c>
    </row>
    <row r="34" spans="1:18" ht="14.45" customHeight="1" x14ac:dyDescent="0.2">
      <c r="A34" s="831" t="s">
        <v>5340</v>
      </c>
      <c r="B34" s="832" t="s">
        <v>5341</v>
      </c>
      <c r="C34" s="832" t="s">
        <v>595</v>
      </c>
      <c r="D34" s="832" t="s">
        <v>5356</v>
      </c>
      <c r="E34" s="832" t="s">
        <v>5394</v>
      </c>
      <c r="F34" s="832" t="s">
        <v>5395</v>
      </c>
      <c r="G34" s="849">
        <v>1</v>
      </c>
      <c r="H34" s="849">
        <v>443</v>
      </c>
      <c r="I34" s="832"/>
      <c r="J34" s="832">
        <v>443</v>
      </c>
      <c r="K34" s="849"/>
      <c r="L34" s="849"/>
      <c r="M34" s="832"/>
      <c r="N34" s="832"/>
      <c r="O34" s="849"/>
      <c r="P34" s="849"/>
      <c r="Q34" s="837"/>
      <c r="R34" s="850"/>
    </row>
    <row r="35" spans="1:18" ht="14.45" customHeight="1" x14ac:dyDescent="0.2">
      <c r="A35" s="831" t="s">
        <v>5340</v>
      </c>
      <c r="B35" s="832" t="s">
        <v>5341</v>
      </c>
      <c r="C35" s="832" t="s">
        <v>595</v>
      </c>
      <c r="D35" s="832" t="s">
        <v>5356</v>
      </c>
      <c r="E35" s="832" t="s">
        <v>5396</v>
      </c>
      <c r="F35" s="832" t="s">
        <v>5397</v>
      </c>
      <c r="G35" s="849">
        <v>123</v>
      </c>
      <c r="H35" s="849">
        <v>161130</v>
      </c>
      <c r="I35" s="832">
        <v>1.1914462544088613</v>
      </c>
      <c r="J35" s="832">
        <v>1310</v>
      </c>
      <c r="K35" s="849">
        <v>103</v>
      </c>
      <c r="L35" s="849">
        <v>135239</v>
      </c>
      <c r="M35" s="832">
        <v>1</v>
      </c>
      <c r="N35" s="832">
        <v>1313</v>
      </c>
      <c r="O35" s="849">
        <v>76</v>
      </c>
      <c r="P35" s="849">
        <v>100396</v>
      </c>
      <c r="Q35" s="837">
        <v>0.7423598222406258</v>
      </c>
      <c r="R35" s="850">
        <v>1321</v>
      </c>
    </row>
    <row r="36" spans="1:18" ht="14.45" customHeight="1" x14ac:dyDescent="0.2">
      <c r="A36" s="831" t="s">
        <v>5340</v>
      </c>
      <c r="B36" s="832" t="s">
        <v>5341</v>
      </c>
      <c r="C36" s="832" t="s">
        <v>595</v>
      </c>
      <c r="D36" s="832" t="s">
        <v>5356</v>
      </c>
      <c r="E36" s="832" t="s">
        <v>5398</v>
      </c>
      <c r="F36" s="832" t="s">
        <v>5399</v>
      </c>
      <c r="G36" s="849">
        <v>15</v>
      </c>
      <c r="H36" s="849">
        <v>14580</v>
      </c>
      <c r="I36" s="832">
        <v>1.4953846153846153</v>
      </c>
      <c r="J36" s="832">
        <v>972</v>
      </c>
      <c r="K36" s="849">
        <v>10</v>
      </c>
      <c r="L36" s="849">
        <v>9750</v>
      </c>
      <c r="M36" s="832">
        <v>1</v>
      </c>
      <c r="N36" s="832">
        <v>975</v>
      </c>
      <c r="O36" s="849">
        <v>27</v>
      </c>
      <c r="P36" s="849">
        <v>26514</v>
      </c>
      <c r="Q36" s="837">
        <v>2.7193846153846155</v>
      </c>
      <c r="R36" s="850">
        <v>982</v>
      </c>
    </row>
    <row r="37" spans="1:18" ht="14.45" customHeight="1" x14ac:dyDescent="0.2">
      <c r="A37" s="831" t="s">
        <v>5340</v>
      </c>
      <c r="B37" s="832" t="s">
        <v>5341</v>
      </c>
      <c r="C37" s="832" t="s">
        <v>595</v>
      </c>
      <c r="D37" s="832" t="s">
        <v>5356</v>
      </c>
      <c r="E37" s="832" t="s">
        <v>5400</v>
      </c>
      <c r="F37" s="832" t="s">
        <v>5401</v>
      </c>
      <c r="G37" s="849">
        <v>8</v>
      </c>
      <c r="H37" s="849">
        <v>7888</v>
      </c>
      <c r="I37" s="832">
        <v>1.1393904376715296</v>
      </c>
      <c r="J37" s="832">
        <v>986</v>
      </c>
      <c r="K37" s="849">
        <v>7</v>
      </c>
      <c r="L37" s="849">
        <v>6923</v>
      </c>
      <c r="M37" s="832">
        <v>1</v>
      </c>
      <c r="N37" s="832">
        <v>989</v>
      </c>
      <c r="O37" s="849">
        <v>12</v>
      </c>
      <c r="P37" s="849">
        <v>11964</v>
      </c>
      <c r="Q37" s="837">
        <v>1.728152535028167</v>
      </c>
      <c r="R37" s="850">
        <v>997</v>
      </c>
    </row>
    <row r="38" spans="1:18" ht="14.45" customHeight="1" x14ac:dyDescent="0.2">
      <c r="A38" s="831" t="s">
        <v>5340</v>
      </c>
      <c r="B38" s="832" t="s">
        <v>5341</v>
      </c>
      <c r="C38" s="832" t="s">
        <v>595</v>
      </c>
      <c r="D38" s="832" t="s">
        <v>5356</v>
      </c>
      <c r="E38" s="832" t="s">
        <v>5402</v>
      </c>
      <c r="F38" s="832" t="s">
        <v>5403</v>
      </c>
      <c r="G38" s="849">
        <v>110</v>
      </c>
      <c r="H38" s="849">
        <v>17930</v>
      </c>
      <c r="I38" s="832">
        <v>1.2147696476964769</v>
      </c>
      <c r="J38" s="832">
        <v>163</v>
      </c>
      <c r="K38" s="849">
        <v>90</v>
      </c>
      <c r="L38" s="849">
        <v>14760</v>
      </c>
      <c r="M38" s="832">
        <v>1</v>
      </c>
      <c r="N38" s="832">
        <v>164</v>
      </c>
      <c r="O38" s="849">
        <v>97</v>
      </c>
      <c r="P38" s="849">
        <v>16005</v>
      </c>
      <c r="Q38" s="837">
        <v>1.0843495934959348</v>
      </c>
      <c r="R38" s="850">
        <v>165</v>
      </c>
    </row>
    <row r="39" spans="1:18" ht="14.45" customHeight="1" x14ac:dyDescent="0.2">
      <c r="A39" s="831" t="s">
        <v>5340</v>
      </c>
      <c r="B39" s="832" t="s">
        <v>5341</v>
      </c>
      <c r="C39" s="832" t="s">
        <v>595</v>
      </c>
      <c r="D39" s="832" t="s">
        <v>5356</v>
      </c>
      <c r="E39" s="832" t="s">
        <v>5404</v>
      </c>
      <c r="F39" s="832" t="s">
        <v>5405</v>
      </c>
      <c r="G39" s="849">
        <v>8803</v>
      </c>
      <c r="H39" s="849">
        <v>293432.69999999984</v>
      </c>
      <c r="I39" s="832">
        <v>1.2819284311049468</v>
      </c>
      <c r="J39" s="832">
        <v>33.333261388163109</v>
      </c>
      <c r="K39" s="849">
        <v>6867</v>
      </c>
      <c r="L39" s="849">
        <v>228899.43999999916</v>
      </c>
      <c r="M39" s="832">
        <v>1</v>
      </c>
      <c r="N39" s="832">
        <v>33.333251783893864</v>
      </c>
      <c r="O39" s="849">
        <v>7268</v>
      </c>
      <c r="P39" s="849">
        <v>242266.10999999903</v>
      </c>
      <c r="Q39" s="837">
        <v>1.0583953809585551</v>
      </c>
      <c r="R39" s="850">
        <v>33.333256741882089</v>
      </c>
    </row>
    <row r="40" spans="1:18" ht="14.45" customHeight="1" x14ac:dyDescent="0.2">
      <c r="A40" s="831" t="s">
        <v>5340</v>
      </c>
      <c r="B40" s="832" t="s">
        <v>5341</v>
      </c>
      <c r="C40" s="832" t="s">
        <v>595</v>
      </c>
      <c r="D40" s="832" t="s">
        <v>5356</v>
      </c>
      <c r="E40" s="832" t="s">
        <v>5406</v>
      </c>
      <c r="F40" s="832" t="s">
        <v>5407</v>
      </c>
      <c r="G40" s="849">
        <v>248</v>
      </c>
      <c r="H40" s="849">
        <v>28768</v>
      </c>
      <c r="I40" s="832">
        <v>1.0290456431535269</v>
      </c>
      <c r="J40" s="832">
        <v>116</v>
      </c>
      <c r="K40" s="849">
        <v>241</v>
      </c>
      <c r="L40" s="849">
        <v>27956</v>
      </c>
      <c r="M40" s="832">
        <v>1</v>
      </c>
      <c r="N40" s="832">
        <v>116</v>
      </c>
      <c r="O40" s="849">
        <v>247</v>
      </c>
      <c r="P40" s="849">
        <v>28652</v>
      </c>
      <c r="Q40" s="837">
        <v>1.0248962655601659</v>
      </c>
      <c r="R40" s="850">
        <v>116</v>
      </c>
    </row>
    <row r="41" spans="1:18" ht="14.45" customHeight="1" x14ac:dyDescent="0.2">
      <c r="A41" s="831" t="s">
        <v>5340</v>
      </c>
      <c r="B41" s="832" t="s">
        <v>5341</v>
      </c>
      <c r="C41" s="832" t="s">
        <v>595</v>
      </c>
      <c r="D41" s="832" t="s">
        <v>5356</v>
      </c>
      <c r="E41" s="832" t="s">
        <v>5408</v>
      </c>
      <c r="F41" s="832" t="s">
        <v>5409</v>
      </c>
      <c r="G41" s="849">
        <v>1</v>
      </c>
      <c r="H41" s="849">
        <v>37</v>
      </c>
      <c r="I41" s="832">
        <v>0.25</v>
      </c>
      <c r="J41" s="832">
        <v>37</v>
      </c>
      <c r="K41" s="849">
        <v>4</v>
      </c>
      <c r="L41" s="849">
        <v>148</v>
      </c>
      <c r="M41" s="832">
        <v>1</v>
      </c>
      <c r="N41" s="832">
        <v>37</v>
      </c>
      <c r="O41" s="849">
        <v>5</v>
      </c>
      <c r="P41" s="849">
        <v>190</v>
      </c>
      <c r="Q41" s="837">
        <v>1.2837837837837838</v>
      </c>
      <c r="R41" s="850">
        <v>38</v>
      </c>
    </row>
    <row r="42" spans="1:18" ht="14.45" customHeight="1" x14ac:dyDescent="0.2">
      <c r="A42" s="831" t="s">
        <v>5340</v>
      </c>
      <c r="B42" s="832" t="s">
        <v>5341</v>
      </c>
      <c r="C42" s="832" t="s">
        <v>595</v>
      </c>
      <c r="D42" s="832" t="s">
        <v>5356</v>
      </c>
      <c r="E42" s="832" t="s">
        <v>5410</v>
      </c>
      <c r="F42" s="832" t="s">
        <v>5411</v>
      </c>
      <c r="G42" s="849">
        <v>228</v>
      </c>
      <c r="H42" s="849">
        <v>19608</v>
      </c>
      <c r="I42" s="832">
        <v>1.2324324324324325</v>
      </c>
      <c r="J42" s="832">
        <v>86</v>
      </c>
      <c r="K42" s="849">
        <v>185</v>
      </c>
      <c r="L42" s="849">
        <v>15910</v>
      </c>
      <c r="M42" s="832">
        <v>1</v>
      </c>
      <c r="N42" s="832">
        <v>86</v>
      </c>
      <c r="O42" s="849">
        <v>176</v>
      </c>
      <c r="P42" s="849">
        <v>15312</v>
      </c>
      <c r="Q42" s="837">
        <v>0.9624135763670647</v>
      </c>
      <c r="R42" s="850">
        <v>87</v>
      </c>
    </row>
    <row r="43" spans="1:18" ht="14.45" customHeight="1" x14ac:dyDescent="0.2">
      <c r="A43" s="831" t="s">
        <v>5340</v>
      </c>
      <c r="B43" s="832" t="s">
        <v>5341</v>
      </c>
      <c r="C43" s="832" t="s">
        <v>595</v>
      </c>
      <c r="D43" s="832" t="s">
        <v>5356</v>
      </c>
      <c r="E43" s="832" t="s">
        <v>5412</v>
      </c>
      <c r="F43" s="832" t="s">
        <v>5413</v>
      </c>
      <c r="G43" s="849">
        <v>115</v>
      </c>
      <c r="H43" s="849">
        <v>3680</v>
      </c>
      <c r="I43" s="832">
        <v>1.4375</v>
      </c>
      <c r="J43" s="832">
        <v>32</v>
      </c>
      <c r="K43" s="849">
        <v>80</v>
      </c>
      <c r="L43" s="849">
        <v>2560</v>
      </c>
      <c r="M43" s="832">
        <v>1</v>
      </c>
      <c r="N43" s="832">
        <v>32</v>
      </c>
      <c r="O43" s="849">
        <v>74</v>
      </c>
      <c r="P43" s="849">
        <v>2442</v>
      </c>
      <c r="Q43" s="837">
        <v>0.95390624999999996</v>
      </c>
      <c r="R43" s="850">
        <v>33</v>
      </c>
    </row>
    <row r="44" spans="1:18" ht="14.45" customHeight="1" x14ac:dyDescent="0.2">
      <c r="A44" s="831" t="s">
        <v>5340</v>
      </c>
      <c r="B44" s="832" t="s">
        <v>5341</v>
      </c>
      <c r="C44" s="832" t="s">
        <v>595</v>
      </c>
      <c r="D44" s="832" t="s">
        <v>5356</v>
      </c>
      <c r="E44" s="832" t="s">
        <v>5414</v>
      </c>
      <c r="F44" s="832" t="s">
        <v>5415</v>
      </c>
      <c r="G44" s="849"/>
      <c r="H44" s="849"/>
      <c r="I44" s="832"/>
      <c r="J44" s="832"/>
      <c r="K44" s="849">
        <v>18</v>
      </c>
      <c r="L44" s="849">
        <v>0</v>
      </c>
      <c r="M44" s="832"/>
      <c r="N44" s="832">
        <v>0</v>
      </c>
      <c r="O44" s="849">
        <v>80</v>
      </c>
      <c r="P44" s="849">
        <v>0</v>
      </c>
      <c r="Q44" s="837"/>
      <c r="R44" s="850">
        <v>0</v>
      </c>
    </row>
    <row r="45" spans="1:18" ht="14.45" customHeight="1" x14ac:dyDescent="0.2">
      <c r="A45" s="831" t="s">
        <v>5340</v>
      </c>
      <c r="B45" s="832" t="s">
        <v>5341</v>
      </c>
      <c r="C45" s="832" t="s">
        <v>595</v>
      </c>
      <c r="D45" s="832" t="s">
        <v>5356</v>
      </c>
      <c r="E45" s="832" t="s">
        <v>5416</v>
      </c>
      <c r="F45" s="832" t="s">
        <v>5417</v>
      </c>
      <c r="G45" s="849">
        <v>64</v>
      </c>
      <c r="H45" s="849">
        <v>25280</v>
      </c>
      <c r="I45" s="832">
        <v>1.2135176651305684</v>
      </c>
      <c r="J45" s="832">
        <v>395</v>
      </c>
      <c r="K45" s="849">
        <v>42</v>
      </c>
      <c r="L45" s="849">
        <v>20832</v>
      </c>
      <c r="M45" s="832">
        <v>1</v>
      </c>
      <c r="N45" s="832">
        <v>496</v>
      </c>
      <c r="O45" s="849">
        <v>53</v>
      </c>
      <c r="P45" s="849">
        <v>26447</v>
      </c>
      <c r="Q45" s="837">
        <v>1.2695372503840245</v>
      </c>
      <c r="R45" s="850">
        <v>499</v>
      </c>
    </row>
    <row r="46" spans="1:18" ht="14.45" customHeight="1" x14ac:dyDescent="0.2">
      <c r="A46" s="831" t="s">
        <v>5340</v>
      </c>
      <c r="B46" s="832" t="s">
        <v>5341</v>
      </c>
      <c r="C46" s="832" t="s">
        <v>595</v>
      </c>
      <c r="D46" s="832" t="s">
        <v>5356</v>
      </c>
      <c r="E46" s="832" t="s">
        <v>5418</v>
      </c>
      <c r="F46" s="832" t="s">
        <v>5419</v>
      </c>
      <c r="G46" s="849">
        <v>71</v>
      </c>
      <c r="H46" s="849">
        <v>11502</v>
      </c>
      <c r="I46" s="832">
        <v>1.3999513145082765</v>
      </c>
      <c r="J46" s="832">
        <v>162</v>
      </c>
      <c r="K46" s="849">
        <v>52</v>
      </c>
      <c r="L46" s="849">
        <v>8216</v>
      </c>
      <c r="M46" s="832">
        <v>1</v>
      </c>
      <c r="N46" s="832">
        <v>158</v>
      </c>
      <c r="O46" s="849">
        <v>73</v>
      </c>
      <c r="P46" s="849">
        <v>11534</v>
      </c>
      <c r="Q46" s="837">
        <v>1.4038461538461537</v>
      </c>
      <c r="R46" s="850">
        <v>158</v>
      </c>
    </row>
    <row r="47" spans="1:18" ht="14.45" customHeight="1" x14ac:dyDescent="0.2">
      <c r="A47" s="831" t="s">
        <v>5340</v>
      </c>
      <c r="B47" s="832" t="s">
        <v>5341</v>
      </c>
      <c r="C47" s="832" t="s">
        <v>595</v>
      </c>
      <c r="D47" s="832" t="s">
        <v>5356</v>
      </c>
      <c r="E47" s="832" t="s">
        <v>5420</v>
      </c>
      <c r="F47" s="832" t="s">
        <v>5421</v>
      </c>
      <c r="G47" s="849"/>
      <c r="H47" s="849"/>
      <c r="I47" s="832"/>
      <c r="J47" s="832"/>
      <c r="K47" s="849">
        <v>1</v>
      </c>
      <c r="L47" s="849">
        <v>59</v>
      </c>
      <c r="M47" s="832">
        <v>1</v>
      </c>
      <c r="N47" s="832">
        <v>59</v>
      </c>
      <c r="O47" s="849"/>
      <c r="P47" s="849"/>
      <c r="Q47" s="837"/>
      <c r="R47" s="850"/>
    </row>
    <row r="48" spans="1:18" ht="14.45" customHeight="1" x14ac:dyDescent="0.2">
      <c r="A48" s="831" t="s">
        <v>5340</v>
      </c>
      <c r="B48" s="832" t="s">
        <v>5341</v>
      </c>
      <c r="C48" s="832" t="s">
        <v>595</v>
      </c>
      <c r="D48" s="832" t="s">
        <v>5356</v>
      </c>
      <c r="E48" s="832" t="s">
        <v>5422</v>
      </c>
      <c r="F48" s="832" t="s">
        <v>5423</v>
      </c>
      <c r="G48" s="849">
        <v>1089</v>
      </c>
      <c r="H48" s="849">
        <v>273339</v>
      </c>
      <c r="I48" s="832">
        <v>1.5651927437641724</v>
      </c>
      <c r="J48" s="832">
        <v>251</v>
      </c>
      <c r="K48" s="849">
        <v>693</v>
      </c>
      <c r="L48" s="849">
        <v>174636</v>
      </c>
      <c r="M48" s="832">
        <v>1</v>
      </c>
      <c r="N48" s="832">
        <v>252</v>
      </c>
      <c r="O48" s="849">
        <v>956</v>
      </c>
      <c r="P48" s="849">
        <v>242824</v>
      </c>
      <c r="Q48" s="837">
        <v>1.3904578666483429</v>
      </c>
      <c r="R48" s="850">
        <v>254</v>
      </c>
    </row>
    <row r="49" spans="1:18" ht="14.45" customHeight="1" x14ac:dyDescent="0.2">
      <c r="A49" s="831" t="s">
        <v>5340</v>
      </c>
      <c r="B49" s="832" t="s">
        <v>5341</v>
      </c>
      <c r="C49" s="832" t="s">
        <v>595</v>
      </c>
      <c r="D49" s="832" t="s">
        <v>5356</v>
      </c>
      <c r="E49" s="832" t="s">
        <v>5424</v>
      </c>
      <c r="F49" s="832" t="s">
        <v>5425</v>
      </c>
      <c r="G49" s="849">
        <v>5</v>
      </c>
      <c r="H49" s="849">
        <v>600</v>
      </c>
      <c r="I49" s="832">
        <v>1.6528925619834711</v>
      </c>
      <c r="J49" s="832">
        <v>120</v>
      </c>
      <c r="K49" s="849">
        <v>3</v>
      </c>
      <c r="L49" s="849">
        <v>363</v>
      </c>
      <c r="M49" s="832">
        <v>1</v>
      </c>
      <c r="N49" s="832">
        <v>121</v>
      </c>
      <c r="O49" s="849">
        <v>2</v>
      </c>
      <c r="P49" s="849">
        <v>244</v>
      </c>
      <c r="Q49" s="837">
        <v>0.67217630853994492</v>
      </c>
      <c r="R49" s="850">
        <v>122</v>
      </c>
    </row>
    <row r="50" spans="1:18" ht="14.45" customHeight="1" x14ac:dyDescent="0.2">
      <c r="A50" s="831" t="s">
        <v>5340</v>
      </c>
      <c r="B50" s="832" t="s">
        <v>5341</v>
      </c>
      <c r="C50" s="832" t="s">
        <v>595</v>
      </c>
      <c r="D50" s="832" t="s">
        <v>5356</v>
      </c>
      <c r="E50" s="832" t="s">
        <v>5426</v>
      </c>
      <c r="F50" s="832" t="s">
        <v>5427</v>
      </c>
      <c r="G50" s="849">
        <v>2</v>
      </c>
      <c r="H50" s="849">
        <v>1444</v>
      </c>
      <c r="I50" s="832">
        <v>0.99861687413554634</v>
      </c>
      <c r="J50" s="832">
        <v>722</v>
      </c>
      <c r="K50" s="849">
        <v>2</v>
      </c>
      <c r="L50" s="849">
        <v>1446</v>
      </c>
      <c r="M50" s="832">
        <v>1</v>
      </c>
      <c r="N50" s="832">
        <v>723</v>
      </c>
      <c r="O50" s="849"/>
      <c r="P50" s="849"/>
      <c r="Q50" s="837"/>
      <c r="R50" s="850"/>
    </row>
    <row r="51" spans="1:18" ht="14.45" customHeight="1" x14ac:dyDescent="0.2">
      <c r="A51" s="831" t="s">
        <v>5340</v>
      </c>
      <c r="B51" s="832" t="s">
        <v>5341</v>
      </c>
      <c r="C51" s="832" t="s">
        <v>595</v>
      </c>
      <c r="D51" s="832" t="s">
        <v>5356</v>
      </c>
      <c r="E51" s="832" t="s">
        <v>5428</v>
      </c>
      <c r="F51" s="832" t="s">
        <v>5429</v>
      </c>
      <c r="G51" s="849"/>
      <c r="H51" s="849"/>
      <c r="I51" s="832"/>
      <c r="J51" s="832"/>
      <c r="K51" s="849">
        <v>2</v>
      </c>
      <c r="L51" s="849">
        <v>242</v>
      </c>
      <c r="M51" s="832">
        <v>1</v>
      </c>
      <c r="N51" s="832">
        <v>121</v>
      </c>
      <c r="O51" s="849">
        <v>2</v>
      </c>
      <c r="P51" s="849">
        <v>244</v>
      </c>
      <c r="Q51" s="837">
        <v>1.0082644628099173</v>
      </c>
      <c r="R51" s="850">
        <v>122</v>
      </c>
    </row>
    <row r="52" spans="1:18" ht="14.45" customHeight="1" x14ac:dyDescent="0.2">
      <c r="A52" s="831" t="s">
        <v>5340</v>
      </c>
      <c r="B52" s="832" t="s">
        <v>5341</v>
      </c>
      <c r="C52" s="832" t="s">
        <v>595</v>
      </c>
      <c r="D52" s="832" t="s">
        <v>5356</v>
      </c>
      <c r="E52" s="832" t="s">
        <v>5430</v>
      </c>
      <c r="F52" s="832" t="s">
        <v>5431</v>
      </c>
      <c r="G52" s="849">
        <v>14</v>
      </c>
      <c r="H52" s="849">
        <v>1722</v>
      </c>
      <c r="I52" s="832">
        <v>2.314516129032258</v>
      </c>
      <c r="J52" s="832">
        <v>123</v>
      </c>
      <c r="K52" s="849">
        <v>6</v>
      </c>
      <c r="L52" s="849">
        <v>744</v>
      </c>
      <c r="M52" s="832">
        <v>1</v>
      </c>
      <c r="N52" s="832">
        <v>124</v>
      </c>
      <c r="O52" s="849">
        <v>5</v>
      </c>
      <c r="P52" s="849">
        <v>625</v>
      </c>
      <c r="Q52" s="837">
        <v>0.84005376344086025</v>
      </c>
      <c r="R52" s="850">
        <v>125</v>
      </c>
    </row>
    <row r="53" spans="1:18" ht="14.45" customHeight="1" x14ac:dyDescent="0.2">
      <c r="A53" s="831" t="s">
        <v>5340</v>
      </c>
      <c r="B53" s="832" t="s">
        <v>5341</v>
      </c>
      <c r="C53" s="832" t="s">
        <v>595</v>
      </c>
      <c r="D53" s="832" t="s">
        <v>5356</v>
      </c>
      <c r="E53" s="832" t="s">
        <v>5432</v>
      </c>
      <c r="F53" s="832" t="s">
        <v>5433</v>
      </c>
      <c r="G53" s="849"/>
      <c r="H53" s="849"/>
      <c r="I53" s="832"/>
      <c r="J53" s="832"/>
      <c r="K53" s="849">
        <v>2</v>
      </c>
      <c r="L53" s="849">
        <v>118</v>
      </c>
      <c r="M53" s="832">
        <v>1</v>
      </c>
      <c r="N53" s="832">
        <v>59</v>
      </c>
      <c r="O53" s="849">
        <v>3</v>
      </c>
      <c r="P53" s="849">
        <v>183</v>
      </c>
      <c r="Q53" s="837">
        <v>1.5508474576271187</v>
      </c>
      <c r="R53" s="850">
        <v>61</v>
      </c>
    </row>
    <row r="54" spans="1:18" ht="14.45" customHeight="1" x14ac:dyDescent="0.2">
      <c r="A54" s="831" t="s">
        <v>5340</v>
      </c>
      <c r="B54" s="832" t="s">
        <v>5341</v>
      </c>
      <c r="C54" s="832" t="s">
        <v>595</v>
      </c>
      <c r="D54" s="832" t="s">
        <v>5356</v>
      </c>
      <c r="E54" s="832" t="s">
        <v>5434</v>
      </c>
      <c r="F54" s="832" t="s">
        <v>5435</v>
      </c>
      <c r="G54" s="849">
        <v>11</v>
      </c>
      <c r="H54" s="849">
        <v>2013</v>
      </c>
      <c r="I54" s="832">
        <v>0.38342857142857145</v>
      </c>
      <c r="J54" s="832">
        <v>183</v>
      </c>
      <c r="K54" s="849">
        <v>14</v>
      </c>
      <c r="L54" s="849">
        <v>5250</v>
      </c>
      <c r="M54" s="832">
        <v>1</v>
      </c>
      <c r="N54" s="832">
        <v>375</v>
      </c>
      <c r="O54" s="849">
        <v>12</v>
      </c>
      <c r="P54" s="849">
        <v>4512</v>
      </c>
      <c r="Q54" s="837">
        <v>0.85942857142857143</v>
      </c>
      <c r="R54" s="850">
        <v>376</v>
      </c>
    </row>
    <row r="55" spans="1:18" ht="14.45" customHeight="1" x14ac:dyDescent="0.2">
      <c r="A55" s="831" t="s">
        <v>5340</v>
      </c>
      <c r="B55" s="832" t="s">
        <v>5341</v>
      </c>
      <c r="C55" s="832" t="s">
        <v>595</v>
      </c>
      <c r="D55" s="832" t="s">
        <v>5356</v>
      </c>
      <c r="E55" s="832" t="s">
        <v>5436</v>
      </c>
      <c r="F55" s="832" t="s">
        <v>5437</v>
      </c>
      <c r="G55" s="849">
        <v>1</v>
      </c>
      <c r="H55" s="849">
        <v>648</v>
      </c>
      <c r="I55" s="832">
        <v>9.4076655052264813E-2</v>
      </c>
      <c r="J55" s="832">
        <v>648</v>
      </c>
      <c r="K55" s="849">
        <v>7</v>
      </c>
      <c r="L55" s="849">
        <v>6888</v>
      </c>
      <c r="M55" s="832">
        <v>1</v>
      </c>
      <c r="N55" s="832">
        <v>984</v>
      </c>
      <c r="O55" s="849">
        <v>5</v>
      </c>
      <c r="P55" s="849">
        <v>4950</v>
      </c>
      <c r="Q55" s="837">
        <v>0.71864111498257843</v>
      </c>
      <c r="R55" s="850">
        <v>990</v>
      </c>
    </row>
    <row r="56" spans="1:18" ht="14.45" customHeight="1" x14ac:dyDescent="0.2">
      <c r="A56" s="831" t="s">
        <v>5340</v>
      </c>
      <c r="B56" s="832" t="s">
        <v>5341</v>
      </c>
      <c r="C56" s="832" t="s">
        <v>595</v>
      </c>
      <c r="D56" s="832" t="s">
        <v>5356</v>
      </c>
      <c r="E56" s="832" t="s">
        <v>5438</v>
      </c>
      <c r="F56" s="832" t="s">
        <v>5439</v>
      </c>
      <c r="G56" s="849">
        <v>8</v>
      </c>
      <c r="H56" s="849">
        <v>2552</v>
      </c>
      <c r="I56" s="832">
        <v>0.34426008363685418</v>
      </c>
      <c r="J56" s="832">
        <v>319</v>
      </c>
      <c r="K56" s="849">
        <v>21</v>
      </c>
      <c r="L56" s="849">
        <v>7413</v>
      </c>
      <c r="M56" s="832">
        <v>1</v>
      </c>
      <c r="N56" s="832">
        <v>353</v>
      </c>
      <c r="O56" s="849">
        <v>27</v>
      </c>
      <c r="P56" s="849">
        <v>9585</v>
      </c>
      <c r="Q56" s="837">
        <v>1.292998785916633</v>
      </c>
      <c r="R56" s="850">
        <v>355</v>
      </c>
    </row>
    <row r="57" spans="1:18" ht="14.45" customHeight="1" x14ac:dyDescent="0.2">
      <c r="A57" s="831" t="s">
        <v>5340</v>
      </c>
      <c r="B57" s="832" t="s">
        <v>5341</v>
      </c>
      <c r="C57" s="832" t="s">
        <v>595</v>
      </c>
      <c r="D57" s="832" t="s">
        <v>5356</v>
      </c>
      <c r="E57" s="832" t="s">
        <v>5440</v>
      </c>
      <c r="F57" s="832" t="s">
        <v>5441</v>
      </c>
      <c r="G57" s="849">
        <v>7</v>
      </c>
      <c r="H57" s="849">
        <v>3500</v>
      </c>
      <c r="I57" s="832">
        <v>2.328675981370592</v>
      </c>
      <c r="J57" s="832">
        <v>500</v>
      </c>
      <c r="K57" s="849">
        <v>3</v>
      </c>
      <c r="L57" s="849">
        <v>1503</v>
      </c>
      <c r="M57" s="832">
        <v>1</v>
      </c>
      <c r="N57" s="832">
        <v>501</v>
      </c>
      <c r="O57" s="849">
        <v>3</v>
      </c>
      <c r="P57" s="849">
        <v>1518</v>
      </c>
      <c r="Q57" s="837">
        <v>1.0099800399201597</v>
      </c>
      <c r="R57" s="850">
        <v>506</v>
      </c>
    </row>
    <row r="58" spans="1:18" ht="14.45" customHeight="1" x14ac:dyDescent="0.2">
      <c r="A58" s="831" t="s">
        <v>5340</v>
      </c>
      <c r="B58" s="832" t="s">
        <v>5341</v>
      </c>
      <c r="C58" s="832" t="s">
        <v>595</v>
      </c>
      <c r="D58" s="832" t="s">
        <v>5356</v>
      </c>
      <c r="E58" s="832" t="s">
        <v>5442</v>
      </c>
      <c r="F58" s="832" t="s">
        <v>5443</v>
      </c>
      <c r="G58" s="849">
        <v>1</v>
      </c>
      <c r="H58" s="849">
        <v>132</v>
      </c>
      <c r="I58" s="832">
        <v>0.24812030075187969</v>
      </c>
      <c r="J58" s="832">
        <v>132</v>
      </c>
      <c r="K58" s="849">
        <v>4</v>
      </c>
      <c r="L58" s="849">
        <v>532</v>
      </c>
      <c r="M58" s="832">
        <v>1</v>
      </c>
      <c r="N58" s="832">
        <v>133</v>
      </c>
      <c r="O58" s="849">
        <v>2</v>
      </c>
      <c r="P58" s="849">
        <v>268</v>
      </c>
      <c r="Q58" s="837">
        <v>0.50375939849624063</v>
      </c>
      <c r="R58" s="850">
        <v>134</v>
      </c>
    </row>
    <row r="59" spans="1:18" ht="14.45" customHeight="1" x14ac:dyDescent="0.2">
      <c r="A59" s="831" t="s">
        <v>5340</v>
      </c>
      <c r="B59" s="832" t="s">
        <v>5341</v>
      </c>
      <c r="C59" s="832" t="s">
        <v>595</v>
      </c>
      <c r="D59" s="832" t="s">
        <v>5356</v>
      </c>
      <c r="E59" s="832" t="s">
        <v>5444</v>
      </c>
      <c r="F59" s="832" t="s">
        <v>5445</v>
      </c>
      <c r="G59" s="849">
        <v>388</v>
      </c>
      <c r="H59" s="849">
        <v>44620</v>
      </c>
      <c r="I59" s="832">
        <v>0.89715492108173323</v>
      </c>
      <c r="J59" s="832">
        <v>115</v>
      </c>
      <c r="K59" s="849">
        <v>343</v>
      </c>
      <c r="L59" s="849">
        <v>49735</v>
      </c>
      <c r="M59" s="832">
        <v>1</v>
      </c>
      <c r="N59" s="832">
        <v>145</v>
      </c>
      <c r="O59" s="849">
        <v>335</v>
      </c>
      <c r="P59" s="849">
        <v>48575</v>
      </c>
      <c r="Q59" s="837">
        <v>0.97667638483965014</v>
      </c>
      <c r="R59" s="850">
        <v>145</v>
      </c>
    </row>
    <row r="60" spans="1:18" ht="14.45" customHeight="1" x14ac:dyDescent="0.2">
      <c r="A60" s="831" t="s">
        <v>5340</v>
      </c>
      <c r="B60" s="832" t="s">
        <v>5341</v>
      </c>
      <c r="C60" s="832" t="s">
        <v>595</v>
      </c>
      <c r="D60" s="832" t="s">
        <v>5356</v>
      </c>
      <c r="E60" s="832" t="s">
        <v>5446</v>
      </c>
      <c r="F60" s="832" t="s">
        <v>5447</v>
      </c>
      <c r="G60" s="849">
        <v>1</v>
      </c>
      <c r="H60" s="849">
        <v>120</v>
      </c>
      <c r="I60" s="832">
        <v>0.66298342541436461</v>
      </c>
      <c r="J60" s="832">
        <v>120</v>
      </c>
      <c r="K60" s="849">
        <v>1</v>
      </c>
      <c r="L60" s="849">
        <v>181</v>
      </c>
      <c r="M60" s="832">
        <v>1</v>
      </c>
      <c r="N60" s="832">
        <v>181</v>
      </c>
      <c r="O60" s="849">
        <v>1</v>
      </c>
      <c r="P60" s="849">
        <v>182</v>
      </c>
      <c r="Q60" s="837">
        <v>1.0055248618784531</v>
      </c>
      <c r="R60" s="850">
        <v>182</v>
      </c>
    </row>
    <row r="61" spans="1:18" ht="14.45" customHeight="1" x14ac:dyDescent="0.2">
      <c r="A61" s="831" t="s">
        <v>5340</v>
      </c>
      <c r="B61" s="832" t="s">
        <v>5341</v>
      </c>
      <c r="C61" s="832" t="s">
        <v>595</v>
      </c>
      <c r="D61" s="832" t="s">
        <v>5356</v>
      </c>
      <c r="E61" s="832" t="s">
        <v>5448</v>
      </c>
      <c r="F61" s="832" t="s">
        <v>5449</v>
      </c>
      <c r="G61" s="849"/>
      <c r="H61" s="849"/>
      <c r="I61" s="832"/>
      <c r="J61" s="832"/>
      <c r="K61" s="849"/>
      <c r="L61" s="849"/>
      <c r="M61" s="832"/>
      <c r="N61" s="832"/>
      <c r="O61" s="849">
        <v>1</v>
      </c>
      <c r="P61" s="849">
        <v>451</v>
      </c>
      <c r="Q61" s="837"/>
      <c r="R61" s="850">
        <v>451</v>
      </c>
    </row>
    <row r="62" spans="1:18" ht="14.45" customHeight="1" x14ac:dyDescent="0.2">
      <c r="A62" s="831" t="s">
        <v>5340</v>
      </c>
      <c r="B62" s="832" t="s">
        <v>5341</v>
      </c>
      <c r="C62" s="832" t="s">
        <v>595</v>
      </c>
      <c r="D62" s="832" t="s">
        <v>5356</v>
      </c>
      <c r="E62" s="832" t="s">
        <v>5450</v>
      </c>
      <c r="F62" s="832" t="s">
        <v>5451</v>
      </c>
      <c r="G62" s="849">
        <v>1</v>
      </c>
      <c r="H62" s="849">
        <v>3713</v>
      </c>
      <c r="I62" s="832"/>
      <c r="J62" s="832">
        <v>3713</v>
      </c>
      <c r="K62" s="849"/>
      <c r="L62" s="849"/>
      <c r="M62" s="832"/>
      <c r="N62" s="832"/>
      <c r="O62" s="849"/>
      <c r="P62" s="849"/>
      <c r="Q62" s="837"/>
      <c r="R62" s="850"/>
    </row>
    <row r="63" spans="1:18" ht="14.45" customHeight="1" x14ac:dyDescent="0.2">
      <c r="A63" s="831" t="s">
        <v>5340</v>
      </c>
      <c r="B63" s="832" t="s">
        <v>5341</v>
      </c>
      <c r="C63" s="832" t="s">
        <v>595</v>
      </c>
      <c r="D63" s="832" t="s">
        <v>5356</v>
      </c>
      <c r="E63" s="832" t="s">
        <v>5452</v>
      </c>
      <c r="F63" s="832" t="s">
        <v>5453</v>
      </c>
      <c r="G63" s="849">
        <v>1</v>
      </c>
      <c r="H63" s="849">
        <v>611</v>
      </c>
      <c r="I63" s="832">
        <v>0.81575433911882511</v>
      </c>
      <c r="J63" s="832">
        <v>611</v>
      </c>
      <c r="K63" s="849">
        <v>1</v>
      </c>
      <c r="L63" s="849">
        <v>749</v>
      </c>
      <c r="M63" s="832">
        <v>1</v>
      </c>
      <c r="N63" s="832">
        <v>749</v>
      </c>
      <c r="O63" s="849">
        <v>3</v>
      </c>
      <c r="P63" s="849">
        <v>2256</v>
      </c>
      <c r="Q63" s="837">
        <v>3.0120160213618159</v>
      </c>
      <c r="R63" s="850">
        <v>752</v>
      </c>
    </row>
    <row r="64" spans="1:18" ht="14.45" customHeight="1" x14ac:dyDescent="0.2">
      <c r="A64" s="831" t="s">
        <v>5340</v>
      </c>
      <c r="B64" s="832" t="s">
        <v>5341</v>
      </c>
      <c r="C64" s="832" t="s">
        <v>595</v>
      </c>
      <c r="D64" s="832" t="s">
        <v>5356</v>
      </c>
      <c r="E64" s="832" t="s">
        <v>5454</v>
      </c>
      <c r="F64" s="832" t="s">
        <v>5455</v>
      </c>
      <c r="G64" s="849">
        <v>9</v>
      </c>
      <c r="H64" s="849">
        <v>8532</v>
      </c>
      <c r="I64" s="832">
        <v>2.9968387776606953</v>
      </c>
      <c r="J64" s="832">
        <v>948</v>
      </c>
      <c r="K64" s="849">
        <v>3</v>
      </c>
      <c r="L64" s="849">
        <v>2847</v>
      </c>
      <c r="M64" s="832">
        <v>1</v>
      </c>
      <c r="N64" s="832">
        <v>949</v>
      </c>
      <c r="O64" s="849">
        <v>3</v>
      </c>
      <c r="P64" s="849">
        <v>2862</v>
      </c>
      <c r="Q64" s="837">
        <v>1.0052687038988408</v>
      </c>
      <c r="R64" s="850">
        <v>954</v>
      </c>
    </row>
    <row r="65" spans="1:18" ht="14.45" customHeight="1" x14ac:dyDescent="0.2">
      <c r="A65" s="831" t="s">
        <v>5340</v>
      </c>
      <c r="B65" s="832" t="s">
        <v>5341</v>
      </c>
      <c r="C65" s="832" t="s">
        <v>595</v>
      </c>
      <c r="D65" s="832" t="s">
        <v>5356</v>
      </c>
      <c r="E65" s="832" t="s">
        <v>5456</v>
      </c>
      <c r="F65" s="832" t="s">
        <v>5457</v>
      </c>
      <c r="G65" s="849">
        <v>156</v>
      </c>
      <c r="H65" s="849">
        <v>35412</v>
      </c>
      <c r="I65" s="832">
        <v>1.7884848484848486</v>
      </c>
      <c r="J65" s="832">
        <v>227</v>
      </c>
      <c r="K65" s="849">
        <v>120</v>
      </c>
      <c r="L65" s="849">
        <v>19800</v>
      </c>
      <c r="M65" s="832">
        <v>1</v>
      </c>
      <c r="N65" s="832">
        <v>165</v>
      </c>
      <c r="O65" s="849">
        <v>119</v>
      </c>
      <c r="P65" s="849">
        <v>19635</v>
      </c>
      <c r="Q65" s="837">
        <v>0.9916666666666667</v>
      </c>
      <c r="R65" s="850">
        <v>165</v>
      </c>
    </row>
    <row r="66" spans="1:18" ht="14.45" customHeight="1" x14ac:dyDescent="0.2">
      <c r="A66" s="831" t="s">
        <v>5340</v>
      </c>
      <c r="B66" s="832" t="s">
        <v>5341</v>
      </c>
      <c r="C66" s="832" t="s">
        <v>595</v>
      </c>
      <c r="D66" s="832" t="s">
        <v>5356</v>
      </c>
      <c r="E66" s="832" t="s">
        <v>5458</v>
      </c>
      <c r="F66" s="832" t="s">
        <v>5459</v>
      </c>
      <c r="G66" s="849">
        <v>1</v>
      </c>
      <c r="H66" s="849">
        <v>892</v>
      </c>
      <c r="I66" s="832"/>
      <c r="J66" s="832">
        <v>892</v>
      </c>
      <c r="K66" s="849"/>
      <c r="L66" s="849"/>
      <c r="M66" s="832"/>
      <c r="N66" s="832"/>
      <c r="O66" s="849">
        <v>2</v>
      </c>
      <c r="P66" s="849">
        <v>2174</v>
      </c>
      <c r="Q66" s="837"/>
      <c r="R66" s="850">
        <v>1087</v>
      </c>
    </row>
    <row r="67" spans="1:18" ht="14.45" customHeight="1" x14ac:dyDescent="0.2">
      <c r="A67" s="831" t="s">
        <v>5340</v>
      </c>
      <c r="B67" s="832" t="s">
        <v>5341</v>
      </c>
      <c r="C67" s="832" t="s">
        <v>595</v>
      </c>
      <c r="D67" s="832" t="s">
        <v>5356</v>
      </c>
      <c r="E67" s="832" t="s">
        <v>5460</v>
      </c>
      <c r="F67" s="832" t="s">
        <v>5461</v>
      </c>
      <c r="G67" s="849">
        <v>6</v>
      </c>
      <c r="H67" s="849">
        <v>516</v>
      </c>
      <c r="I67" s="832">
        <v>5.931034482758621</v>
      </c>
      <c r="J67" s="832">
        <v>86</v>
      </c>
      <c r="K67" s="849">
        <v>1</v>
      </c>
      <c r="L67" s="849">
        <v>87</v>
      </c>
      <c r="M67" s="832">
        <v>1</v>
      </c>
      <c r="N67" s="832">
        <v>87</v>
      </c>
      <c r="O67" s="849">
        <v>6</v>
      </c>
      <c r="P67" s="849">
        <v>522</v>
      </c>
      <c r="Q67" s="837">
        <v>6</v>
      </c>
      <c r="R67" s="850">
        <v>87</v>
      </c>
    </row>
    <row r="68" spans="1:18" ht="14.45" customHeight="1" x14ac:dyDescent="0.2">
      <c r="A68" s="831" t="s">
        <v>5340</v>
      </c>
      <c r="B68" s="832" t="s">
        <v>5341</v>
      </c>
      <c r="C68" s="832" t="s">
        <v>595</v>
      </c>
      <c r="D68" s="832" t="s">
        <v>5356</v>
      </c>
      <c r="E68" s="832" t="s">
        <v>5462</v>
      </c>
      <c r="F68" s="832" t="s">
        <v>5463</v>
      </c>
      <c r="G68" s="849"/>
      <c r="H68" s="849"/>
      <c r="I68" s="832"/>
      <c r="J68" s="832"/>
      <c r="K68" s="849">
        <v>1</v>
      </c>
      <c r="L68" s="849">
        <v>779</v>
      </c>
      <c r="M68" s="832">
        <v>1</v>
      </c>
      <c r="N68" s="832">
        <v>779</v>
      </c>
      <c r="O68" s="849"/>
      <c r="P68" s="849"/>
      <c r="Q68" s="837"/>
      <c r="R68" s="850"/>
    </row>
    <row r="69" spans="1:18" ht="14.45" customHeight="1" x14ac:dyDescent="0.2">
      <c r="A69" s="831" t="s">
        <v>5340</v>
      </c>
      <c r="B69" s="832" t="s">
        <v>5341</v>
      </c>
      <c r="C69" s="832" t="s">
        <v>595</v>
      </c>
      <c r="D69" s="832" t="s">
        <v>5356</v>
      </c>
      <c r="E69" s="832" t="s">
        <v>5464</v>
      </c>
      <c r="F69" s="832" t="s">
        <v>5465</v>
      </c>
      <c r="G69" s="849">
        <v>5</v>
      </c>
      <c r="H69" s="849">
        <v>2000</v>
      </c>
      <c r="I69" s="832">
        <v>0.5</v>
      </c>
      <c r="J69" s="832">
        <v>400</v>
      </c>
      <c r="K69" s="849">
        <v>8</v>
      </c>
      <c r="L69" s="849">
        <v>4000</v>
      </c>
      <c r="M69" s="832">
        <v>1</v>
      </c>
      <c r="N69" s="832">
        <v>500</v>
      </c>
      <c r="O69" s="849">
        <v>2</v>
      </c>
      <c r="P69" s="849">
        <v>1006</v>
      </c>
      <c r="Q69" s="837">
        <v>0.2515</v>
      </c>
      <c r="R69" s="850">
        <v>503</v>
      </c>
    </row>
    <row r="70" spans="1:18" ht="14.45" customHeight="1" x14ac:dyDescent="0.2">
      <c r="A70" s="831" t="s">
        <v>5340</v>
      </c>
      <c r="B70" s="832" t="s">
        <v>5341</v>
      </c>
      <c r="C70" s="832" t="s">
        <v>595</v>
      </c>
      <c r="D70" s="832" t="s">
        <v>5356</v>
      </c>
      <c r="E70" s="832" t="s">
        <v>5466</v>
      </c>
      <c r="F70" s="832" t="s">
        <v>5467</v>
      </c>
      <c r="G70" s="849">
        <v>1</v>
      </c>
      <c r="H70" s="849">
        <v>1034</v>
      </c>
      <c r="I70" s="832"/>
      <c r="J70" s="832">
        <v>1034</v>
      </c>
      <c r="K70" s="849"/>
      <c r="L70" s="849"/>
      <c r="M70" s="832"/>
      <c r="N70" s="832"/>
      <c r="O70" s="849">
        <v>2</v>
      </c>
      <c r="P70" s="849">
        <v>2090</v>
      </c>
      <c r="Q70" s="837"/>
      <c r="R70" s="850">
        <v>1045</v>
      </c>
    </row>
    <row r="71" spans="1:18" ht="14.45" customHeight="1" x14ac:dyDescent="0.2">
      <c r="A71" s="831" t="s">
        <v>5340</v>
      </c>
      <c r="B71" s="832" t="s">
        <v>5341</v>
      </c>
      <c r="C71" s="832" t="s">
        <v>595</v>
      </c>
      <c r="D71" s="832" t="s">
        <v>5356</v>
      </c>
      <c r="E71" s="832" t="s">
        <v>5468</v>
      </c>
      <c r="F71" s="832" t="s">
        <v>5469</v>
      </c>
      <c r="G71" s="849">
        <v>2</v>
      </c>
      <c r="H71" s="849">
        <v>240</v>
      </c>
      <c r="I71" s="832">
        <v>0.66115702479338845</v>
      </c>
      <c r="J71" s="832">
        <v>120</v>
      </c>
      <c r="K71" s="849">
        <v>3</v>
      </c>
      <c r="L71" s="849">
        <v>363</v>
      </c>
      <c r="M71" s="832">
        <v>1</v>
      </c>
      <c r="N71" s="832">
        <v>121</v>
      </c>
      <c r="O71" s="849">
        <v>2</v>
      </c>
      <c r="P71" s="849">
        <v>244</v>
      </c>
      <c r="Q71" s="837">
        <v>0.67217630853994492</v>
      </c>
      <c r="R71" s="850">
        <v>122</v>
      </c>
    </row>
    <row r="72" spans="1:18" ht="14.45" customHeight="1" x14ac:dyDescent="0.2">
      <c r="A72" s="831" t="s">
        <v>5340</v>
      </c>
      <c r="B72" s="832" t="s">
        <v>5341</v>
      </c>
      <c r="C72" s="832" t="s">
        <v>595</v>
      </c>
      <c r="D72" s="832" t="s">
        <v>5356</v>
      </c>
      <c r="E72" s="832" t="s">
        <v>5470</v>
      </c>
      <c r="F72" s="832" t="s">
        <v>5471</v>
      </c>
      <c r="G72" s="849">
        <v>1</v>
      </c>
      <c r="H72" s="849">
        <v>1111</v>
      </c>
      <c r="I72" s="832"/>
      <c r="J72" s="832">
        <v>1111</v>
      </c>
      <c r="K72" s="849"/>
      <c r="L72" s="849"/>
      <c r="M72" s="832"/>
      <c r="N72" s="832"/>
      <c r="O72" s="849">
        <v>2</v>
      </c>
      <c r="P72" s="849">
        <v>2254</v>
      </c>
      <c r="Q72" s="837"/>
      <c r="R72" s="850">
        <v>1127</v>
      </c>
    </row>
    <row r="73" spans="1:18" ht="14.45" customHeight="1" x14ac:dyDescent="0.2">
      <c r="A73" s="831" t="s">
        <v>5340</v>
      </c>
      <c r="B73" s="832" t="s">
        <v>5341</v>
      </c>
      <c r="C73" s="832" t="s">
        <v>595</v>
      </c>
      <c r="D73" s="832" t="s">
        <v>5356</v>
      </c>
      <c r="E73" s="832" t="s">
        <v>5472</v>
      </c>
      <c r="F73" s="832" t="s">
        <v>5473</v>
      </c>
      <c r="G73" s="849"/>
      <c r="H73" s="849"/>
      <c r="I73" s="832"/>
      <c r="J73" s="832"/>
      <c r="K73" s="849">
        <v>1</v>
      </c>
      <c r="L73" s="849">
        <v>121</v>
      </c>
      <c r="M73" s="832">
        <v>1</v>
      </c>
      <c r="N73" s="832">
        <v>121</v>
      </c>
      <c r="O73" s="849"/>
      <c r="P73" s="849"/>
      <c r="Q73" s="837"/>
      <c r="R73" s="850"/>
    </row>
    <row r="74" spans="1:18" ht="14.45" customHeight="1" x14ac:dyDescent="0.2">
      <c r="A74" s="831" t="s">
        <v>5340</v>
      </c>
      <c r="B74" s="832" t="s">
        <v>5341</v>
      </c>
      <c r="C74" s="832" t="s">
        <v>595</v>
      </c>
      <c r="D74" s="832" t="s">
        <v>5356</v>
      </c>
      <c r="E74" s="832" t="s">
        <v>5474</v>
      </c>
      <c r="F74" s="832" t="s">
        <v>5475</v>
      </c>
      <c r="G74" s="849"/>
      <c r="H74" s="849"/>
      <c r="I74" s="832"/>
      <c r="J74" s="832"/>
      <c r="K74" s="849">
        <v>1</v>
      </c>
      <c r="L74" s="849">
        <v>844</v>
      </c>
      <c r="M74" s="832">
        <v>1</v>
      </c>
      <c r="N74" s="832">
        <v>844</v>
      </c>
      <c r="O74" s="849">
        <v>1</v>
      </c>
      <c r="P74" s="849">
        <v>849</v>
      </c>
      <c r="Q74" s="837">
        <v>1.0059241706161137</v>
      </c>
      <c r="R74" s="850">
        <v>849</v>
      </c>
    </row>
    <row r="75" spans="1:18" ht="14.45" customHeight="1" x14ac:dyDescent="0.2">
      <c r="A75" s="831" t="s">
        <v>5340</v>
      </c>
      <c r="B75" s="832" t="s">
        <v>5341</v>
      </c>
      <c r="C75" s="832" t="s">
        <v>595</v>
      </c>
      <c r="D75" s="832" t="s">
        <v>5356</v>
      </c>
      <c r="E75" s="832" t="s">
        <v>5476</v>
      </c>
      <c r="F75" s="832" t="s">
        <v>5477</v>
      </c>
      <c r="G75" s="849">
        <v>3</v>
      </c>
      <c r="H75" s="849">
        <v>537</v>
      </c>
      <c r="I75" s="832"/>
      <c r="J75" s="832">
        <v>179</v>
      </c>
      <c r="K75" s="849"/>
      <c r="L75" s="849"/>
      <c r="M75" s="832"/>
      <c r="N75" s="832"/>
      <c r="O75" s="849">
        <v>4</v>
      </c>
      <c r="P75" s="849">
        <v>720</v>
      </c>
      <c r="Q75" s="837"/>
      <c r="R75" s="850">
        <v>180</v>
      </c>
    </row>
    <row r="76" spans="1:18" ht="14.45" customHeight="1" x14ac:dyDescent="0.2">
      <c r="A76" s="831" t="s">
        <v>5340</v>
      </c>
      <c r="B76" s="832" t="s">
        <v>5341</v>
      </c>
      <c r="C76" s="832" t="s">
        <v>595</v>
      </c>
      <c r="D76" s="832" t="s">
        <v>5356</v>
      </c>
      <c r="E76" s="832" t="s">
        <v>5478</v>
      </c>
      <c r="F76" s="832" t="s">
        <v>5479</v>
      </c>
      <c r="G76" s="849"/>
      <c r="H76" s="849"/>
      <c r="I76" s="832"/>
      <c r="J76" s="832"/>
      <c r="K76" s="849"/>
      <c r="L76" s="849"/>
      <c r="M76" s="832"/>
      <c r="N76" s="832"/>
      <c r="O76" s="849">
        <v>2</v>
      </c>
      <c r="P76" s="849">
        <v>1060</v>
      </c>
      <c r="Q76" s="837"/>
      <c r="R76" s="850">
        <v>530</v>
      </c>
    </row>
    <row r="77" spans="1:18" ht="14.45" customHeight="1" x14ac:dyDescent="0.2">
      <c r="A77" s="831" t="s">
        <v>5340</v>
      </c>
      <c r="B77" s="832" t="s">
        <v>5341</v>
      </c>
      <c r="C77" s="832" t="s">
        <v>595</v>
      </c>
      <c r="D77" s="832" t="s">
        <v>5356</v>
      </c>
      <c r="E77" s="832" t="s">
        <v>5480</v>
      </c>
      <c r="F77" s="832" t="s">
        <v>5481</v>
      </c>
      <c r="G77" s="849"/>
      <c r="H77" s="849"/>
      <c r="I77" s="832"/>
      <c r="J77" s="832"/>
      <c r="K77" s="849">
        <v>1</v>
      </c>
      <c r="L77" s="849">
        <v>213</v>
      </c>
      <c r="M77" s="832">
        <v>1</v>
      </c>
      <c r="N77" s="832">
        <v>213</v>
      </c>
      <c r="O77" s="849"/>
      <c r="P77" s="849"/>
      <c r="Q77" s="837"/>
      <c r="R77" s="850"/>
    </row>
    <row r="78" spans="1:18" ht="14.45" customHeight="1" x14ac:dyDescent="0.2">
      <c r="A78" s="831" t="s">
        <v>5340</v>
      </c>
      <c r="B78" s="832" t="s">
        <v>5341</v>
      </c>
      <c r="C78" s="832" t="s">
        <v>595</v>
      </c>
      <c r="D78" s="832" t="s">
        <v>5356</v>
      </c>
      <c r="E78" s="832" t="s">
        <v>5482</v>
      </c>
      <c r="F78" s="832" t="s">
        <v>5483</v>
      </c>
      <c r="G78" s="849">
        <v>10</v>
      </c>
      <c r="H78" s="849">
        <v>860</v>
      </c>
      <c r="I78" s="832">
        <v>0.65900383141762453</v>
      </c>
      <c r="J78" s="832">
        <v>86</v>
      </c>
      <c r="K78" s="849">
        <v>15</v>
      </c>
      <c r="L78" s="849">
        <v>1305</v>
      </c>
      <c r="M78" s="832">
        <v>1</v>
      </c>
      <c r="N78" s="832">
        <v>87</v>
      </c>
      <c r="O78" s="849">
        <v>42</v>
      </c>
      <c r="P78" s="849">
        <v>3654</v>
      </c>
      <c r="Q78" s="837">
        <v>2.8</v>
      </c>
      <c r="R78" s="850">
        <v>87</v>
      </c>
    </row>
    <row r="79" spans="1:18" ht="14.45" customHeight="1" x14ac:dyDescent="0.2">
      <c r="A79" s="831" t="s">
        <v>5340</v>
      </c>
      <c r="B79" s="832" t="s">
        <v>5341</v>
      </c>
      <c r="C79" s="832" t="s">
        <v>595</v>
      </c>
      <c r="D79" s="832" t="s">
        <v>5356</v>
      </c>
      <c r="E79" s="832" t="s">
        <v>5484</v>
      </c>
      <c r="F79" s="832" t="s">
        <v>5485</v>
      </c>
      <c r="G79" s="849"/>
      <c r="H79" s="849"/>
      <c r="I79" s="832"/>
      <c r="J79" s="832"/>
      <c r="K79" s="849"/>
      <c r="L79" s="849"/>
      <c r="M79" s="832"/>
      <c r="N79" s="832"/>
      <c r="O79" s="849">
        <v>1</v>
      </c>
      <c r="P79" s="849">
        <v>0</v>
      </c>
      <c r="Q79" s="837"/>
      <c r="R79" s="850">
        <v>0</v>
      </c>
    </row>
    <row r="80" spans="1:18" ht="14.45" customHeight="1" thickBot="1" x14ac:dyDescent="0.25">
      <c r="A80" s="839" t="s">
        <v>5340</v>
      </c>
      <c r="B80" s="840" t="s">
        <v>5341</v>
      </c>
      <c r="C80" s="840" t="s">
        <v>595</v>
      </c>
      <c r="D80" s="840" t="s">
        <v>5356</v>
      </c>
      <c r="E80" s="840" t="s">
        <v>5486</v>
      </c>
      <c r="F80" s="840" t="s">
        <v>5487</v>
      </c>
      <c r="G80" s="851"/>
      <c r="H80" s="851"/>
      <c r="I80" s="840"/>
      <c r="J80" s="840"/>
      <c r="K80" s="851">
        <v>1</v>
      </c>
      <c r="L80" s="851">
        <v>286</v>
      </c>
      <c r="M80" s="840">
        <v>1</v>
      </c>
      <c r="N80" s="840">
        <v>286</v>
      </c>
      <c r="O80" s="851"/>
      <c r="P80" s="851"/>
      <c r="Q80" s="845"/>
      <c r="R80" s="852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0F0DA53B-C6D9-44B2-A006-BFB12AAD12A9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3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2" t="s">
        <v>5489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22995.579999999998</v>
      </c>
      <c r="I3" s="208">
        <f t="shared" si="0"/>
        <v>2476918.2400000002</v>
      </c>
      <c r="J3" s="78"/>
      <c r="K3" s="78"/>
      <c r="L3" s="208">
        <f t="shared" si="0"/>
        <v>20699.099999999999</v>
      </c>
      <c r="M3" s="208">
        <f t="shared" si="0"/>
        <v>2277163.77</v>
      </c>
      <c r="N3" s="78"/>
      <c r="O3" s="78"/>
      <c r="P3" s="208">
        <f t="shared" si="0"/>
        <v>21232.400000000001</v>
      </c>
      <c r="Q3" s="208">
        <f t="shared" si="0"/>
        <v>2359063.0700000003</v>
      </c>
      <c r="R3" s="79">
        <f>IF(M3=0,0,Q3/M3)</f>
        <v>1.035965485258006</v>
      </c>
      <c r="S3" s="209">
        <f>IF(P3=0,0,Q3/P3)</f>
        <v>111.10675524198867</v>
      </c>
    </row>
    <row r="4" spans="1:19" ht="14.45" customHeight="1" x14ac:dyDescent="0.2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5" customHeight="1" thickBot="1" x14ac:dyDescent="0.25">
      <c r="A5" s="890"/>
      <c r="B5" s="890"/>
      <c r="C5" s="891"/>
      <c r="D5" s="900"/>
      <c r="E5" s="892"/>
      <c r="F5" s="893"/>
      <c r="G5" s="894"/>
      <c r="H5" s="895" t="s">
        <v>90</v>
      </c>
      <c r="I5" s="896" t="s">
        <v>14</v>
      </c>
      <c r="J5" s="897"/>
      <c r="K5" s="897"/>
      <c r="L5" s="895" t="s">
        <v>90</v>
      </c>
      <c r="M5" s="896" t="s">
        <v>14</v>
      </c>
      <c r="N5" s="897"/>
      <c r="O5" s="897"/>
      <c r="P5" s="895" t="s">
        <v>90</v>
      </c>
      <c r="Q5" s="896" t="s">
        <v>14</v>
      </c>
      <c r="R5" s="898"/>
      <c r="S5" s="899"/>
    </row>
    <row r="6" spans="1:19" ht="14.45" customHeight="1" x14ac:dyDescent="0.2">
      <c r="A6" s="824" t="s">
        <v>5340</v>
      </c>
      <c r="B6" s="825" t="s">
        <v>5341</v>
      </c>
      <c r="C6" s="825" t="s">
        <v>595</v>
      </c>
      <c r="D6" s="825" t="s">
        <v>5323</v>
      </c>
      <c r="E6" s="825" t="s">
        <v>5342</v>
      </c>
      <c r="F6" s="825" t="s">
        <v>5343</v>
      </c>
      <c r="G6" s="825" t="s">
        <v>5344</v>
      </c>
      <c r="H6" s="225"/>
      <c r="I6" s="225"/>
      <c r="J6" s="825"/>
      <c r="K6" s="825"/>
      <c r="L6" s="225">
        <v>0.6</v>
      </c>
      <c r="M6" s="225">
        <v>41.82</v>
      </c>
      <c r="N6" s="825">
        <v>1</v>
      </c>
      <c r="O6" s="825">
        <v>69.7</v>
      </c>
      <c r="P6" s="225">
        <v>0.9</v>
      </c>
      <c r="Q6" s="225">
        <v>62.73</v>
      </c>
      <c r="R6" s="830">
        <v>1.5</v>
      </c>
      <c r="S6" s="848">
        <v>69.699999999999989</v>
      </c>
    </row>
    <row r="7" spans="1:19" ht="14.45" customHeight="1" x14ac:dyDescent="0.2">
      <c r="A7" s="831" t="s">
        <v>5340</v>
      </c>
      <c r="B7" s="832" t="s">
        <v>5341</v>
      </c>
      <c r="C7" s="832" t="s">
        <v>595</v>
      </c>
      <c r="D7" s="832" t="s">
        <v>5323</v>
      </c>
      <c r="E7" s="832" t="s">
        <v>5356</v>
      </c>
      <c r="F7" s="832" t="s">
        <v>5357</v>
      </c>
      <c r="G7" s="832" t="s">
        <v>5358</v>
      </c>
      <c r="H7" s="849">
        <v>1</v>
      </c>
      <c r="I7" s="849">
        <v>83</v>
      </c>
      <c r="J7" s="832">
        <v>9.0909090909090912E-2</v>
      </c>
      <c r="K7" s="832">
        <v>83</v>
      </c>
      <c r="L7" s="849">
        <v>11</v>
      </c>
      <c r="M7" s="849">
        <v>913</v>
      </c>
      <c r="N7" s="832">
        <v>1</v>
      </c>
      <c r="O7" s="832">
        <v>83</v>
      </c>
      <c r="P7" s="849">
        <v>15</v>
      </c>
      <c r="Q7" s="849">
        <v>1260</v>
      </c>
      <c r="R7" s="837">
        <v>1.380065717415115</v>
      </c>
      <c r="S7" s="850">
        <v>84</v>
      </c>
    </row>
    <row r="8" spans="1:19" ht="14.45" customHeight="1" x14ac:dyDescent="0.2">
      <c r="A8" s="831" t="s">
        <v>5340</v>
      </c>
      <c r="B8" s="832" t="s">
        <v>5341</v>
      </c>
      <c r="C8" s="832" t="s">
        <v>595</v>
      </c>
      <c r="D8" s="832" t="s">
        <v>5323</v>
      </c>
      <c r="E8" s="832" t="s">
        <v>5356</v>
      </c>
      <c r="F8" s="832" t="s">
        <v>5359</v>
      </c>
      <c r="G8" s="832" t="s">
        <v>5360</v>
      </c>
      <c r="H8" s="849"/>
      <c r="I8" s="849"/>
      <c r="J8" s="832"/>
      <c r="K8" s="832"/>
      <c r="L8" s="849">
        <v>6</v>
      </c>
      <c r="M8" s="849">
        <v>636</v>
      </c>
      <c r="N8" s="832">
        <v>1</v>
      </c>
      <c r="O8" s="832">
        <v>106</v>
      </c>
      <c r="P8" s="849">
        <v>4</v>
      </c>
      <c r="Q8" s="849">
        <v>428</v>
      </c>
      <c r="R8" s="837">
        <v>0.67295597484276726</v>
      </c>
      <c r="S8" s="850">
        <v>107</v>
      </c>
    </row>
    <row r="9" spans="1:19" ht="14.45" customHeight="1" x14ac:dyDescent="0.2">
      <c r="A9" s="831" t="s">
        <v>5340</v>
      </c>
      <c r="B9" s="832" t="s">
        <v>5341</v>
      </c>
      <c r="C9" s="832" t="s">
        <v>595</v>
      </c>
      <c r="D9" s="832" t="s">
        <v>5323</v>
      </c>
      <c r="E9" s="832" t="s">
        <v>5356</v>
      </c>
      <c r="F9" s="832" t="s">
        <v>5361</v>
      </c>
      <c r="G9" s="832" t="s">
        <v>5362</v>
      </c>
      <c r="H9" s="849"/>
      <c r="I9" s="849"/>
      <c r="J9" s="832"/>
      <c r="K9" s="832"/>
      <c r="L9" s="849"/>
      <c r="M9" s="849"/>
      <c r="N9" s="832"/>
      <c r="O9" s="832"/>
      <c r="P9" s="849">
        <v>2</v>
      </c>
      <c r="Q9" s="849">
        <v>76</v>
      </c>
      <c r="R9" s="837"/>
      <c r="S9" s="850">
        <v>38</v>
      </c>
    </row>
    <row r="10" spans="1:19" ht="14.45" customHeight="1" x14ac:dyDescent="0.2">
      <c r="A10" s="831" t="s">
        <v>5340</v>
      </c>
      <c r="B10" s="832" t="s">
        <v>5341</v>
      </c>
      <c r="C10" s="832" t="s">
        <v>595</v>
      </c>
      <c r="D10" s="832" t="s">
        <v>5323</v>
      </c>
      <c r="E10" s="832" t="s">
        <v>5356</v>
      </c>
      <c r="F10" s="832" t="s">
        <v>5370</v>
      </c>
      <c r="G10" s="832" t="s">
        <v>5371</v>
      </c>
      <c r="H10" s="849"/>
      <c r="I10" s="849"/>
      <c r="J10" s="832"/>
      <c r="K10" s="832"/>
      <c r="L10" s="849">
        <v>1</v>
      </c>
      <c r="M10" s="849">
        <v>382</v>
      </c>
      <c r="N10" s="832">
        <v>1</v>
      </c>
      <c r="O10" s="832">
        <v>382</v>
      </c>
      <c r="P10" s="849">
        <v>1</v>
      </c>
      <c r="Q10" s="849">
        <v>384</v>
      </c>
      <c r="R10" s="837">
        <v>1.0052356020942408</v>
      </c>
      <c r="S10" s="850">
        <v>384</v>
      </c>
    </row>
    <row r="11" spans="1:19" ht="14.45" customHeight="1" x14ac:dyDescent="0.2">
      <c r="A11" s="831" t="s">
        <v>5340</v>
      </c>
      <c r="B11" s="832" t="s">
        <v>5341</v>
      </c>
      <c r="C11" s="832" t="s">
        <v>595</v>
      </c>
      <c r="D11" s="832" t="s">
        <v>5323</v>
      </c>
      <c r="E11" s="832" t="s">
        <v>5356</v>
      </c>
      <c r="F11" s="832" t="s">
        <v>5374</v>
      </c>
      <c r="G11" s="832" t="s">
        <v>5375</v>
      </c>
      <c r="H11" s="849"/>
      <c r="I11" s="849"/>
      <c r="J11" s="832"/>
      <c r="K11" s="832"/>
      <c r="L11" s="849"/>
      <c r="M11" s="849"/>
      <c r="N11" s="832"/>
      <c r="O11" s="832"/>
      <c r="P11" s="849">
        <v>2</v>
      </c>
      <c r="Q11" s="849">
        <v>182</v>
      </c>
      <c r="R11" s="837"/>
      <c r="S11" s="850">
        <v>91</v>
      </c>
    </row>
    <row r="12" spans="1:19" ht="14.45" customHeight="1" x14ac:dyDescent="0.2">
      <c r="A12" s="831" t="s">
        <v>5340</v>
      </c>
      <c r="B12" s="832" t="s">
        <v>5341</v>
      </c>
      <c r="C12" s="832" t="s">
        <v>595</v>
      </c>
      <c r="D12" s="832" t="s">
        <v>5323</v>
      </c>
      <c r="E12" s="832" t="s">
        <v>5356</v>
      </c>
      <c r="F12" s="832" t="s">
        <v>5380</v>
      </c>
      <c r="G12" s="832" t="s">
        <v>5381</v>
      </c>
      <c r="H12" s="849">
        <v>3</v>
      </c>
      <c r="I12" s="849">
        <v>378</v>
      </c>
      <c r="J12" s="832">
        <v>5.2217157065893076E-2</v>
      </c>
      <c r="K12" s="832">
        <v>126</v>
      </c>
      <c r="L12" s="849">
        <v>57</v>
      </c>
      <c r="M12" s="849">
        <v>7239</v>
      </c>
      <c r="N12" s="832">
        <v>1</v>
      </c>
      <c r="O12" s="832">
        <v>127</v>
      </c>
      <c r="P12" s="849">
        <v>56</v>
      </c>
      <c r="Q12" s="849">
        <v>7056</v>
      </c>
      <c r="R12" s="837">
        <v>0.9747202652300041</v>
      </c>
      <c r="S12" s="850">
        <v>126</v>
      </c>
    </row>
    <row r="13" spans="1:19" ht="14.45" customHeight="1" x14ac:dyDescent="0.2">
      <c r="A13" s="831" t="s">
        <v>5340</v>
      </c>
      <c r="B13" s="832" t="s">
        <v>5341</v>
      </c>
      <c r="C13" s="832" t="s">
        <v>595</v>
      </c>
      <c r="D13" s="832" t="s">
        <v>5323</v>
      </c>
      <c r="E13" s="832" t="s">
        <v>5356</v>
      </c>
      <c r="F13" s="832" t="s">
        <v>5396</v>
      </c>
      <c r="G13" s="832" t="s">
        <v>5397</v>
      </c>
      <c r="H13" s="849"/>
      <c r="I13" s="849"/>
      <c r="J13" s="832"/>
      <c r="K13" s="832"/>
      <c r="L13" s="849">
        <v>5</v>
      </c>
      <c r="M13" s="849">
        <v>6565</v>
      </c>
      <c r="N13" s="832">
        <v>1</v>
      </c>
      <c r="O13" s="832">
        <v>1313</v>
      </c>
      <c r="P13" s="849">
        <v>3</v>
      </c>
      <c r="Q13" s="849">
        <v>3963</v>
      </c>
      <c r="R13" s="837">
        <v>0.60365575019040363</v>
      </c>
      <c r="S13" s="850">
        <v>1321</v>
      </c>
    </row>
    <row r="14" spans="1:19" ht="14.45" customHeight="1" x14ac:dyDescent="0.2">
      <c r="A14" s="831" t="s">
        <v>5340</v>
      </c>
      <c r="B14" s="832" t="s">
        <v>5341</v>
      </c>
      <c r="C14" s="832" t="s">
        <v>595</v>
      </c>
      <c r="D14" s="832" t="s">
        <v>5323</v>
      </c>
      <c r="E14" s="832" t="s">
        <v>5356</v>
      </c>
      <c r="F14" s="832" t="s">
        <v>5398</v>
      </c>
      <c r="G14" s="832" t="s">
        <v>5399</v>
      </c>
      <c r="H14" s="849"/>
      <c r="I14" s="849"/>
      <c r="J14" s="832"/>
      <c r="K14" s="832"/>
      <c r="L14" s="849"/>
      <c r="M14" s="849"/>
      <c r="N14" s="832"/>
      <c r="O14" s="832"/>
      <c r="P14" s="849">
        <v>1</v>
      </c>
      <c r="Q14" s="849">
        <v>982</v>
      </c>
      <c r="R14" s="837"/>
      <c r="S14" s="850">
        <v>982</v>
      </c>
    </row>
    <row r="15" spans="1:19" ht="14.45" customHeight="1" x14ac:dyDescent="0.2">
      <c r="A15" s="831" t="s">
        <v>5340</v>
      </c>
      <c r="B15" s="832" t="s">
        <v>5341</v>
      </c>
      <c r="C15" s="832" t="s">
        <v>595</v>
      </c>
      <c r="D15" s="832" t="s">
        <v>5323</v>
      </c>
      <c r="E15" s="832" t="s">
        <v>5356</v>
      </c>
      <c r="F15" s="832" t="s">
        <v>5402</v>
      </c>
      <c r="G15" s="832" t="s">
        <v>5403</v>
      </c>
      <c r="H15" s="849"/>
      <c r="I15" s="849"/>
      <c r="J15" s="832"/>
      <c r="K15" s="832"/>
      <c r="L15" s="849">
        <v>3</v>
      </c>
      <c r="M15" s="849">
        <v>492</v>
      </c>
      <c r="N15" s="832">
        <v>1</v>
      </c>
      <c r="O15" s="832">
        <v>164</v>
      </c>
      <c r="P15" s="849"/>
      <c r="Q15" s="849"/>
      <c r="R15" s="837"/>
      <c r="S15" s="850"/>
    </row>
    <row r="16" spans="1:19" ht="14.45" customHeight="1" x14ac:dyDescent="0.2">
      <c r="A16" s="831" t="s">
        <v>5340</v>
      </c>
      <c r="B16" s="832" t="s">
        <v>5341</v>
      </c>
      <c r="C16" s="832" t="s">
        <v>595</v>
      </c>
      <c r="D16" s="832" t="s">
        <v>5323</v>
      </c>
      <c r="E16" s="832" t="s">
        <v>5356</v>
      </c>
      <c r="F16" s="832" t="s">
        <v>5404</v>
      </c>
      <c r="G16" s="832" t="s">
        <v>5405</v>
      </c>
      <c r="H16" s="849">
        <v>4</v>
      </c>
      <c r="I16" s="849">
        <v>133.34</v>
      </c>
      <c r="J16" s="832">
        <v>0.1212203858251968</v>
      </c>
      <c r="K16" s="832">
        <v>33.335000000000001</v>
      </c>
      <c r="L16" s="849">
        <v>33</v>
      </c>
      <c r="M16" s="849">
        <v>1099.9800000000002</v>
      </c>
      <c r="N16" s="832">
        <v>1</v>
      </c>
      <c r="O16" s="832">
        <v>33.332727272727283</v>
      </c>
      <c r="P16" s="849">
        <v>47</v>
      </c>
      <c r="Q16" s="849">
        <v>1566.6699999999998</v>
      </c>
      <c r="R16" s="837">
        <v>1.4242713503881885</v>
      </c>
      <c r="S16" s="850">
        <v>33.333404255319145</v>
      </c>
    </row>
    <row r="17" spans="1:19" ht="14.45" customHeight="1" x14ac:dyDescent="0.2">
      <c r="A17" s="831" t="s">
        <v>5340</v>
      </c>
      <c r="B17" s="832" t="s">
        <v>5341</v>
      </c>
      <c r="C17" s="832" t="s">
        <v>595</v>
      </c>
      <c r="D17" s="832" t="s">
        <v>5323</v>
      </c>
      <c r="E17" s="832" t="s">
        <v>5356</v>
      </c>
      <c r="F17" s="832" t="s">
        <v>5406</v>
      </c>
      <c r="G17" s="832" t="s">
        <v>5407</v>
      </c>
      <c r="H17" s="849">
        <v>215</v>
      </c>
      <c r="I17" s="849">
        <v>24940</v>
      </c>
      <c r="J17" s="832">
        <v>1.0336538461538463</v>
      </c>
      <c r="K17" s="832">
        <v>116</v>
      </c>
      <c r="L17" s="849">
        <v>208</v>
      </c>
      <c r="M17" s="849">
        <v>24128</v>
      </c>
      <c r="N17" s="832">
        <v>1</v>
      </c>
      <c r="O17" s="832">
        <v>116</v>
      </c>
      <c r="P17" s="849">
        <v>208</v>
      </c>
      <c r="Q17" s="849">
        <v>24128</v>
      </c>
      <c r="R17" s="837">
        <v>1</v>
      </c>
      <c r="S17" s="850">
        <v>116</v>
      </c>
    </row>
    <row r="18" spans="1:19" ht="14.45" customHeight="1" x14ac:dyDescent="0.2">
      <c r="A18" s="831" t="s">
        <v>5340</v>
      </c>
      <c r="B18" s="832" t="s">
        <v>5341</v>
      </c>
      <c r="C18" s="832" t="s">
        <v>595</v>
      </c>
      <c r="D18" s="832" t="s">
        <v>5323</v>
      </c>
      <c r="E18" s="832" t="s">
        <v>5356</v>
      </c>
      <c r="F18" s="832" t="s">
        <v>5410</v>
      </c>
      <c r="G18" s="832" t="s">
        <v>5411</v>
      </c>
      <c r="H18" s="849"/>
      <c r="I18" s="849"/>
      <c r="J18" s="832"/>
      <c r="K18" s="832"/>
      <c r="L18" s="849">
        <v>5</v>
      </c>
      <c r="M18" s="849">
        <v>430</v>
      </c>
      <c r="N18" s="832">
        <v>1</v>
      </c>
      <c r="O18" s="832">
        <v>86</v>
      </c>
      <c r="P18" s="849">
        <v>3</v>
      </c>
      <c r="Q18" s="849">
        <v>261</v>
      </c>
      <c r="R18" s="837">
        <v>0.60697674418604652</v>
      </c>
      <c r="S18" s="850">
        <v>87</v>
      </c>
    </row>
    <row r="19" spans="1:19" ht="14.45" customHeight="1" x14ac:dyDescent="0.2">
      <c r="A19" s="831" t="s">
        <v>5340</v>
      </c>
      <c r="B19" s="832" t="s">
        <v>5341</v>
      </c>
      <c r="C19" s="832" t="s">
        <v>595</v>
      </c>
      <c r="D19" s="832" t="s">
        <v>5323</v>
      </c>
      <c r="E19" s="832" t="s">
        <v>5356</v>
      </c>
      <c r="F19" s="832" t="s">
        <v>5412</v>
      </c>
      <c r="G19" s="832" t="s">
        <v>5413</v>
      </c>
      <c r="H19" s="849"/>
      <c r="I19" s="849"/>
      <c r="J19" s="832"/>
      <c r="K19" s="832"/>
      <c r="L19" s="849">
        <v>1</v>
      </c>
      <c r="M19" s="849">
        <v>32</v>
      </c>
      <c r="N19" s="832">
        <v>1</v>
      </c>
      <c r="O19" s="832">
        <v>32</v>
      </c>
      <c r="P19" s="849">
        <v>3</v>
      </c>
      <c r="Q19" s="849">
        <v>99</v>
      </c>
      <c r="R19" s="837">
        <v>3.09375</v>
      </c>
      <c r="S19" s="850">
        <v>33</v>
      </c>
    </row>
    <row r="20" spans="1:19" ht="14.45" customHeight="1" x14ac:dyDescent="0.2">
      <c r="A20" s="831" t="s">
        <v>5340</v>
      </c>
      <c r="B20" s="832" t="s">
        <v>5341</v>
      </c>
      <c r="C20" s="832" t="s">
        <v>595</v>
      </c>
      <c r="D20" s="832" t="s">
        <v>5323</v>
      </c>
      <c r="E20" s="832" t="s">
        <v>5356</v>
      </c>
      <c r="F20" s="832" t="s">
        <v>5414</v>
      </c>
      <c r="G20" s="832" t="s">
        <v>5415</v>
      </c>
      <c r="H20" s="849"/>
      <c r="I20" s="849"/>
      <c r="J20" s="832"/>
      <c r="K20" s="832"/>
      <c r="L20" s="849">
        <v>18</v>
      </c>
      <c r="M20" s="849">
        <v>0</v>
      </c>
      <c r="N20" s="832"/>
      <c r="O20" s="832">
        <v>0</v>
      </c>
      <c r="P20" s="849">
        <v>75</v>
      </c>
      <c r="Q20" s="849">
        <v>0</v>
      </c>
      <c r="R20" s="837"/>
      <c r="S20" s="850">
        <v>0</v>
      </c>
    </row>
    <row r="21" spans="1:19" ht="14.45" customHeight="1" x14ac:dyDescent="0.2">
      <c r="A21" s="831" t="s">
        <v>5340</v>
      </c>
      <c r="B21" s="832" t="s">
        <v>5341</v>
      </c>
      <c r="C21" s="832" t="s">
        <v>595</v>
      </c>
      <c r="D21" s="832" t="s">
        <v>5323</v>
      </c>
      <c r="E21" s="832" t="s">
        <v>5356</v>
      </c>
      <c r="F21" s="832" t="s">
        <v>5422</v>
      </c>
      <c r="G21" s="832" t="s">
        <v>5423</v>
      </c>
      <c r="H21" s="849">
        <v>2</v>
      </c>
      <c r="I21" s="849">
        <v>502</v>
      </c>
      <c r="J21" s="832">
        <v>0.99603174603174605</v>
      </c>
      <c r="K21" s="832">
        <v>251</v>
      </c>
      <c r="L21" s="849">
        <v>2</v>
      </c>
      <c r="M21" s="849">
        <v>504</v>
      </c>
      <c r="N21" s="832">
        <v>1</v>
      </c>
      <c r="O21" s="832">
        <v>252</v>
      </c>
      <c r="P21" s="849">
        <v>7</v>
      </c>
      <c r="Q21" s="849">
        <v>1778</v>
      </c>
      <c r="R21" s="837">
        <v>3.5277777777777777</v>
      </c>
      <c r="S21" s="850">
        <v>254</v>
      </c>
    </row>
    <row r="22" spans="1:19" ht="14.45" customHeight="1" x14ac:dyDescent="0.2">
      <c r="A22" s="831" t="s">
        <v>5340</v>
      </c>
      <c r="B22" s="832" t="s">
        <v>5341</v>
      </c>
      <c r="C22" s="832" t="s">
        <v>595</v>
      </c>
      <c r="D22" s="832" t="s">
        <v>5323</v>
      </c>
      <c r="E22" s="832" t="s">
        <v>5356</v>
      </c>
      <c r="F22" s="832" t="s">
        <v>5432</v>
      </c>
      <c r="G22" s="832" t="s">
        <v>5433</v>
      </c>
      <c r="H22" s="849"/>
      <c r="I22" s="849"/>
      <c r="J22" s="832"/>
      <c r="K22" s="832"/>
      <c r="L22" s="849">
        <v>1</v>
      </c>
      <c r="M22" s="849">
        <v>59</v>
      </c>
      <c r="N22" s="832">
        <v>1</v>
      </c>
      <c r="O22" s="832">
        <v>59</v>
      </c>
      <c r="P22" s="849"/>
      <c r="Q22" s="849"/>
      <c r="R22" s="837"/>
      <c r="S22" s="850"/>
    </row>
    <row r="23" spans="1:19" ht="14.45" customHeight="1" x14ac:dyDescent="0.2">
      <c r="A23" s="831" t="s">
        <v>5340</v>
      </c>
      <c r="B23" s="832" t="s">
        <v>5341</v>
      </c>
      <c r="C23" s="832" t="s">
        <v>595</v>
      </c>
      <c r="D23" s="832" t="s">
        <v>5323</v>
      </c>
      <c r="E23" s="832" t="s">
        <v>5356</v>
      </c>
      <c r="F23" s="832" t="s">
        <v>5444</v>
      </c>
      <c r="G23" s="832" t="s">
        <v>5445</v>
      </c>
      <c r="H23" s="849"/>
      <c r="I23" s="849"/>
      <c r="J23" s="832"/>
      <c r="K23" s="832"/>
      <c r="L23" s="849">
        <v>3</v>
      </c>
      <c r="M23" s="849">
        <v>435</v>
      </c>
      <c r="N23" s="832">
        <v>1</v>
      </c>
      <c r="O23" s="832">
        <v>145</v>
      </c>
      <c r="P23" s="849">
        <v>2</v>
      </c>
      <c r="Q23" s="849">
        <v>290</v>
      </c>
      <c r="R23" s="837">
        <v>0.66666666666666663</v>
      </c>
      <c r="S23" s="850">
        <v>145</v>
      </c>
    </row>
    <row r="24" spans="1:19" ht="14.45" customHeight="1" x14ac:dyDescent="0.2">
      <c r="A24" s="831" t="s">
        <v>5340</v>
      </c>
      <c r="B24" s="832" t="s">
        <v>5341</v>
      </c>
      <c r="C24" s="832" t="s">
        <v>595</v>
      </c>
      <c r="D24" s="832" t="s">
        <v>5323</v>
      </c>
      <c r="E24" s="832" t="s">
        <v>5356</v>
      </c>
      <c r="F24" s="832" t="s">
        <v>5452</v>
      </c>
      <c r="G24" s="832" t="s">
        <v>5453</v>
      </c>
      <c r="H24" s="849"/>
      <c r="I24" s="849"/>
      <c r="J24" s="832"/>
      <c r="K24" s="832"/>
      <c r="L24" s="849"/>
      <c r="M24" s="849"/>
      <c r="N24" s="832"/>
      <c r="O24" s="832"/>
      <c r="P24" s="849">
        <v>1</v>
      </c>
      <c r="Q24" s="849">
        <v>752</v>
      </c>
      <c r="R24" s="837"/>
      <c r="S24" s="850">
        <v>752</v>
      </c>
    </row>
    <row r="25" spans="1:19" ht="14.45" customHeight="1" x14ac:dyDescent="0.2">
      <c r="A25" s="831" t="s">
        <v>5340</v>
      </c>
      <c r="B25" s="832" t="s">
        <v>5341</v>
      </c>
      <c r="C25" s="832" t="s">
        <v>595</v>
      </c>
      <c r="D25" s="832" t="s">
        <v>1760</v>
      </c>
      <c r="E25" s="832" t="s">
        <v>5342</v>
      </c>
      <c r="F25" s="832" t="s">
        <v>5343</v>
      </c>
      <c r="G25" s="832" t="s">
        <v>5344</v>
      </c>
      <c r="H25" s="849"/>
      <c r="I25" s="849"/>
      <c r="J25" s="832"/>
      <c r="K25" s="832"/>
      <c r="L25" s="849"/>
      <c r="M25" s="849"/>
      <c r="N25" s="832"/>
      <c r="O25" s="832"/>
      <c r="P25" s="849">
        <v>0.8</v>
      </c>
      <c r="Q25" s="849">
        <v>55.76</v>
      </c>
      <c r="R25" s="837"/>
      <c r="S25" s="850">
        <v>69.699999999999989</v>
      </c>
    </row>
    <row r="26" spans="1:19" ht="14.45" customHeight="1" x14ac:dyDescent="0.2">
      <c r="A26" s="831" t="s">
        <v>5340</v>
      </c>
      <c r="B26" s="832" t="s">
        <v>5341</v>
      </c>
      <c r="C26" s="832" t="s">
        <v>595</v>
      </c>
      <c r="D26" s="832" t="s">
        <v>1760</v>
      </c>
      <c r="E26" s="832" t="s">
        <v>5356</v>
      </c>
      <c r="F26" s="832" t="s">
        <v>5357</v>
      </c>
      <c r="G26" s="832" t="s">
        <v>5358</v>
      </c>
      <c r="H26" s="849">
        <v>2</v>
      </c>
      <c r="I26" s="849">
        <v>166</v>
      </c>
      <c r="J26" s="832">
        <v>0.66666666666666663</v>
      </c>
      <c r="K26" s="832">
        <v>83</v>
      </c>
      <c r="L26" s="849">
        <v>3</v>
      </c>
      <c r="M26" s="849">
        <v>249</v>
      </c>
      <c r="N26" s="832">
        <v>1</v>
      </c>
      <c r="O26" s="832">
        <v>83</v>
      </c>
      <c r="P26" s="849">
        <v>1</v>
      </c>
      <c r="Q26" s="849">
        <v>84</v>
      </c>
      <c r="R26" s="837">
        <v>0.33734939759036142</v>
      </c>
      <c r="S26" s="850">
        <v>84</v>
      </c>
    </row>
    <row r="27" spans="1:19" ht="14.45" customHeight="1" x14ac:dyDescent="0.2">
      <c r="A27" s="831" t="s">
        <v>5340</v>
      </c>
      <c r="B27" s="832" t="s">
        <v>5341</v>
      </c>
      <c r="C27" s="832" t="s">
        <v>595</v>
      </c>
      <c r="D27" s="832" t="s">
        <v>1760</v>
      </c>
      <c r="E27" s="832" t="s">
        <v>5356</v>
      </c>
      <c r="F27" s="832" t="s">
        <v>5359</v>
      </c>
      <c r="G27" s="832" t="s">
        <v>5360</v>
      </c>
      <c r="H27" s="849">
        <v>3</v>
      </c>
      <c r="I27" s="849">
        <v>318</v>
      </c>
      <c r="J27" s="832"/>
      <c r="K27" s="832">
        <v>106</v>
      </c>
      <c r="L27" s="849"/>
      <c r="M27" s="849"/>
      <c r="N27" s="832"/>
      <c r="O27" s="832"/>
      <c r="P27" s="849">
        <v>2</v>
      </c>
      <c r="Q27" s="849">
        <v>214</v>
      </c>
      <c r="R27" s="837"/>
      <c r="S27" s="850">
        <v>107</v>
      </c>
    </row>
    <row r="28" spans="1:19" ht="14.45" customHeight="1" x14ac:dyDescent="0.2">
      <c r="A28" s="831" t="s">
        <v>5340</v>
      </c>
      <c r="B28" s="832" t="s">
        <v>5341</v>
      </c>
      <c r="C28" s="832" t="s">
        <v>595</v>
      </c>
      <c r="D28" s="832" t="s">
        <v>1760</v>
      </c>
      <c r="E28" s="832" t="s">
        <v>5356</v>
      </c>
      <c r="F28" s="832" t="s">
        <v>5368</v>
      </c>
      <c r="G28" s="832" t="s">
        <v>5369</v>
      </c>
      <c r="H28" s="849"/>
      <c r="I28" s="849"/>
      <c r="J28" s="832"/>
      <c r="K28" s="832"/>
      <c r="L28" s="849"/>
      <c r="M28" s="849"/>
      <c r="N28" s="832"/>
      <c r="O28" s="832"/>
      <c r="P28" s="849">
        <v>1</v>
      </c>
      <c r="Q28" s="849">
        <v>242</v>
      </c>
      <c r="R28" s="837"/>
      <c r="S28" s="850">
        <v>242</v>
      </c>
    </row>
    <row r="29" spans="1:19" ht="14.45" customHeight="1" x14ac:dyDescent="0.2">
      <c r="A29" s="831" t="s">
        <v>5340</v>
      </c>
      <c r="B29" s="832" t="s">
        <v>5341</v>
      </c>
      <c r="C29" s="832" t="s">
        <v>595</v>
      </c>
      <c r="D29" s="832" t="s">
        <v>1760</v>
      </c>
      <c r="E29" s="832" t="s">
        <v>5356</v>
      </c>
      <c r="F29" s="832" t="s">
        <v>5374</v>
      </c>
      <c r="G29" s="832" t="s">
        <v>5375</v>
      </c>
      <c r="H29" s="849"/>
      <c r="I29" s="849"/>
      <c r="J29" s="832"/>
      <c r="K29" s="832"/>
      <c r="L29" s="849"/>
      <c r="M29" s="849"/>
      <c r="N29" s="832"/>
      <c r="O29" s="832"/>
      <c r="P29" s="849">
        <v>1</v>
      </c>
      <c r="Q29" s="849">
        <v>91</v>
      </c>
      <c r="R29" s="837"/>
      <c r="S29" s="850">
        <v>91</v>
      </c>
    </row>
    <row r="30" spans="1:19" ht="14.45" customHeight="1" x14ac:dyDescent="0.2">
      <c r="A30" s="831" t="s">
        <v>5340</v>
      </c>
      <c r="B30" s="832" t="s">
        <v>5341</v>
      </c>
      <c r="C30" s="832" t="s">
        <v>595</v>
      </c>
      <c r="D30" s="832" t="s">
        <v>1760</v>
      </c>
      <c r="E30" s="832" t="s">
        <v>5356</v>
      </c>
      <c r="F30" s="832" t="s">
        <v>5380</v>
      </c>
      <c r="G30" s="832" t="s">
        <v>5381</v>
      </c>
      <c r="H30" s="849">
        <v>175</v>
      </c>
      <c r="I30" s="849">
        <v>22050</v>
      </c>
      <c r="J30" s="832">
        <v>0.73568664086480717</v>
      </c>
      <c r="K30" s="832">
        <v>126</v>
      </c>
      <c r="L30" s="849">
        <v>236</v>
      </c>
      <c r="M30" s="849">
        <v>29972</v>
      </c>
      <c r="N30" s="832">
        <v>1</v>
      </c>
      <c r="O30" s="832">
        <v>127</v>
      </c>
      <c r="P30" s="849">
        <v>242</v>
      </c>
      <c r="Q30" s="849">
        <v>30492</v>
      </c>
      <c r="R30" s="837">
        <v>1.0173495262244763</v>
      </c>
      <c r="S30" s="850">
        <v>126</v>
      </c>
    </row>
    <row r="31" spans="1:19" ht="14.45" customHeight="1" x14ac:dyDescent="0.2">
      <c r="A31" s="831" t="s">
        <v>5340</v>
      </c>
      <c r="B31" s="832" t="s">
        <v>5341</v>
      </c>
      <c r="C31" s="832" t="s">
        <v>595</v>
      </c>
      <c r="D31" s="832" t="s">
        <v>1760</v>
      </c>
      <c r="E31" s="832" t="s">
        <v>5356</v>
      </c>
      <c r="F31" s="832" t="s">
        <v>5392</v>
      </c>
      <c r="G31" s="832" t="s">
        <v>5393</v>
      </c>
      <c r="H31" s="849"/>
      <c r="I31" s="849"/>
      <c r="J31" s="832"/>
      <c r="K31" s="832"/>
      <c r="L31" s="849"/>
      <c r="M31" s="849"/>
      <c r="N31" s="832"/>
      <c r="O31" s="832"/>
      <c r="P31" s="849">
        <v>2</v>
      </c>
      <c r="Q31" s="849">
        <v>3374</v>
      </c>
      <c r="R31" s="837"/>
      <c r="S31" s="850">
        <v>1687</v>
      </c>
    </row>
    <row r="32" spans="1:19" ht="14.45" customHeight="1" x14ac:dyDescent="0.2">
      <c r="A32" s="831" t="s">
        <v>5340</v>
      </c>
      <c r="B32" s="832" t="s">
        <v>5341</v>
      </c>
      <c r="C32" s="832" t="s">
        <v>595</v>
      </c>
      <c r="D32" s="832" t="s">
        <v>1760</v>
      </c>
      <c r="E32" s="832" t="s">
        <v>5356</v>
      </c>
      <c r="F32" s="832" t="s">
        <v>5396</v>
      </c>
      <c r="G32" s="832" t="s">
        <v>5397</v>
      </c>
      <c r="H32" s="849"/>
      <c r="I32" s="849"/>
      <c r="J32" s="832"/>
      <c r="K32" s="832"/>
      <c r="L32" s="849"/>
      <c r="M32" s="849"/>
      <c r="N32" s="832"/>
      <c r="O32" s="832"/>
      <c r="P32" s="849">
        <v>1</v>
      </c>
      <c r="Q32" s="849">
        <v>1321</v>
      </c>
      <c r="R32" s="837"/>
      <c r="S32" s="850">
        <v>1321</v>
      </c>
    </row>
    <row r="33" spans="1:19" ht="14.45" customHeight="1" x14ac:dyDescent="0.2">
      <c r="A33" s="831" t="s">
        <v>5340</v>
      </c>
      <c r="B33" s="832" t="s">
        <v>5341</v>
      </c>
      <c r="C33" s="832" t="s">
        <v>595</v>
      </c>
      <c r="D33" s="832" t="s">
        <v>1760</v>
      </c>
      <c r="E33" s="832" t="s">
        <v>5356</v>
      </c>
      <c r="F33" s="832" t="s">
        <v>5402</v>
      </c>
      <c r="G33" s="832" t="s">
        <v>5403</v>
      </c>
      <c r="H33" s="849"/>
      <c r="I33" s="849"/>
      <c r="J33" s="832"/>
      <c r="K33" s="832"/>
      <c r="L33" s="849">
        <v>1</v>
      </c>
      <c r="M33" s="849">
        <v>164</v>
      </c>
      <c r="N33" s="832">
        <v>1</v>
      </c>
      <c r="O33" s="832">
        <v>164</v>
      </c>
      <c r="P33" s="849">
        <v>1</v>
      </c>
      <c r="Q33" s="849">
        <v>165</v>
      </c>
      <c r="R33" s="837">
        <v>1.0060975609756098</v>
      </c>
      <c r="S33" s="850">
        <v>165</v>
      </c>
    </row>
    <row r="34" spans="1:19" ht="14.45" customHeight="1" x14ac:dyDescent="0.2">
      <c r="A34" s="831" t="s">
        <v>5340</v>
      </c>
      <c r="B34" s="832" t="s">
        <v>5341</v>
      </c>
      <c r="C34" s="832" t="s">
        <v>595</v>
      </c>
      <c r="D34" s="832" t="s">
        <v>1760</v>
      </c>
      <c r="E34" s="832" t="s">
        <v>5356</v>
      </c>
      <c r="F34" s="832" t="s">
        <v>5404</v>
      </c>
      <c r="G34" s="832" t="s">
        <v>5405</v>
      </c>
      <c r="H34" s="849">
        <v>191</v>
      </c>
      <c r="I34" s="849">
        <v>6366.6299999999992</v>
      </c>
      <c r="J34" s="832">
        <v>0.90521234697794772</v>
      </c>
      <c r="K34" s="832">
        <v>33.333141361256537</v>
      </c>
      <c r="L34" s="849">
        <v>211</v>
      </c>
      <c r="M34" s="849">
        <v>7033.2999999999993</v>
      </c>
      <c r="N34" s="832">
        <v>1</v>
      </c>
      <c r="O34" s="832">
        <v>33.333175355450237</v>
      </c>
      <c r="P34" s="849">
        <v>276</v>
      </c>
      <c r="Q34" s="849">
        <v>9199.9299999999985</v>
      </c>
      <c r="R34" s="837">
        <v>1.3080531187351598</v>
      </c>
      <c r="S34" s="850">
        <v>33.333079710144922</v>
      </c>
    </row>
    <row r="35" spans="1:19" ht="14.45" customHeight="1" x14ac:dyDescent="0.2">
      <c r="A35" s="831" t="s">
        <v>5340</v>
      </c>
      <c r="B35" s="832" t="s">
        <v>5341</v>
      </c>
      <c r="C35" s="832" t="s">
        <v>595</v>
      </c>
      <c r="D35" s="832" t="s">
        <v>1760</v>
      </c>
      <c r="E35" s="832" t="s">
        <v>5356</v>
      </c>
      <c r="F35" s="832" t="s">
        <v>5410</v>
      </c>
      <c r="G35" s="832" t="s">
        <v>5411</v>
      </c>
      <c r="H35" s="849"/>
      <c r="I35" s="849"/>
      <c r="J35" s="832"/>
      <c r="K35" s="832"/>
      <c r="L35" s="849"/>
      <c r="M35" s="849"/>
      <c r="N35" s="832"/>
      <c r="O35" s="832"/>
      <c r="P35" s="849">
        <v>6</v>
      </c>
      <c r="Q35" s="849">
        <v>522</v>
      </c>
      <c r="R35" s="837"/>
      <c r="S35" s="850">
        <v>87</v>
      </c>
    </row>
    <row r="36" spans="1:19" ht="14.45" customHeight="1" x14ac:dyDescent="0.2">
      <c r="A36" s="831" t="s">
        <v>5340</v>
      </c>
      <c r="B36" s="832" t="s">
        <v>5341</v>
      </c>
      <c r="C36" s="832" t="s">
        <v>595</v>
      </c>
      <c r="D36" s="832" t="s">
        <v>1760</v>
      </c>
      <c r="E36" s="832" t="s">
        <v>5356</v>
      </c>
      <c r="F36" s="832" t="s">
        <v>5412</v>
      </c>
      <c r="G36" s="832" t="s">
        <v>5413</v>
      </c>
      <c r="H36" s="849"/>
      <c r="I36" s="849"/>
      <c r="J36" s="832"/>
      <c r="K36" s="832"/>
      <c r="L36" s="849"/>
      <c r="M36" s="849"/>
      <c r="N36" s="832"/>
      <c r="O36" s="832"/>
      <c r="P36" s="849">
        <v>3</v>
      </c>
      <c r="Q36" s="849">
        <v>99</v>
      </c>
      <c r="R36" s="837"/>
      <c r="S36" s="850">
        <v>33</v>
      </c>
    </row>
    <row r="37" spans="1:19" ht="14.45" customHeight="1" x14ac:dyDescent="0.2">
      <c r="A37" s="831" t="s">
        <v>5340</v>
      </c>
      <c r="B37" s="832" t="s">
        <v>5341</v>
      </c>
      <c r="C37" s="832" t="s">
        <v>595</v>
      </c>
      <c r="D37" s="832" t="s">
        <v>1760</v>
      </c>
      <c r="E37" s="832" t="s">
        <v>5356</v>
      </c>
      <c r="F37" s="832" t="s">
        <v>5422</v>
      </c>
      <c r="G37" s="832" t="s">
        <v>5423</v>
      </c>
      <c r="H37" s="849">
        <v>35</v>
      </c>
      <c r="I37" s="849">
        <v>8785</v>
      </c>
      <c r="J37" s="832">
        <v>2.1788194444444446</v>
      </c>
      <c r="K37" s="832">
        <v>251</v>
      </c>
      <c r="L37" s="849">
        <v>16</v>
      </c>
      <c r="M37" s="849">
        <v>4032</v>
      </c>
      <c r="N37" s="832">
        <v>1</v>
      </c>
      <c r="O37" s="832">
        <v>252</v>
      </c>
      <c r="P37" s="849">
        <v>93</v>
      </c>
      <c r="Q37" s="849">
        <v>23622</v>
      </c>
      <c r="R37" s="837">
        <v>5.8586309523809526</v>
      </c>
      <c r="S37" s="850">
        <v>254</v>
      </c>
    </row>
    <row r="38" spans="1:19" ht="14.45" customHeight="1" x14ac:dyDescent="0.2">
      <c r="A38" s="831" t="s">
        <v>5340</v>
      </c>
      <c r="B38" s="832" t="s">
        <v>5341</v>
      </c>
      <c r="C38" s="832" t="s">
        <v>595</v>
      </c>
      <c r="D38" s="832" t="s">
        <v>1760</v>
      </c>
      <c r="E38" s="832" t="s">
        <v>5356</v>
      </c>
      <c r="F38" s="832" t="s">
        <v>5434</v>
      </c>
      <c r="G38" s="832" t="s">
        <v>5435</v>
      </c>
      <c r="H38" s="849"/>
      <c r="I38" s="849"/>
      <c r="J38" s="832"/>
      <c r="K38" s="832"/>
      <c r="L38" s="849"/>
      <c r="M38" s="849"/>
      <c r="N38" s="832"/>
      <c r="O38" s="832"/>
      <c r="P38" s="849">
        <v>1</v>
      </c>
      <c r="Q38" s="849">
        <v>376</v>
      </c>
      <c r="R38" s="837"/>
      <c r="S38" s="850">
        <v>376</v>
      </c>
    </row>
    <row r="39" spans="1:19" ht="14.45" customHeight="1" x14ac:dyDescent="0.2">
      <c r="A39" s="831" t="s">
        <v>5340</v>
      </c>
      <c r="B39" s="832" t="s">
        <v>5341</v>
      </c>
      <c r="C39" s="832" t="s">
        <v>595</v>
      </c>
      <c r="D39" s="832" t="s">
        <v>1760</v>
      </c>
      <c r="E39" s="832" t="s">
        <v>5356</v>
      </c>
      <c r="F39" s="832" t="s">
        <v>5460</v>
      </c>
      <c r="G39" s="832" t="s">
        <v>5461</v>
      </c>
      <c r="H39" s="849"/>
      <c r="I39" s="849"/>
      <c r="J39" s="832"/>
      <c r="K39" s="832"/>
      <c r="L39" s="849"/>
      <c r="M39" s="849"/>
      <c r="N39" s="832"/>
      <c r="O39" s="832"/>
      <c r="P39" s="849">
        <v>1</v>
      </c>
      <c r="Q39" s="849">
        <v>87</v>
      </c>
      <c r="R39" s="837"/>
      <c r="S39" s="850">
        <v>87</v>
      </c>
    </row>
    <row r="40" spans="1:19" ht="14.45" customHeight="1" x14ac:dyDescent="0.2">
      <c r="A40" s="831" t="s">
        <v>5340</v>
      </c>
      <c r="B40" s="832" t="s">
        <v>5341</v>
      </c>
      <c r="C40" s="832" t="s">
        <v>595</v>
      </c>
      <c r="D40" s="832" t="s">
        <v>1761</v>
      </c>
      <c r="E40" s="832" t="s">
        <v>5342</v>
      </c>
      <c r="F40" s="832" t="s">
        <v>5343</v>
      </c>
      <c r="G40" s="832" t="s">
        <v>5344</v>
      </c>
      <c r="H40" s="849">
        <v>3</v>
      </c>
      <c r="I40" s="849">
        <v>404.34000000000003</v>
      </c>
      <c r="J40" s="832">
        <v>7.2514347202295557</v>
      </c>
      <c r="K40" s="832">
        <v>134.78</v>
      </c>
      <c r="L40" s="849">
        <v>0.79999999999999993</v>
      </c>
      <c r="M40" s="849">
        <v>55.76</v>
      </c>
      <c r="N40" s="832">
        <v>1</v>
      </c>
      <c r="O40" s="832">
        <v>69.7</v>
      </c>
      <c r="P40" s="849">
        <v>2.4999999999999996</v>
      </c>
      <c r="Q40" s="849">
        <v>174.25</v>
      </c>
      <c r="R40" s="837">
        <v>3.125</v>
      </c>
      <c r="S40" s="850">
        <v>69.700000000000017</v>
      </c>
    </row>
    <row r="41" spans="1:19" ht="14.45" customHeight="1" x14ac:dyDescent="0.2">
      <c r="A41" s="831" t="s">
        <v>5340</v>
      </c>
      <c r="B41" s="832" t="s">
        <v>5341</v>
      </c>
      <c r="C41" s="832" t="s">
        <v>595</v>
      </c>
      <c r="D41" s="832" t="s">
        <v>1761</v>
      </c>
      <c r="E41" s="832" t="s">
        <v>5356</v>
      </c>
      <c r="F41" s="832" t="s">
        <v>5357</v>
      </c>
      <c r="G41" s="832" t="s">
        <v>5358</v>
      </c>
      <c r="H41" s="849">
        <v>142</v>
      </c>
      <c r="I41" s="849">
        <v>11786</v>
      </c>
      <c r="J41" s="832">
        <v>0.78021978021978022</v>
      </c>
      <c r="K41" s="832">
        <v>83</v>
      </c>
      <c r="L41" s="849">
        <v>182</v>
      </c>
      <c r="M41" s="849">
        <v>15106</v>
      </c>
      <c r="N41" s="832">
        <v>1</v>
      </c>
      <c r="O41" s="832">
        <v>83</v>
      </c>
      <c r="P41" s="849">
        <v>158</v>
      </c>
      <c r="Q41" s="849">
        <v>13272</v>
      </c>
      <c r="R41" s="837">
        <v>0.87859128822984245</v>
      </c>
      <c r="S41" s="850">
        <v>84</v>
      </c>
    </row>
    <row r="42" spans="1:19" ht="14.45" customHeight="1" x14ac:dyDescent="0.2">
      <c r="A42" s="831" t="s">
        <v>5340</v>
      </c>
      <c r="B42" s="832" t="s">
        <v>5341</v>
      </c>
      <c r="C42" s="832" t="s">
        <v>595</v>
      </c>
      <c r="D42" s="832" t="s">
        <v>1761</v>
      </c>
      <c r="E42" s="832" t="s">
        <v>5356</v>
      </c>
      <c r="F42" s="832" t="s">
        <v>5361</v>
      </c>
      <c r="G42" s="832" t="s">
        <v>5362</v>
      </c>
      <c r="H42" s="849">
        <v>1</v>
      </c>
      <c r="I42" s="849">
        <v>37</v>
      </c>
      <c r="J42" s="832">
        <v>1</v>
      </c>
      <c r="K42" s="832">
        <v>37</v>
      </c>
      <c r="L42" s="849">
        <v>1</v>
      </c>
      <c r="M42" s="849">
        <v>37</v>
      </c>
      <c r="N42" s="832">
        <v>1</v>
      </c>
      <c r="O42" s="832">
        <v>37</v>
      </c>
      <c r="P42" s="849">
        <v>4</v>
      </c>
      <c r="Q42" s="849">
        <v>152</v>
      </c>
      <c r="R42" s="837">
        <v>4.1081081081081079</v>
      </c>
      <c r="S42" s="850">
        <v>38</v>
      </c>
    </row>
    <row r="43" spans="1:19" ht="14.45" customHeight="1" x14ac:dyDescent="0.2">
      <c r="A43" s="831" t="s">
        <v>5340</v>
      </c>
      <c r="B43" s="832" t="s">
        <v>5341</v>
      </c>
      <c r="C43" s="832" t="s">
        <v>595</v>
      </c>
      <c r="D43" s="832" t="s">
        <v>1761</v>
      </c>
      <c r="E43" s="832" t="s">
        <v>5356</v>
      </c>
      <c r="F43" s="832" t="s">
        <v>5370</v>
      </c>
      <c r="G43" s="832" t="s">
        <v>5371</v>
      </c>
      <c r="H43" s="849">
        <v>5</v>
      </c>
      <c r="I43" s="849">
        <v>1545</v>
      </c>
      <c r="J43" s="832">
        <v>0.5777860882572925</v>
      </c>
      <c r="K43" s="832">
        <v>309</v>
      </c>
      <c r="L43" s="849">
        <v>7</v>
      </c>
      <c r="M43" s="849">
        <v>2674</v>
      </c>
      <c r="N43" s="832">
        <v>1</v>
      </c>
      <c r="O43" s="832">
        <v>382</v>
      </c>
      <c r="P43" s="849">
        <v>7</v>
      </c>
      <c r="Q43" s="849">
        <v>2688</v>
      </c>
      <c r="R43" s="837">
        <v>1.0052356020942408</v>
      </c>
      <c r="S43" s="850">
        <v>384</v>
      </c>
    </row>
    <row r="44" spans="1:19" ht="14.45" customHeight="1" x14ac:dyDescent="0.2">
      <c r="A44" s="831" t="s">
        <v>5340</v>
      </c>
      <c r="B44" s="832" t="s">
        <v>5341</v>
      </c>
      <c r="C44" s="832" t="s">
        <v>595</v>
      </c>
      <c r="D44" s="832" t="s">
        <v>1761</v>
      </c>
      <c r="E44" s="832" t="s">
        <v>5356</v>
      </c>
      <c r="F44" s="832" t="s">
        <v>5372</v>
      </c>
      <c r="G44" s="832" t="s">
        <v>5373</v>
      </c>
      <c r="H44" s="849"/>
      <c r="I44" s="849"/>
      <c r="J44" s="832"/>
      <c r="K44" s="832"/>
      <c r="L44" s="849">
        <v>1</v>
      </c>
      <c r="M44" s="849">
        <v>604</v>
      </c>
      <c r="N44" s="832">
        <v>1</v>
      </c>
      <c r="O44" s="832">
        <v>604</v>
      </c>
      <c r="P44" s="849"/>
      <c r="Q44" s="849"/>
      <c r="R44" s="837"/>
      <c r="S44" s="850"/>
    </row>
    <row r="45" spans="1:19" ht="14.45" customHeight="1" x14ac:dyDescent="0.2">
      <c r="A45" s="831" t="s">
        <v>5340</v>
      </c>
      <c r="B45" s="832" t="s">
        <v>5341</v>
      </c>
      <c r="C45" s="832" t="s">
        <v>595</v>
      </c>
      <c r="D45" s="832" t="s">
        <v>1761</v>
      </c>
      <c r="E45" s="832" t="s">
        <v>5356</v>
      </c>
      <c r="F45" s="832" t="s">
        <v>5374</v>
      </c>
      <c r="G45" s="832" t="s">
        <v>5375</v>
      </c>
      <c r="H45" s="849">
        <v>127</v>
      </c>
      <c r="I45" s="849">
        <v>12573</v>
      </c>
      <c r="J45" s="832">
        <v>0.99399161989090046</v>
      </c>
      <c r="K45" s="832">
        <v>99</v>
      </c>
      <c r="L45" s="849">
        <v>139</v>
      </c>
      <c r="M45" s="849">
        <v>12649</v>
      </c>
      <c r="N45" s="832">
        <v>1</v>
      </c>
      <c r="O45" s="832">
        <v>91</v>
      </c>
      <c r="P45" s="849">
        <v>113</v>
      </c>
      <c r="Q45" s="849">
        <v>10283</v>
      </c>
      <c r="R45" s="837">
        <v>0.81294964028776984</v>
      </c>
      <c r="S45" s="850">
        <v>91</v>
      </c>
    </row>
    <row r="46" spans="1:19" ht="14.45" customHeight="1" x14ac:dyDescent="0.2">
      <c r="A46" s="831" t="s">
        <v>5340</v>
      </c>
      <c r="B46" s="832" t="s">
        <v>5341</v>
      </c>
      <c r="C46" s="832" t="s">
        <v>595</v>
      </c>
      <c r="D46" s="832" t="s">
        <v>1761</v>
      </c>
      <c r="E46" s="832" t="s">
        <v>5356</v>
      </c>
      <c r="F46" s="832" t="s">
        <v>5378</v>
      </c>
      <c r="G46" s="832" t="s">
        <v>5379</v>
      </c>
      <c r="H46" s="849">
        <v>17</v>
      </c>
      <c r="I46" s="849">
        <v>1649</v>
      </c>
      <c r="J46" s="832">
        <v>1.0714749837556856</v>
      </c>
      <c r="K46" s="832">
        <v>97</v>
      </c>
      <c r="L46" s="849">
        <v>19</v>
      </c>
      <c r="M46" s="849">
        <v>1539</v>
      </c>
      <c r="N46" s="832">
        <v>1</v>
      </c>
      <c r="O46" s="832">
        <v>81</v>
      </c>
      <c r="P46" s="849">
        <v>22</v>
      </c>
      <c r="Q46" s="849">
        <v>1782</v>
      </c>
      <c r="R46" s="837">
        <v>1.1578947368421053</v>
      </c>
      <c r="S46" s="850">
        <v>81</v>
      </c>
    </row>
    <row r="47" spans="1:19" ht="14.45" customHeight="1" x14ac:dyDescent="0.2">
      <c r="A47" s="831" t="s">
        <v>5340</v>
      </c>
      <c r="B47" s="832" t="s">
        <v>5341</v>
      </c>
      <c r="C47" s="832" t="s">
        <v>595</v>
      </c>
      <c r="D47" s="832" t="s">
        <v>1761</v>
      </c>
      <c r="E47" s="832" t="s">
        <v>5356</v>
      </c>
      <c r="F47" s="832" t="s">
        <v>5380</v>
      </c>
      <c r="G47" s="832" t="s">
        <v>5381</v>
      </c>
      <c r="H47" s="849">
        <v>650</v>
      </c>
      <c r="I47" s="849">
        <v>81900</v>
      </c>
      <c r="J47" s="832">
        <v>0.9770937723693629</v>
      </c>
      <c r="K47" s="832">
        <v>126</v>
      </c>
      <c r="L47" s="849">
        <v>660</v>
      </c>
      <c r="M47" s="849">
        <v>83820</v>
      </c>
      <c r="N47" s="832">
        <v>1</v>
      </c>
      <c r="O47" s="832">
        <v>127</v>
      </c>
      <c r="P47" s="849">
        <v>567</v>
      </c>
      <c r="Q47" s="849">
        <v>71442</v>
      </c>
      <c r="R47" s="837">
        <v>0.85232641374373663</v>
      </c>
      <c r="S47" s="850">
        <v>126</v>
      </c>
    </row>
    <row r="48" spans="1:19" ht="14.45" customHeight="1" x14ac:dyDescent="0.2">
      <c r="A48" s="831" t="s">
        <v>5340</v>
      </c>
      <c r="B48" s="832" t="s">
        <v>5341</v>
      </c>
      <c r="C48" s="832" t="s">
        <v>595</v>
      </c>
      <c r="D48" s="832" t="s">
        <v>1761</v>
      </c>
      <c r="E48" s="832" t="s">
        <v>5356</v>
      </c>
      <c r="F48" s="832" t="s">
        <v>5392</v>
      </c>
      <c r="G48" s="832" t="s">
        <v>5393</v>
      </c>
      <c r="H48" s="849">
        <v>1</v>
      </c>
      <c r="I48" s="849">
        <v>1678</v>
      </c>
      <c r="J48" s="832"/>
      <c r="K48" s="832">
        <v>1678</v>
      </c>
      <c r="L48" s="849"/>
      <c r="M48" s="849"/>
      <c r="N48" s="832"/>
      <c r="O48" s="832"/>
      <c r="P48" s="849"/>
      <c r="Q48" s="849"/>
      <c r="R48" s="837"/>
      <c r="S48" s="850"/>
    </row>
    <row r="49" spans="1:19" ht="14.45" customHeight="1" x14ac:dyDescent="0.2">
      <c r="A49" s="831" t="s">
        <v>5340</v>
      </c>
      <c r="B49" s="832" t="s">
        <v>5341</v>
      </c>
      <c r="C49" s="832" t="s">
        <v>595</v>
      </c>
      <c r="D49" s="832" t="s">
        <v>1761</v>
      </c>
      <c r="E49" s="832" t="s">
        <v>5356</v>
      </c>
      <c r="F49" s="832" t="s">
        <v>5396</v>
      </c>
      <c r="G49" s="832" t="s">
        <v>5397</v>
      </c>
      <c r="H49" s="849">
        <v>8</v>
      </c>
      <c r="I49" s="849">
        <v>10480</v>
      </c>
      <c r="J49" s="832">
        <v>3.9908606245239908</v>
      </c>
      <c r="K49" s="832">
        <v>1310</v>
      </c>
      <c r="L49" s="849">
        <v>2</v>
      </c>
      <c r="M49" s="849">
        <v>2626</v>
      </c>
      <c r="N49" s="832">
        <v>1</v>
      </c>
      <c r="O49" s="832">
        <v>1313</v>
      </c>
      <c r="P49" s="849">
        <v>7</v>
      </c>
      <c r="Q49" s="849">
        <v>9247</v>
      </c>
      <c r="R49" s="837">
        <v>3.5213252094440213</v>
      </c>
      <c r="S49" s="850">
        <v>1321</v>
      </c>
    </row>
    <row r="50" spans="1:19" ht="14.45" customHeight="1" x14ac:dyDescent="0.2">
      <c r="A50" s="831" t="s">
        <v>5340</v>
      </c>
      <c r="B50" s="832" t="s">
        <v>5341</v>
      </c>
      <c r="C50" s="832" t="s">
        <v>595</v>
      </c>
      <c r="D50" s="832" t="s">
        <v>1761</v>
      </c>
      <c r="E50" s="832" t="s">
        <v>5356</v>
      </c>
      <c r="F50" s="832" t="s">
        <v>5398</v>
      </c>
      <c r="G50" s="832" t="s">
        <v>5399</v>
      </c>
      <c r="H50" s="849">
        <v>1</v>
      </c>
      <c r="I50" s="849">
        <v>972</v>
      </c>
      <c r="J50" s="832"/>
      <c r="K50" s="832">
        <v>972</v>
      </c>
      <c r="L50" s="849"/>
      <c r="M50" s="849"/>
      <c r="N50" s="832"/>
      <c r="O50" s="832"/>
      <c r="P50" s="849"/>
      <c r="Q50" s="849"/>
      <c r="R50" s="837"/>
      <c r="S50" s="850"/>
    </row>
    <row r="51" spans="1:19" ht="14.45" customHeight="1" x14ac:dyDescent="0.2">
      <c r="A51" s="831" t="s">
        <v>5340</v>
      </c>
      <c r="B51" s="832" t="s">
        <v>5341</v>
      </c>
      <c r="C51" s="832" t="s">
        <v>595</v>
      </c>
      <c r="D51" s="832" t="s">
        <v>1761</v>
      </c>
      <c r="E51" s="832" t="s">
        <v>5356</v>
      </c>
      <c r="F51" s="832" t="s">
        <v>5402</v>
      </c>
      <c r="G51" s="832" t="s">
        <v>5403</v>
      </c>
      <c r="H51" s="849">
        <v>4</v>
      </c>
      <c r="I51" s="849">
        <v>652</v>
      </c>
      <c r="J51" s="832">
        <v>0.56794425087108014</v>
      </c>
      <c r="K51" s="832">
        <v>163</v>
      </c>
      <c r="L51" s="849">
        <v>7</v>
      </c>
      <c r="M51" s="849">
        <v>1148</v>
      </c>
      <c r="N51" s="832">
        <v>1</v>
      </c>
      <c r="O51" s="832">
        <v>164</v>
      </c>
      <c r="P51" s="849">
        <v>5</v>
      </c>
      <c r="Q51" s="849">
        <v>825</v>
      </c>
      <c r="R51" s="837">
        <v>0.71864111498257843</v>
      </c>
      <c r="S51" s="850">
        <v>165</v>
      </c>
    </row>
    <row r="52" spans="1:19" ht="14.45" customHeight="1" x14ac:dyDescent="0.2">
      <c r="A52" s="831" t="s">
        <v>5340</v>
      </c>
      <c r="B52" s="832" t="s">
        <v>5341</v>
      </c>
      <c r="C52" s="832" t="s">
        <v>595</v>
      </c>
      <c r="D52" s="832" t="s">
        <v>1761</v>
      </c>
      <c r="E52" s="832" t="s">
        <v>5356</v>
      </c>
      <c r="F52" s="832" t="s">
        <v>5404</v>
      </c>
      <c r="G52" s="832" t="s">
        <v>5405</v>
      </c>
      <c r="H52" s="849">
        <v>550</v>
      </c>
      <c r="I52" s="849">
        <v>18333.290000000005</v>
      </c>
      <c r="J52" s="832">
        <v>1.2850469942796585</v>
      </c>
      <c r="K52" s="832">
        <v>33.333254545454551</v>
      </c>
      <c r="L52" s="849">
        <v>428</v>
      </c>
      <c r="M52" s="849">
        <v>14266.63</v>
      </c>
      <c r="N52" s="832">
        <v>1</v>
      </c>
      <c r="O52" s="832">
        <v>33.333247663551397</v>
      </c>
      <c r="P52" s="849">
        <v>417</v>
      </c>
      <c r="Q52" s="849">
        <v>13899.98</v>
      </c>
      <c r="R52" s="837">
        <v>0.97430016759388871</v>
      </c>
      <c r="S52" s="850">
        <v>33.333285371702637</v>
      </c>
    </row>
    <row r="53" spans="1:19" ht="14.45" customHeight="1" x14ac:dyDescent="0.2">
      <c r="A53" s="831" t="s">
        <v>5340</v>
      </c>
      <c r="B53" s="832" t="s">
        <v>5341</v>
      </c>
      <c r="C53" s="832" t="s">
        <v>595</v>
      </c>
      <c r="D53" s="832" t="s">
        <v>1761</v>
      </c>
      <c r="E53" s="832" t="s">
        <v>5356</v>
      </c>
      <c r="F53" s="832" t="s">
        <v>5406</v>
      </c>
      <c r="G53" s="832" t="s">
        <v>5407</v>
      </c>
      <c r="H53" s="849">
        <v>16</v>
      </c>
      <c r="I53" s="849">
        <v>1856</v>
      </c>
      <c r="J53" s="832">
        <v>2.6666666666666665</v>
      </c>
      <c r="K53" s="832">
        <v>116</v>
      </c>
      <c r="L53" s="849">
        <v>6</v>
      </c>
      <c r="M53" s="849">
        <v>696</v>
      </c>
      <c r="N53" s="832">
        <v>1</v>
      </c>
      <c r="O53" s="832">
        <v>116</v>
      </c>
      <c r="P53" s="849">
        <v>17</v>
      </c>
      <c r="Q53" s="849">
        <v>1972</v>
      </c>
      <c r="R53" s="837">
        <v>2.8333333333333335</v>
      </c>
      <c r="S53" s="850">
        <v>116</v>
      </c>
    </row>
    <row r="54" spans="1:19" ht="14.45" customHeight="1" x14ac:dyDescent="0.2">
      <c r="A54" s="831" t="s">
        <v>5340</v>
      </c>
      <c r="B54" s="832" t="s">
        <v>5341</v>
      </c>
      <c r="C54" s="832" t="s">
        <v>595</v>
      </c>
      <c r="D54" s="832" t="s">
        <v>1761</v>
      </c>
      <c r="E54" s="832" t="s">
        <v>5356</v>
      </c>
      <c r="F54" s="832" t="s">
        <v>5410</v>
      </c>
      <c r="G54" s="832" t="s">
        <v>5411</v>
      </c>
      <c r="H54" s="849">
        <v>14</v>
      </c>
      <c r="I54" s="849">
        <v>1204</v>
      </c>
      <c r="J54" s="832">
        <v>3.5</v>
      </c>
      <c r="K54" s="832">
        <v>86</v>
      </c>
      <c r="L54" s="849">
        <v>4</v>
      </c>
      <c r="M54" s="849">
        <v>344</v>
      </c>
      <c r="N54" s="832">
        <v>1</v>
      </c>
      <c r="O54" s="832">
        <v>86</v>
      </c>
      <c r="P54" s="849">
        <v>11</v>
      </c>
      <c r="Q54" s="849">
        <v>957</v>
      </c>
      <c r="R54" s="837">
        <v>2.7819767441860463</v>
      </c>
      <c r="S54" s="850">
        <v>87</v>
      </c>
    </row>
    <row r="55" spans="1:19" ht="14.45" customHeight="1" x14ac:dyDescent="0.2">
      <c r="A55" s="831" t="s">
        <v>5340</v>
      </c>
      <c r="B55" s="832" t="s">
        <v>5341</v>
      </c>
      <c r="C55" s="832" t="s">
        <v>595</v>
      </c>
      <c r="D55" s="832" t="s">
        <v>1761</v>
      </c>
      <c r="E55" s="832" t="s">
        <v>5356</v>
      </c>
      <c r="F55" s="832" t="s">
        <v>5412</v>
      </c>
      <c r="G55" s="832" t="s">
        <v>5413</v>
      </c>
      <c r="H55" s="849">
        <v>9</v>
      </c>
      <c r="I55" s="849">
        <v>288</v>
      </c>
      <c r="J55" s="832">
        <v>3</v>
      </c>
      <c r="K55" s="832">
        <v>32</v>
      </c>
      <c r="L55" s="849">
        <v>3</v>
      </c>
      <c r="M55" s="849">
        <v>96</v>
      </c>
      <c r="N55" s="832">
        <v>1</v>
      </c>
      <c r="O55" s="832">
        <v>32</v>
      </c>
      <c r="P55" s="849">
        <v>9</v>
      </c>
      <c r="Q55" s="849">
        <v>297</v>
      </c>
      <c r="R55" s="837">
        <v>3.09375</v>
      </c>
      <c r="S55" s="850">
        <v>33</v>
      </c>
    </row>
    <row r="56" spans="1:19" ht="14.45" customHeight="1" x14ac:dyDescent="0.2">
      <c r="A56" s="831" t="s">
        <v>5340</v>
      </c>
      <c r="B56" s="832" t="s">
        <v>5341</v>
      </c>
      <c r="C56" s="832" t="s">
        <v>595</v>
      </c>
      <c r="D56" s="832" t="s">
        <v>1761</v>
      </c>
      <c r="E56" s="832" t="s">
        <v>5356</v>
      </c>
      <c r="F56" s="832" t="s">
        <v>5418</v>
      </c>
      <c r="G56" s="832" t="s">
        <v>5419</v>
      </c>
      <c r="H56" s="849">
        <v>9</v>
      </c>
      <c r="I56" s="849">
        <v>1458</v>
      </c>
      <c r="J56" s="832">
        <v>1.1534810126582278</v>
      </c>
      <c r="K56" s="832">
        <v>162</v>
      </c>
      <c r="L56" s="849">
        <v>8</v>
      </c>
      <c r="M56" s="849">
        <v>1264</v>
      </c>
      <c r="N56" s="832">
        <v>1</v>
      </c>
      <c r="O56" s="832">
        <v>158</v>
      </c>
      <c r="P56" s="849">
        <v>9</v>
      </c>
      <c r="Q56" s="849">
        <v>1422</v>
      </c>
      <c r="R56" s="837">
        <v>1.125</v>
      </c>
      <c r="S56" s="850">
        <v>158</v>
      </c>
    </row>
    <row r="57" spans="1:19" ht="14.45" customHeight="1" x14ac:dyDescent="0.2">
      <c r="A57" s="831" t="s">
        <v>5340</v>
      </c>
      <c r="B57" s="832" t="s">
        <v>5341</v>
      </c>
      <c r="C57" s="832" t="s">
        <v>595</v>
      </c>
      <c r="D57" s="832" t="s">
        <v>1761</v>
      </c>
      <c r="E57" s="832" t="s">
        <v>5356</v>
      </c>
      <c r="F57" s="832" t="s">
        <v>5422</v>
      </c>
      <c r="G57" s="832" t="s">
        <v>5423</v>
      </c>
      <c r="H57" s="849">
        <v>12</v>
      </c>
      <c r="I57" s="849">
        <v>3012</v>
      </c>
      <c r="J57" s="832">
        <v>1.7074829931972788</v>
      </c>
      <c r="K57" s="832">
        <v>251</v>
      </c>
      <c r="L57" s="849">
        <v>7</v>
      </c>
      <c r="M57" s="849">
        <v>1764</v>
      </c>
      <c r="N57" s="832">
        <v>1</v>
      </c>
      <c r="O57" s="832">
        <v>252</v>
      </c>
      <c r="P57" s="849">
        <v>9</v>
      </c>
      <c r="Q57" s="849">
        <v>2286</v>
      </c>
      <c r="R57" s="837">
        <v>1.2959183673469388</v>
      </c>
      <c r="S57" s="850">
        <v>254</v>
      </c>
    </row>
    <row r="58" spans="1:19" ht="14.45" customHeight="1" x14ac:dyDescent="0.2">
      <c r="A58" s="831" t="s">
        <v>5340</v>
      </c>
      <c r="B58" s="832" t="s">
        <v>5341</v>
      </c>
      <c r="C58" s="832" t="s">
        <v>595</v>
      </c>
      <c r="D58" s="832" t="s">
        <v>1761</v>
      </c>
      <c r="E58" s="832" t="s">
        <v>5356</v>
      </c>
      <c r="F58" s="832" t="s">
        <v>5430</v>
      </c>
      <c r="G58" s="832" t="s">
        <v>5431</v>
      </c>
      <c r="H58" s="849"/>
      <c r="I58" s="849"/>
      <c r="J58" s="832"/>
      <c r="K58" s="832"/>
      <c r="L58" s="849"/>
      <c r="M58" s="849"/>
      <c r="N58" s="832"/>
      <c r="O58" s="832"/>
      <c r="P58" s="849">
        <v>1</v>
      </c>
      <c r="Q58" s="849">
        <v>125</v>
      </c>
      <c r="R58" s="837"/>
      <c r="S58" s="850">
        <v>125</v>
      </c>
    </row>
    <row r="59" spans="1:19" ht="14.45" customHeight="1" x14ac:dyDescent="0.2">
      <c r="A59" s="831" t="s">
        <v>5340</v>
      </c>
      <c r="B59" s="832" t="s">
        <v>5341</v>
      </c>
      <c r="C59" s="832" t="s">
        <v>595</v>
      </c>
      <c r="D59" s="832" t="s">
        <v>1761</v>
      </c>
      <c r="E59" s="832" t="s">
        <v>5356</v>
      </c>
      <c r="F59" s="832" t="s">
        <v>5434</v>
      </c>
      <c r="G59" s="832" t="s">
        <v>5435</v>
      </c>
      <c r="H59" s="849"/>
      <c r="I59" s="849"/>
      <c r="J59" s="832"/>
      <c r="K59" s="832"/>
      <c r="L59" s="849">
        <v>1</v>
      </c>
      <c r="M59" s="849">
        <v>375</v>
      </c>
      <c r="N59" s="832">
        <v>1</v>
      </c>
      <c r="O59" s="832">
        <v>375</v>
      </c>
      <c r="P59" s="849">
        <v>1</v>
      </c>
      <c r="Q59" s="849">
        <v>376</v>
      </c>
      <c r="R59" s="837">
        <v>1.0026666666666666</v>
      </c>
      <c r="S59" s="850">
        <v>376</v>
      </c>
    </row>
    <row r="60" spans="1:19" ht="14.45" customHeight="1" x14ac:dyDescent="0.2">
      <c r="A60" s="831" t="s">
        <v>5340</v>
      </c>
      <c r="B60" s="832" t="s">
        <v>5341</v>
      </c>
      <c r="C60" s="832" t="s">
        <v>595</v>
      </c>
      <c r="D60" s="832" t="s">
        <v>1761</v>
      </c>
      <c r="E60" s="832" t="s">
        <v>5356</v>
      </c>
      <c r="F60" s="832" t="s">
        <v>5438</v>
      </c>
      <c r="G60" s="832" t="s">
        <v>5439</v>
      </c>
      <c r="H60" s="849">
        <v>2</v>
      </c>
      <c r="I60" s="849">
        <v>638</v>
      </c>
      <c r="J60" s="832">
        <v>0.60245514636449482</v>
      </c>
      <c r="K60" s="832">
        <v>319</v>
      </c>
      <c r="L60" s="849">
        <v>3</v>
      </c>
      <c r="M60" s="849">
        <v>1059</v>
      </c>
      <c r="N60" s="832">
        <v>1</v>
      </c>
      <c r="O60" s="832">
        <v>353</v>
      </c>
      <c r="P60" s="849">
        <v>4</v>
      </c>
      <c r="Q60" s="849">
        <v>1420</v>
      </c>
      <c r="R60" s="837">
        <v>1.3408876298394712</v>
      </c>
      <c r="S60" s="850">
        <v>355</v>
      </c>
    </row>
    <row r="61" spans="1:19" ht="14.45" customHeight="1" x14ac:dyDescent="0.2">
      <c r="A61" s="831" t="s">
        <v>5340</v>
      </c>
      <c r="B61" s="832" t="s">
        <v>5341</v>
      </c>
      <c r="C61" s="832" t="s">
        <v>595</v>
      </c>
      <c r="D61" s="832" t="s">
        <v>1761</v>
      </c>
      <c r="E61" s="832" t="s">
        <v>5356</v>
      </c>
      <c r="F61" s="832" t="s">
        <v>5440</v>
      </c>
      <c r="G61" s="832" t="s">
        <v>5441</v>
      </c>
      <c r="H61" s="849"/>
      <c r="I61" s="849"/>
      <c r="J61" s="832"/>
      <c r="K61" s="832"/>
      <c r="L61" s="849">
        <v>1</v>
      </c>
      <c r="M61" s="849">
        <v>501</v>
      </c>
      <c r="N61" s="832">
        <v>1</v>
      </c>
      <c r="O61" s="832">
        <v>501</v>
      </c>
      <c r="P61" s="849"/>
      <c r="Q61" s="849"/>
      <c r="R61" s="837"/>
      <c r="S61" s="850"/>
    </row>
    <row r="62" spans="1:19" ht="14.45" customHeight="1" x14ac:dyDescent="0.2">
      <c r="A62" s="831" t="s">
        <v>5340</v>
      </c>
      <c r="B62" s="832" t="s">
        <v>5341</v>
      </c>
      <c r="C62" s="832" t="s">
        <v>595</v>
      </c>
      <c r="D62" s="832" t="s">
        <v>1761</v>
      </c>
      <c r="E62" s="832" t="s">
        <v>5356</v>
      </c>
      <c r="F62" s="832" t="s">
        <v>5444</v>
      </c>
      <c r="G62" s="832" t="s">
        <v>5445</v>
      </c>
      <c r="H62" s="849">
        <v>73</v>
      </c>
      <c r="I62" s="849">
        <v>8395</v>
      </c>
      <c r="J62" s="832">
        <v>0.86412763767370049</v>
      </c>
      <c r="K62" s="832">
        <v>115</v>
      </c>
      <c r="L62" s="849">
        <v>67</v>
      </c>
      <c r="M62" s="849">
        <v>9715</v>
      </c>
      <c r="N62" s="832">
        <v>1</v>
      </c>
      <c r="O62" s="832">
        <v>145</v>
      </c>
      <c r="P62" s="849">
        <v>51</v>
      </c>
      <c r="Q62" s="849">
        <v>7395</v>
      </c>
      <c r="R62" s="837">
        <v>0.76119402985074625</v>
      </c>
      <c r="S62" s="850">
        <v>145</v>
      </c>
    </row>
    <row r="63" spans="1:19" ht="14.45" customHeight="1" x14ac:dyDescent="0.2">
      <c r="A63" s="831" t="s">
        <v>5340</v>
      </c>
      <c r="B63" s="832" t="s">
        <v>5341</v>
      </c>
      <c r="C63" s="832" t="s">
        <v>595</v>
      </c>
      <c r="D63" s="832" t="s">
        <v>1761</v>
      </c>
      <c r="E63" s="832" t="s">
        <v>5356</v>
      </c>
      <c r="F63" s="832" t="s">
        <v>5446</v>
      </c>
      <c r="G63" s="832" t="s">
        <v>5447</v>
      </c>
      <c r="H63" s="849">
        <v>1</v>
      </c>
      <c r="I63" s="849">
        <v>120</v>
      </c>
      <c r="J63" s="832"/>
      <c r="K63" s="832">
        <v>120</v>
      </c>
      <c r="L63" s="849"/>
      <c r="M63" s="849"/>
      <c r="N63" s="832"/>
      <c r="O63" s="832"/>
      <c r="P63" s="849"/>
      <c r="Q63" s="849"/>
      <c r="R63" s="837"/>
      <c r="S63" s="850"/>
    </row>
    <row r="64" spans="1:19" ht="14.45" customHeight="1" x14ac:dyDescent="0.2">
      <c r="A64" s="831" t="s">
        <v>5340</v>
      </c>
      <c r="B64" s="832" t="s">
        <v>5341</v>
      </c>
      <c r="C64" s="832" t="s">
        <v>595</v>
      </c>
      <c r="D64" s="832" t="s">
        <v>1761</v>
      </c>
      <c r="E64" s="832" t="s">
        <v>5356</v>
      </c>
      <c r="F64" s="832" t="s">
        <v>5452</v>
      </c>
      <c r="G64" s="832" t="s">
        <v>5453</v>
      </c>
      <c r="H64" s="849"/>
      <c r="I64" s="849"/>
      <c r="J64" s="832"/>
      <c r="K64" s="832"/>
      <c r="L64" s="849"/>
      <c r="M64" s="849"/>
      <c r="N64" s="832"/>
      <c r="O64" s="832"/>
      <c r="P64" s="849">
        <v>1</v>
      </c>
      <c r="Q64" s="849">
        <v>752</v>
      </c>
      <c r="R64" s="837"/>
      <c r="S64" s="850">
        <v>752</v>
      </c>
    </row>
    <row r="65" spans="1:19" ht="14.45" customHeight="1" x14ac:dyDescent="0.2">
      <c r="A65" s="831" t="s">
        <v>5340</v>
      </c>
      <c r="B65" s="832" t="s">
        <v>5341</v>
      </c>
      <c r="C65" s="832" t="s">
        <v>595</v>
      </c>
      <c r="D65" s="832" t="s">
        <v>1761</v>
      </c>
      <c r="E65" s="832" t="s">
        <v>5356</v>
      </c>
      <c r="F65" s="832" t="s">
        <v>5454</v>
      </c>
      <c r="G65" s="832" t="s">
        <v>5455</v>
      </c>
      <c r="H65" s="849">
        <v>2</v>
      </c>
      <c r="I65" s="849">
        <v>1896</v>
      </c>
      <c r="J65" s="832"/>
      <c r="K65" s="832">
        <v>948</v>
      </c>
      <c r="L65" s="849"/>
      <c r="M65" s="849"/>
      <c r="N65" s="832"/>
      <c r="O65" s="832"/>
      <c r="P65" s="849">
        <v>1</v>
      </c>
      <c r="Q65" s="849">
        <v>954</v>
      </c>
      <c r="R65" s="837"/>
      <c r="S65" s="850">
        <v>954</v>
      </c>
    </row>
    <row r="66" spans="1:19" ht="14.45" customHeight="1" x14ac:dyDescent="0.2">
      <c r="A66" s="831" t="s">
        <v>5340</v>
      </c>
      <c r="B66" s="832" t="s">
        <v>5341</v>
      </c>
      <c r="C66" s="832" t="s">
        <v>595</v>
      </c>
      <c r="D66" s="832" t="s">
        <v>1761</v>
      </c>
      <c r="E66" s="832" t="s">
        <v>5356</v>
      </c>
      <c r="F66" s="832" t="s">
        <v>5456</v>
      </c>
      <c r="G66" s="832" t="s">
        <v>5457</v>
      </c>
      <c r="H66" s="849">
        <v>17</v>
      </c>
      <c r="I66" s="849">
        <v>3859</v>
      </c>
      <c r="J66" s="832">
        <v>1.0168642951251647</v>
      </c>
      <c r="K66" s="832">
        <v>227</v>
      </c>
      <c r="L66" s="849">
        <v>23</v>
      </c>
      <c r="M66" s="849">
        <v>3795</v>
      </c>
      <c r="N66" s="832">
        <v>1</v>
      </c>
      <c r="O66" s="832">
        <v>165</v>
      </c>
      <c r="P66" s="849">
        <v>10</v>
      </c>
      <c r="Q66" s="849">
        <v>1650</v>
      </c>
      <c r="R66" s="837">
        <v>0.43478260869565216</v>
      </c>
      <c r="S66" s="850">
        <v>165</v>
      </c>
    </row>
    <row r="67" spans="1:19" ht="14.45" customHeight="1" x14ac:dyDescent="0.2">
      <c r="A67" s="831" t="s">
        <v>5340</v>
      </c>
      <c r="B67" s="832" t="s">
        <v>5341</v>
      </c>
      <c r="C67" s="832" t="s">
        <v>595</v>
      </c>
      <c r="D67" s="832" t="s">
        <v>1761</v>
      </c>
      <c r="E67" s="832" t="s">
        <v>5356</v>
      </c>
      <c r="F67" s="832" t="s">
        <v>5478</v>
      </c>
      <c r="G67" s="832" t="s">
        <v>5479</v>
      </c>
      <c r="H67" s="849"/>
      <c r="I67" s="849"/>
      <c r="J67" s="832"/>
      <c r="K67" s="832"/>
      <c r="L67" s="849"/>
      <c r="M67" s="849"/>
      <c r="N67" s="832"/>
      <c r="O67" s="832"/>
      <c r="P67" s="849">
        <v>1</v>
      </c>
      <c r="Q67" s="849">
        <v>530</v>
      </c>
      <c r="R67" s="837"/>
      <c r="S67" s="850">
        <v>530</v>
      </c>
    </row>
    <row r="68" spans="1:19" ht="14.45" customHeight="1" x14ac:dyDescent="0.2">
      <c r="A68" s="831" t="s">
        <v>5340</v>
      </c>
      <c r="B68" s="832" t="s">
        <v>5341</v>
      </c>
      <c r="C68" s="832" t="s">
        <v>595</v>
      </c>
      <c r="D68" s="832" t="s">
        <v>1763</v>
      </c>
      <c r="E68" s="832" t="s">
        <v>5342</v>
      </c>
      <c r="F68" s="832" t="s">
        <v>5343</v>
      </c>
      <c r="G68" s="832" t="s">
        <v>5344</v>
      </c>
      <c r="H68" s="849">
        <v>5</v>
      </c>
      <c r="I68" s="849">
        <v>706.28</v>
      </c>
      <c r="J68" s="832">
        <v>2.738687037108845</v>
      </c>
      <c r="K68" s="832">
        <v>141.256</v>
      </c>
      <c r="L68" s="849">
        <v>3.7</v>
      </c>
      <c r="M68" s="849">
        <v>257.89</v>
      </c>
      <c r="N68" s="832">
        <v>1</v>
      </c>
      <c r="O68" s="832">
        <v>69.699999999999989</v>
      </c>
      <c r="P68" s="849">
        <v>3.7</v>
      </c>
      <c r="Q68" s="849">
        <v>257.92</v>
      </c>
      <c r="R68" s="837">
        <v>1.0001163286672614</v>
      </c>
      <c r="S68" s="850">
        <v>69.708108108108107</v>
      </c>
    </row>
    <row r="69" spans="1:19" ht="14.45" customHeight="1" x14ac:dyDescent="0.2">
      <c r="A69" s="831" t="s">
        <v>5340</v>
      </c>
      <c r="B69" s="832" t="s">
        <v>5341</v>
      </c>
      <c r="C69" s="832" t="s">
        <v>595</v>
      </c>
      <c r="D69" s="832" t="s">
        <v>1763</v>
      </c>
      <c r="E69" s="832" t="s">
        <v>5342</v>
      </c>
      <c r="F69" s="832" t="s">
        <v>5345</v>
      </c>
      <c r="G69" s="832" t="s">
        <v>5346</v>
      </c>
      <c r="H69" s="849"/>
      <c r="I69" s="849"/>
      <c r="J69" s="832"/>
      <c r="K69" s="832"/>
      <c r="L69" s="849"/>
      <c r="M69" s="849"/>
      <c r="N69" s="832"/>
      <c r="O69" s="832"/>
      <c r="P69" s="849">
        <v>0.4</v>
      </c>
      <c r="Q69" s="849">
        <v>114.04</v>
      </c>
      <c r="R69" s="837"/>
      <c r="S69" s="850">
        <v>285.10000000000002</v>
      </c>
    </row>
    <row r="70" spans="1:19" ht="14.45" customHeight="1" x14ac:dyDescent="0.2">
      <c r="A70" s="831" t="s">
        <v>5340</v>
      </c>
      <c r="B70" s="832" t="s">
        <v>5341</v>
      </c>
      <c r="C70" s="832" t="s">
        <v>595</v>
      </c>
      <c r="D70" s="832" t="s">
        <v>1763</v>
      </c>
      <c r="E70" s="832" t="s">
        <v>5342</v>
      </c>
      <c r="F70" s="832" t="s">
        <v>5348</v>
      </c>
      <c r="G70" s="832" t="s">
        <v>1147</v>
      </c>
      <c r="H70" s="849"/>
      <c r="I70" s="849"/>
      <c r="J70" s="832"/>
      <c r="K70" s="832"/>
      <c r="L70" s="849">
        <v>1.2</v>
      </c>
      <c r="M70" s="849">
        <v>92.36</v>
      </c>
      <c r="N70" s="832">
        <v>1</v>
      </c>
      <c r="O70" s="832">
        <v>76.966666666666669</v>
      </c>
      <c r="P70" s="849">
        <v>2</v>
      </c>
      <c r="Q70" s="849">
        <v>136.4</v>
      </c>
      <c r="R70" s="837">
        <v>1.4768297964486792</v>
      </c>
      <c r="S70" s="850">
        <v>68.2</v>
      </c>
    </row>
    <row r="71" spans="1:19" ht="14.45" customHeight="1" x14ac:dyDescent="0.2">
      <c r="A71" s="831" t="s">
        <v>5340</v>
      </c>
      <c r="B71" s="832" t="s">
        <v>5341</v>
      </c>
      <c r="C71" s="832" t="s">
        <v>595</v>
      </c>
      <c r="D71" s="832" t="s">
        <v>1763</v>
      </c>
      <c r="E71" s="832" t="s">
        <v>5342</v>
      </c>
      <c r="F71" s="832" t="s">
        <v>5351</v>
      </c>
      <c r="G71" s="832" t="s">
        <v>1147</v>
      </c>
      <c r="H71" s="849"/>
      <c r="I71" s="849"/>
      <c r="J71" s="832"/>
      <c r="K71" s="832"/>
      <c r="L71" s="849">
        <v>4</v>
      </c>
      <c r="M71" s="849">
        <v>67.2</v>
      </c>
      <c r="N71" s="832">
        <v>1</v>
      </c>
      <c r="O71" s="832">
        <v>16.8</v>
      </c>
      <c r="P71" s="849">
        <v>5</v>
      </c>
      <c r="Q71" s="849">
        <v>84</v>
      </c>
      <c r="R71" s="837">
        <v>1.25</v>
      </c>
      <c r="S71" s="850">
        <v>16.8</v>
      </c>
    </row>
    <row r="72" spans="1:19" ht="14.45" customHeight="1" x14ac:dyDescent="0.2">
      <c r="A72" s="831" t="s">
        <v>5340</v>
      </c>
      <c r="B72" s="832" t="s">
        <v>5341</v>
      </c>
      <c r="C72" s="832" t="s">
        <v>595</v>
      </c>
      <c r="D72" s="832" t="s">
        <v>1763</v>
      </c>
      <c r="E72" s="832" t="s">
        <v>5342</v>
      </c>
      <c r="F72" s="832" t="s">
        <v>5352</v>
      </c>
      <c r="G72" s="832" t="s">
        <v>5353</v>
      </c>
      <c r="H72" s="849">
        <v>3.4</v>
      </c>
      <c r="I72" s="849">
        <v>714.17</v>
      </c>
      <c r="J72" s="832">
        <v>5.6666666666666661</v>
      </c>
      <c r="K72" s="832">
        <v>210.04999999999998</v>
      </c>
      <c r="L72" s="849">
        <v>0.60000000000000009</v>
      </c>
      <c r="M72" s="849">
        <v>126.03</v>
      </c>
      <c r="N72" s="832">
        <v>1</v>
      </c>
      <c r="O72" s="832">
        <v>210.04999999999998</v>
      </c>
      <c r="P72" s="849"/>
      <c r="Q72" s="849"/>
      <c r="R72" s="837"/>
      <c r="S72" s="850"/>
    </row>
    <row r="73" spans="1:19" ht="14.45" customHeight="1" x14ac:dyDescent="0.2">
      <c r="A73" s="831" t="s">
        <v>5340</v>
      </c>
      <c r="B73" s="832" t="s">
        <v>5341</v>
      </c>
      <c r="C73" s="832" t="s">
        <v>595</v>
      </c>
      <c r="D73" s="832" t="s">
        <v>1763</v>
      </c>
      <c r="E73" s="832" t="s">
        <v>5342</v>
      </c>
      <c r="F73" s="832" t="s">
        <v>5354</v>
      </c>
      <c r="G73" s="832" t="s">
        <v>5355</v>
      </c>
      <c r="H73" s="849">
        <v>1</v>
      </c>
      <c r="I73" s="849">
        <v>57.27</v>
      </c>
      <c r="J73" s="832">
        <v>1</v>
      </c>
      <c r="K73" s="832">
        <v>57.27</v>
      </c>
      <c r="L73" s="849">
        <v>1</v>
      </c>
      <c r="M73" s="849">
        <v>57.27</v>
      </c>
      <c r="N73" s="832">
        <v>1</v>
      </c>
      <c r="O73" s="832">
        <v>57.27</v>
      </c>
      <c r="P73" s="849"/>
      <c r="Q73" s="849"/>
      <c r="R73" s="837"/>
      <c r="S73" s="850"/>
    </row>
    <row r="74" spans="1:19" ht="14.45" customHeight="1" x14ac:dyDescent="0.2">
      <c r="A74" s="831" t="s">
        <v>5340</v>
      </c>
      <c r="B74" s="832" t="s">
        <v>5341</v>
      </c>
      <c r="C74" s="832" t="s">
        <v>595</v>
      </c>
      <c r="D74" s="832" t="s">
        <v>1763</v>
      </c>
      <c r="E74" s="832" t="s">
        <v>5356</v>
      </c>
      <c r="F74" s="832" t="s">
        <v>5357</v>
      </c>
      <c r="G74" s="832" t="s">
        <v>5358</v>
      </c>
      <c r="H74" s="849">
        <v>72</v>
      </c>
      <c r="I74" s="849">
        <v>5976</v>
      </c>
      <c r="J74" s="832">
        <v>1.0588235294117647</v>
      </c>
      <c r="K74" s="832">
        <v>83</v>
      </c>
      <c r="L74" s="849">
        <v>68</v>
      </c>
      <c r="M74" s="849">
        <v>5644</v>
      </c>
      <c r="N74" s="832">
        <v>1</v>
      </c>
      <c r="O74" s="832">
        <v>83</v>
      </c>
      <c r="P74" s="849">
        <v>53</v>
      </c>
      <c r="Q74" s="849">
        <v>4452</v>
      </c>
      <c r="R74" s="837">
        <v>0.78880226789510988</v>
      </c>
      <c r="S74" s="850">
        <v>84</v>
      </c>
    </row>
    <row r="75" spans="1:19" ht="14.45" customHeight="1" x14ac:dyDescent="0.2">
      <c r="A75" s="831" t="s">
        <v>5340</v>
      </c>
      <c r="B75" s="832" t="s">
        <v>5341</v>
      </c>
      <c r="C75" s="832" t="s">
        <v>595</v>
      </c>
      <c r="D75" s="832" t="s">
        <v>1763</v>
      </c>
      <c r="E75" s="832" t="s">
        <v>5356</v>
      </c>
      <c r="F75" s="832" t="s">
        <v>5359</v>
      </c>
      <c r="G75" s="832" t="s">
        <v>5360</v>
      </c>
      <c r="H75" s="849">
        <v>25</v>
      </c>
      <c r="I75" s="849">
        <v>2650</v>
      </c>
      <c r="J75" s="832">
        <v>1.0416666666666667</v>
      </c>
      <c r="K75" s="832">
        <v>106</v>
      </c>
      <c r="L75" s="849">
        <v>24</v>
      </c>
      <c r="M75" s="849">
        <v>2544</v>
      </c>
      <c r="N75" s="832">
        <v>1</v>
      </c>
      <c r="O75" s="832">
        <v>106</v>
      </c>
      <c r="P75" s="849">
        <v>31</v>
      </c>
      <c r="Q75" s="849">
        <v>3317</v>
      </c>
      <c r="R75" s="837">
        <v>1.3038522012578617</v>
      </c>
      <c r="S75" s="850">
        <v>107</v>
      </c>
    </row>
    <row r="76" spans="1:19" ht="14.45" customHeight="1" x14ac:dyDescent="0.2">
      <c r="A76" s="831" t="s">
        <v>5340</v>
      </c>
      <c r="B76" s="832" t="s">
        <v>5341</v>
      </c>
      <c r="C76" s="832" t="s">
        <v>595</v>
      </c>
      <c r="D76" s="832" t="s">
        <v>1763</v>
      </c>
      <c r="E76" s="832" t="s">
        <v>5356</v>
      </c>
      <c r="F76" s="832" t="s">
        <v>5361</v>
      </c>
      <c r="G76" s="832" t="s">
        <v>5362</v>
      </c>
      <c r="H76" s="849">
        <v>2</v>
      </c>
      <c r="I76" s="849">
        <v>74</v>
      </c>
      <c r="J76" s="832">
        <v>1</v>
      </c>
      <c r="K76" s="832">
        <v>37</v>
      </c>
      <c r="L76" s="849">
        <v>2</v>
      </c>
      <c r="M76" s="849">
        <v>74</v>
      </c>
      <c r="N76" s="832">
        <v>1</v>
      </c>
      <c r="O76" s="832">
        <v>37</v>
      </c>
      <c r="P76" s="849">
        <v>2</v>
      </c>
      <c r="Q76" s="849">
        <v>76</v>
      </c>
      <c r="R76" s="837">
        <v>1.027027027027027</v>
      </c>
      <c r="S76" s="850">
        <v>38</v>
      </c>
    </row>
    <row r="77" spans="1:19" ht="14.45" customHeight="1" x14ac:dyDescent="0.2">
      <c r="A77" s="831" t="s">
        <v>5340</v>
      </c>
      <c r="B77" s="832" t="s">
        <v>5341</v>
      </c>
      <c r="C77" s="832" t="s">
        <v>595</v>
      </c>
      <c r="D77" s="832" t="s">
        <v>1763</v>
      </c>
      <c r="E77" s="832" t="s">
        <v>5356</v>
      </c>
      <c r="F77" s="832" t="s">
        <v>5368</v>
      </c>
      <c r="G77" s="832" t="s">
        <v>5369</v>
      </c>
      <c r="H77" s="849">
        <v>16</v>
      </c>
      <c r="I77" s="849">
        <v>3312</v>
      </c>
      <c r="J77" s="832">
        <v>1.057133737631663</v>
      </c>
      <c r="K77" s="832">
        <v>207</v>
      </c>
      <c r="L77" s="849">
        <v>13</v>
      </c>
      <c r="M77" s="849">
        <v>3133</v>
      </c>
      <c r="N77" s="832">
        <v>1</v>
      </c>
      <c r="O77" s="832">
        <v>241</v>
      </c>
      <c r="P77" s="849">
        <v>8</v>
      </c>
      <c r="Q77" s="849">
        <v>1936</v>
      </c>
      <c r="R77" s="837">
        <v>0.61793807851899141</v>
      </c>
      <c r="S77" s="850">
        <v>242</v>
      </c>
    </row>
    <row r="78" spans="1:19" ht="14.45" customHeight="1" x14ac:dyDescent="0.2">
      <c r="A78" s="831" t="s">
        <v>5340</v>
      </c>
      <c r="B78" s="832" t="s">
        <v>5341</v>
      </c>
      <c r="C78" s="832" t="s">
        <v>595</v>
      </c>
      <c r="D78" s="832" t="s">
        <v>1763</v>
      </c>
      <c r="E78" s="832" t="s">
        <v>5356</v>
      </c>
      <c r="F78" s="832" t="s">
        <v>5370</v>
      </c>
      <c r="G78" s="832" t="s">
        <v>5371</v>
      </c>
      <c r="H78" s="849"/>
      <c r="I78" s="849"/>
      <c r="J78" s="832"/>
      <c r="K78" s="832"/>
      <c r="L78" s="849">
        <v>3</v>
      </c>
      <c r="M78" s="849">
        <v>1146</v>
      </c>
      <c r="N78" s="832">
        <v>1</v>
      </c>
      <c r="O78" s="832">
        <v>382</v>
      </c>
      <c r="P78" s="849">
        <v>1</v>
      </c>
      <c r="Q78" s="849">
        <v>384</v>
      </c>
      <c r="R78" s="837">
        <v>0.33507853403141363</v>
      </c>
      <c r="S78" s="850">
        <v>384</v>
      </c>
    </row>
    <row r="79" spans="1:19" ht="14.45" customHeight="1" x14ac:dyDescent="0.2">
      <c r="A79" s="831" t="s">
        <v>5340</v>
      </c>
      <c r="B79" s="832" t="s">
        <v>5341</v>
      </c>
      <c r="C79" s="832" t="s">
        <v>595</v>
      </c>
      <c r="D79" s="832" t="s">
        <v>1763</v>
      </c>
      <c r="E79" s="832" t="s">
        <v>5356</v>
      </c>
      <c r="F79" s="832" t="s">
        <v>5372</v>
      </c>
      <c r="G79" s="832" t="s">
        <v>5373</v>
      </c>
      <c r="H79" s="849"/>
      <c r="I79" s="849"/>
      <c r="J79" s="832"/>
      <c r="K79" s="832"/>
      <c r="L79" s="849">
        <v>1</v>
      </c>
      <c r="M79" s="849">
        <v>604</v>
      </c>
      <c r="N79" s="832">
        <v>1</v>
      </c>
      <c r="O79" s="832">
        <v>604</v>
      </c>
      <c r="P79" s="849"/>
      <c r="Q79" s="849"/>
      <c r="R79" s="837"/>
      <c r="S79" s="850"/>
    </row>
    <row r="80" spans="1:19" ht="14.45" customHeight="1" x14ac:dyDescent="0.2">
      <c r="A80" s="831" t="s">
        <v>5340</v>
      </c>
      <c r="B80" s="832" t="s">
        <v>5341</v>
      </c>
      <c r="C80" s="832" t="s">
        <v>595</v>
      </c>
      <c r="D80" s="832" t="s">
        <v>1763</v>
      </c>
      <c r="E80" s="832" t="s">
        <v>5356</v>
      </c>
      <c r="F80" s="832" t="s">
        <v>5374</v>
      </c>
      <c r="G80" s="832" t="s">
        <v>5375</v>
      </c>
      <c r="H80" s="849">
        <v>74</v>
      </c>
      <c r="I80" s="849">
        <v>7326</v>
      </c>
      <c r="J80" s="832">
        <v>1.1839043309631545</v>
      </c>
      <c r="K80" s="832">
        <v>99</v>
      </c>
      <c r="L80" s="849">
        <v>68</v>
      </c>
      <c r="M80" s="849">
        <v>6188</v>
      </c>
      <c r="N80" s="832">
        <v>1</v>
      </c>
      <c r="O80" s="832">
        <v>91</v>
      </c>
      <c r="P80" s="849">
        <v>48</v>
      </c>
      <c r="Q80" s="849">
        <v>4368</v>
      </c>
      <c r="R80" s="837">
        <v>0.70588235294117652</v>
      </c>
      <c r="S80" s="850">
        <v>91</v>
      </c>
    </row>
    <row r="81" spans="1:19" ht="14.45" customHeight="1" x14ac:dyDescent="0.2">
      <c r="A81" s="831" t="s">
        <v>5340</v>
      </c>
      <c r="B81" s="832" t="s">
        <v>5341</v>
      </c>
      <c r="C81" s="832" t="s">
        <v>595</v>
      </c>
      <c r="D81" s="832" t="s">
        <v>1763</v>
      </c>
      <c r="E81" s="832" t="s">
        <v>5356</v>
      </c>
      <c r="F81" s="832" t="s">
        <v>5378</v>
      </c>
      <c r="G81" s="832" t="s">
        <v>5379</v>
      </c>
      <c r="H81" s="849">
        <v>47</v>
      </c>
      <c r="I81" s="849">
        <v>4559</v>
      </c>
      <c r="J81" s="832">
        <v>1.1975308641975309</v>
      </c>
      <c r="K81" s="832">
        <v>97</v>
      </c>
      <c r="L81" s="849">
        <v>47</v>
      </c>
      <c r="M81" s="849">
        <v>3807</v>
      </c>
      <c r="N81" s="832">
        <v>1</v>
      </c>
      <c r="O81" s="832">
        <v>81</v>
      </c>
      <c r="P81" s="849">
        <v>33</v>
      </c>
      <c r="Q81" s="849">
        <v>2673</v>
      </c>
      <c r="R81" s="837">
        <v>0.7021276595744681</v>
      </c>
      <c r="S81" s="850">
        <v>81</v>
      </c>
    </row>
    <row r="82" spans="1:19" ht="14.45" customHeight="1" x14ac:dyDescent="0.2">
      <c r="A82" s="831" t="s">
        <v>5340</v>
      </c>
      <c r="B82" s="832" t="s">
        <v>5341</v>
      </c>
      <c r="C82" s="832" t="s">
        <v>595</v>
      </c>
      <c r="D82" s="832" t="s">
        <v>1763</v>
      </c>
      <c r="E82" s="832" t="s">
        <v>5356</v>
      </c>
      <c r="F82" s="832" t="s">
        <v>5380</v>
      </c>
      <c r="G82" s="832" t="s">
        <v>5381</v>
      </c>
      <c r="H82" s="849">
        <v>716</v>
      </c>
      <c r="I82" s="849">
        <v>90216</v>
      </c>
      <c r="J82" s="832">
        <v>1.053949858641557</v>
      </c>
      <c r="K82" s="832">
        <v>126</v>
      </c>
      <c r="L82" s="849">
        <v>674</v>
      </c>
      <c r="M82" s="849">
        <v>85598</v>
      </c>
      <c r="N82" s="832">
        <v>1</v>
      </c>
      <c r="O82" s="832">
        <v>127</v>
      </c>
      <c r="P82" s="849">
        <v>593</v>
      </c>
      <c r="Q82" s="849">
        <v>74718</v>
      </c>
      <c r="R82" s="837">
        <v>0.87289422650061921</v>
      </c>
      <c r="S82" s="850">
        <v>126</v>
      </c>
    </row>
    <row r="83" spans="1:19" ht="14.45" customHeight="1" x14ac:dyDescent="0.2">
      <c r="A83" s="831" t="s">
        <v>5340</v>
      </c>
      <c r="B83" s="832" t="s">
        <v>5341</v>
      </c>
      <c r="C83" s="832" t="s">
        <v>595</v>
      </c>
      <c r="D83" s="832" t="s">
        <v>1763</v>
      </c>
      <c r="E83" s="832" t="s">
        <v>5356</v>
      </c>
      <c r="F83" s="832" t="s">
        <v>5388</v>
      </c>
      <c r="G83" s="832" t="s">
        <v>5389</v>
      </c>
      <c r="H83" s="849"/>
      <c r="I83" s="849"/>
      <c r="J83" s="832"/>
      <c r="K83" s="832"/>
      <c r="L83" s="849"/>
      <c r="M83" s="849"/>
      <c r="N83" s="832"/>
      <c r="O83" s="832"/>
      <c r="P83" s="849">
        <v>1</v>
      </c>
      <c r="Q83" s="849">
        <v>1291</v>
      </c>
      <c r="R83" s="837"/>
      <c r="S83" s="850">
        <v>1291</v>
      </c>
    </row>
    <row r="84" spans="1:19" ht="14.45" customHeight="1" x14ac:dyDescent="0.2">
      <c r="A84" s="831" t="s">
        <v>5340</v>
      </c>
      <c r="B84" s="832" t="s">
        <v>5341</v>
      </c>
      <c r="C84" s="832" t="s">
        <v>595</v>
      </c>
      <c r="D84" s="832" t="s">
        <v>1763</v>
      </c>
      <c r="E84" s="832" t="s">
        <v>5356</v>
      </c>
      <c r="F84" s="832" t="s">
        <v>5390</v>
      </c>
      <c r="G84" s="832" t="s">
        <v>5391</v>
      </c>
      <c r="H84" s="849">
        <v>1</v>
      </c>
      <c r="I84" s="849">
        <v>972</v>
      </c>
      <c r="J84" s="832"/>
      <c r="K84" s="832">
        <v>972</v>
      </c>
      <c r="L84" s="849"/>
      <c r="M84" s="849"/>
      <c r="N84" s="832"/>
      <c r="O84" s="832"/>
      <c r="P84" s="849"/>
      <c r="Q84" s="849"/>
      <c r="R84" s="837"/>
      <c r="S84" s="850"/>
    </row>
    <row r="85" spans="1:19" ht="14.45" customHeight="1" x14ac:dyDescent="0.2">
      <c r="A85" s="831" t="s">
        <v>5340</v>
      </c>
      <c r="B85" s="832" t="s">
        <v>5341</v>
      </c>
      <c r="C85" s="832" t="s">
        <v>595</v>
      </c>
      <c r="D85" s="832" t="s">
        <v>1763</v>
      </c>
      <c r="E85" s="832" t="s">
        <v>5356</v>
      </c>
      <c r="F85" s="832" t="s">
        <v>5392</v>
      </c>
      <c r="G85" s="832" t="s">
        <v>5393</v>
      </c>
      <c r="H85" s="849"/>
      <c r="I85" s="849"/>
      <c r="J85" s="832"/>
      <c r="K85" s="832"/>
      <c r="L85" s="849"/>
      <c r="M85" s="849"/>
      <c r="N85" s="832"/>
      <c r="O85" s="832"/>
      <c r="P85" s="849">
        <v>2</v>
      </c>
      <c r="Q85" s="849">
        <v>3374</v>
      </c>
      <c r="R85" s="837"/>
      <c r="S85" s="850">
        <v>1687</v>
      </c>
    </row>
    <row r="86" spans="1:19" ht="14.45" customHeight="1" x14ac:dyDescent="0.2">
      <c r="A86" s="831" t="s">
        <v>5340</v>
      </c>
      <c r="B86" s="832" t="s">
        <v>5341</v>
      </c>
      <c r="C86" s="832" t="s">
        <v>595</v>
      </c>
      <c r="D86" s="832" t="s">
        <v>1763</v>
      </c>
      <c r="E86" s="832" t="s">
        <v>5356</v>
      </c>
      <c r="F86" s="832" t="s">
        <v>5396</v>
      </c>
      <c r="G86" s="832" t="s">
        <v>5397</v>
      </c>
      <c r="H86" s="849">
        <v>18</v>
      </c>
      <c r="I86" s="849">
        <v>23580</v>
      </c>
      <c r="J86" s="832">
        <v>0.89794364051789799</v>
      </c>
      <c r="K86" s="832">
        <v>1310</v>
      </c>
      <c r="L86" s="849">
        <v>20</v>
      </c>
      <c r="M86" s="849">
        <v>26260</v>
      </c>
      <c r="N86" s="832">
        <v>1</v>
      </c>
      <c r="O86" s="832">
        <v>1313</v>
      </c>
      <c r="P86" s="849">
        <v>10</v>
      </c>
      <c r="Q86" s="849">
        <v>13210</v>
      </c>
      <c r="R86" s="837">
        <v>0.50304645849200302</v>
      </c>
      <c r="S86" s="850">
        <v>1321</v>
      </c>
    </row>
    <row r="87" spans="1:19" ht="14.45" customHeight="1" x14ac:dyDescent="0.2">
      <c r="A87" s="831" t="s">
        <v>5340</v>
      </c>
      <c r="B87" s="832" t="s">
        <v>5341</v>
      </c>
      <c r="C87" s="832" t="s">
        <v>595</v>
      </c>
      <c r="D87" s="832" t="s">
        <v>1763</v>
      </c>
      <c r="E87" s="832" t="s">
        <v>5356</v>
      </c>
      <c r="F87" s="832" t="s">
        <v>5398</v>
      </c>
      <c r="G87" s="832" t="s">
        <v>5399</v>
      </c>
      <c r="H87" s="849">
        <v>2</v>
      </c>
      <c r="I87" s="849">
        <v>1944</v>
      </c>
      <c r="J87" s="832">
        <v>0.66461538461538461</v>
      </c>
      <c r="K87" s="832">
        <v>972</v>
      </c>
      <c r="L87" s="849">
        <v>3</v>
      </c>
      <c r="M87" s="849">
        <v>2925</v>
      </c>
      <c r="N87" s="832">
        <v>1</v>
      </c>
      <c r="O87" s="832">
        <v>975</v>
      </c>
      <c r="P87" s="849">
        <v>5</v>
      </c>
      <c r="Q87" s="849">
        <v>4910</v>
      </c>
      <c r="R87" s="837">
        <v>1.6786324786324787</v>
      </c>
      <c r="S87" s="850">
        <v>982</v>
      </c>
    </row>
    <row r="88" spans="1:19" ht="14.45" customHeight="1" x14ac:dyDescent="0.2">
      <c r="A88" s="831" t="s">
        <v>5340</v>
      </c>
      <c r="B88" s="832" t="s">
        <v>5341</v>
      </c>
      <c r="C88" s="832" t="s">
        <v>595</v>
      </c>
      <c r="D88" s="832" t="s">
        <v>1763</v>
      </c>
      <c r="E88" s="832" t="s">
        <v>5356</v>
      </c>
      <c r="F88" s="832" t="s">
        <v>5402</v>
      </c>
      <c r="G88" s="832" t="s">
        <v>5403</v>
      </c>
      <c r="H88" s="849">
        <v>35</v>
      </c>
      <c r="I88" s="849">
        <v>5705</v>
      </c>
      <c r="J88" s="832">
        <v>1.0541389504804139</v>
      </c>
      <c r="K88" s="832">
        <v>163</v>
      </c>
      <c r="L88" s="849">
        <v>33</v>
      </c>
      <c r="M88" s="849">
        <v>5412</v>
      </c>
      <c r="N88" s="832">
        <v>1</v>
      </c>
      <c r="O88" s="832">
        <v>164</v>
      </c>
      <c r="P88" s="849">
        <v>22</v>
      </c>
      <c r="Q88" s="849">
        <v>3630</v>
      </c>
      <c r="R88" s="837">
        <v>0.67073170731707321</v>
      </c>
      <c r="S88" s="850">
        <v>165</v>
      </c>
    </row>
    <row r="89" spans="1:19" ht="14.45" customHeight="1" x14ac:dyDescent="0.2">
      <c r="A89" s="831" t="s">
        <v>5340</v>
      </c>
      <c r="B89" s="832" t="s">
        <v>5341</v>
      </c>
      <c r="C89" s="832" t="s">
        <v>595</v>
      </c>
      <c r="D89" s="832" t="s">
        <v>1763</v>
      </c>
      <c r="E89" s="832" t="s">
        <v>5356</v>
      </c>
      <c r="F89" s="832" t="s">
        <v>5404</v>
      </c>
      <c r="G89" s="832" t="s">
        <v>5405</v>
      </c>
      <c r="H89" s="849">
        <v>604</v>
      </c>
      <c r="I89" s="849">
        <v>20133.30000000001</v>
      </c>
      <c r="J89" s="832">
        <v>1.2823757961783446</v>
      </c>
      <c r="K89" s="832">
        <v>33.333278145695381</v>
      </c>
      <c r="L89" s="849">
        <v>471</v>
      </c>
      <c r="M89" s="849">
        <v>15700</v>
      </c>
      <c r="N89" s="832">
        <v>1</v>
      </c>
      <c r="O89" s="832">
        <v>33.333333333333336</v>
      </c>
      <c r="P89" s="849">
        <v>395</v>
      </c>
      <c r="Q89" s="849">
        <v>13166.68</v>
      </c>
      <c r="R89" s="837">
        <v>0.83864203821656058</v>
      </c>
      <c r="S89" s="850">
        <v>33.333367088607595</v>
      </c>
    </row>
    <row r="90" spans="1:19" ht="14.45" customHeight="1" x14ac:dyDescent="0.2">
      <c r="A90" s="831" t="s">
        <v>5340</v>
      </c>
      <c r="B90" s="832" t="s">
        <v>5341</v>
      </c>
      <c r="C90" s="832" t="s">
        <v>595</v>
      </c>
      <c r="D90" s="832" t="s">
        <v>1763</v>
      </c>
      <c r="E90" s="832" t="s">
        <v>5356</v>
      </c>
      <c r="F90" s="832" t="s">
        <v>5406</v>
      </c>
      <c r="G90" s="832" t="s">
        <v>5407</v>
      </c>
      <c r="H90" s="849">
        <v>5</v>
      </c>
      <c r="I90" s="849">
        <v>580</v>
      </c>
      <c r="J90" s="832">
        <v>1</v>
      </c>
      <c r="K90" s="832">
        <v>116</v>
      </c>
      <c r="L90" s="849">
        <v>5</v>
      </c>
      <c r="M90" s="849">
        <v>580</v>
      </c>
      <c r="N90" s="832">
        <v>1</v>
      </c>
      <c r="O90" s="832">
        <v>116</v>
      </c>
      <c r="P90" s="849"/>
      <c r="Q90" s="849"/>
      <c r="R90" s="837"/>
      <c r="S90" s="850"/>
    </row>
    <row r="91" spans="1:19" ht="14.45" customHeight="1" x14ac:dyDescent="0.2">
      <c r="A91" s="831" t="s">
        <v>5340</v>
      </c>
      <c r="B91" s="832" t="s">
        <v>5341</v>
      </c>
      <c r="C91" s="832" t="s">
        <v>595</v>
      </c>
      <c r="D91" s="832" t="s">
        <v>1763</v>
      </c>
      <c r="E91" s="832" t="s">
        <v>5356</v>
      </c>
      <c r="F91" s="832" t="s">
        <v>5410</v>
      </c>
      <c r="G91" s="832" t="s">
        <v>5411</v>
      </c>
      <c r="H91" s="849">
        <v>23</v>
      </c>
      <c r="I91" s="849">
        <v>1978</v>
      </c>
      <c r="J91" s="832">
        <v>1.6428571428571428</v>
      </c>
      <c r="K91" s="832">
        <v>86</v>
      </c>
      <c r="L91" s="849">
        <v>14</v>
      </c>
      <c r="M91" s="849">
        <v>1204</v>
      </c>
      <c r="N91" s="832">
        <v>1</v>
      </c>
      <c r="O91" s="832">
        <v>86</v>
      </c>
      <c r="P91" s="849">
        <v>12</v>
      </c>
      <c r="Q91" s="849">
        <v>1044</v>
      </c>
      <c r="R91" s="837">
        <v>0.86710963455149503</v>
      </c>
      <c r="S91" s="850">
        <v>87</v>
      </c>
    </row>
    <row r="92" spans="1:19" ht="14.45" customHeight="1" x14ac:dyDescent="0.2">
      <c r="A92" s="831" t="s">
        <v>5340</v>
      </c>
      <c r="B92" s="832" t="s">
        <v>5341</v>
      </c>
      <c r="C92" s="832" t="s">
        <v>595</v>
      </c>
      <c r="D92" s="832" t="s">
        <v>1763</v>
      </c>
      <c r="E92" s="832" t="s">
        <v>5356</v>
      </c>
      <c r="F92" s="832" t="s">
        <v>5412</v>
      </c>
      <c r="G92" s="832" t="s">
        <v>5413</v>
      </c>
      <c r="H92" s="849">
        <v>3</v>
      </c>
      <c r="I92" s="849">
        <v>96</v>
      </c>
      <c r="J92" s="832"/>
      <c r="K92" s="832">
        <v>32</v>
      </c>
      <c r="L92" s="849"/>
      <c r="M92" s="849"/>
      <c r="N92" s="832"/>
      <c r="O92" s="832"/>
      <c r="P92" s="849"/>
      <c r="Q92" s="849"/>
      <c r="R92" s="837"/>
      <c r="S92" s="850"/>
    </row>
    <row r="93" spans="1:19" ht="14.45" customHeight="1" x14ac:dyDescent="0.2">
      <c r="A93" s="831" t="s">
        <v>5340</v>
      </c>
      <c r="B93" s="832" t="s">
        <v>5341</v>
      </c>
      <c r="C93" s="832" t="s">
        <v>595</v>
      </c>
      <c r="D93" s="832" t="s">
        <v>1763</v>
      </c>
      <c r="E93" s="832" t="s">
        <v>5356</v>
      </c>
      <c r="F93" s="832" t="s">
        <v>5416</v>
      </c>
      <c r="G93" s="832" t="s">
        <v>5417</v>
      </c>
      <c r="H93" s="849">
        <v>10</v>
      </c>
      <c r="I93" s="849">
        <v>3950</v>
      </c>
      <c r="J93" s="832">
        <v>1.9909274193548387</v>
      </c>
      <c r="K93" s="832">
        <v>395</v>
      </c>
      <c r="L93" s="849">
        <v>4</v>
      </c>
      <c r="M93" s="849">
        <v>1984</v>
      </c>
      <c r="N93" s="832">
        <v>1</v>
      </c>
      <c r="O93" s="832">
        <v>496</v>
      </c>
      <c r="P93" s="849">
        <v>4</v>
      </c>
      <c r="Q93" s="849">
        <v>1996</v>
      </c>
      <c r="R93" s="837">
        <v>1.0060483870967742</v>
      </c>
      <c r="S93" s="850">
        <v>499</v>
      </c>
    </row>
    <row r="94" spans="1:19" ht="14.45" customHeight="1" x14ac:dyDescent="0.2">
      <c r="A94" s="831" t="s">
        <v>5340</v>
      </c>
      <c r="B94" s="832" t="s">
        <v>5341</v>
      </c>
      <c r="C94" s="832" t="s">
        <v>595</v>
      </c>
      <c r="D94" s="832" t="s">
        <v>1763</v>
      </c>
      <c r="E94" s="832" t="s">
        <v>5356</v>
      </c>
      <c r="F94" s="832" t="s">
        <v>5418</v>
      </c>
      <c r="G94" s="832" t="s">
        <v>5419</v>
      </c>
      <c r="H94" s="849">
        <v>2</v>
      </c>
      <c r="I94" s="849">
        <v>324</v>
      </c>
      <c r="J94" s="832">
        <v>2.0506329113924049</v>
      </c>
      <c r="K94" s="832">
        <v>162</v>
      </c>
      <c r="L94" s="849">
        <v>1</v>
      </c>
      <c r="M94" s="849">
        <v>158</v>
      </c>
      <c r="N94" s="832">
        <v>1</v>
      </c>
      <c r="O94" s="832">
        <v>158</v>
      </c>
      <c r="P94" s="849"/>
      <c r="Q94" s="849"/>
      <c r="R94" s="837"/>
      <c r="S94" s="850"/>
    </row>
    <row r="95" spans="1:19" ht="14.45" customHeight="1" x14ac:dyDescent="0.2">
      <c r="A95" s="831" t="s">
        <v>5340</v>
      </c>
      <c r="B95" s="832" t="s">
        <v>5341</v>
      </c>
      <c r="C95" s="832" t="s">
        <v>595</v>
      </c>
      <c r="D95" s="832" t="s">
        <v>1763</v>
      </c>
      <c r="E95" s="832" t="s">
        <v>5356</v>
      </c>
      <c r="F95" s="832" t="s">
        <v>5422</v>
      </c>
      <c r="G95" s="832" t="s">
        <v>5423</v>
      </c>
      <c r="H95" s="849">
        <v>10</v>
      </c>
      <c r="I95" s="849">
        <v>2510</v>
      </c>
      <c r="J95" s="832">
        <v>1.4229024943310657</v>
      </c>
      <c r="K95" s="832">
        <v>251</v>
      </c>
      <c r="L95" s="849">
        <v>7</v>
      </c>
      <c r="M95" s="849">
        <v>1764</v>
      </c>
      <c r="N95" s="832">
        <v>1</v>
      </c>
      <c r="O95" s="832">
        <v>252</v>
      </c>
      <c r="P95" s="849">
        <v>7</v>
      </c>
      <c r="Q95" s="849">
        <v>1778</v>
      </c>
      <c r="R95" s="837">
        <v>1.0079365079365079</v>
      </c>
      <c r="S95" s="850">
        <v>254</v>
      </c>
    </row>
    <row r="96" spans="1:19" ht="14.45" customHeight="1" x14ac:dyDescent="0.2">
      <c r="A96" s="831" t="s">
        <v>5340</v>
      </c>
      <c r="B96" s="832" t="s">
        <v>5341</v>
      </c>
      <c r="C96" s="832" t="s">
        <v>595</v>
      </c>
      <c r="D96" s="832" t="s">
        <v>1763</v>
      </c>
      <c r="E96" s="832" t="s">
        <v>5356</v>
      </c>
      <c r="F96" s="832" t="s">
        <v>5424</v>
      </c>
      <c r="G96" s="832" t="s">
        <v>5425</v>
      </c>
      <c r="H96" s="849">
        <v>1</v>
      </c>
      <c r="I96" s="849">
        <v>120</v>
      </c>
      <c r="J96" s="832"/>
      <c r="K96" s="832">
        <v>120</v>
      </c>
      <c r="L96" s="849"/>
      <c r="M96" s="849"/>
      <c r="N96" s="832"/>
      <c r="O96" s="832"/>
      <c r="P96" s="849"/>
      <c r="Q96" s="849"/>
      <c r="R96" s="837"/>
      <c r="S96" s="850"/>
    </row>
    <row r="97" spans="1:19" ht="14.45" customHeight="1" x14ac:dyDescent="0.2">
      <c r="A97" s="831" t="s">
        <v>5340</v>
      </c>
      <c r="B97" s="832" t="s">
        <v>5341</v>
      </c>
      <c r="C97" s="832" t="s">
        <v>595</v>
      </c>
      <c r="D97" s="832" t="s">
        <v>1763</v>
      </c>
      <c r="E97" s="832" t="s">
        <v>5356</v>
      </c>
      <c r="F97" s="832" t="s">
        <v>5426</v>
      </c>
      <c r="G97" s="832" t="s">
        <v>5427</v>
      </c>
      <c r="H97" s="849">
        <v>1</v>
      </c>
      <c r="I97" s="849">
        <v>722</v>
      </c>
      <c r="J97" s="832"/>
      <c r="K97" s="832">
        <v>722</v>
      </c>
      <c r="L97" s="849"/>
      <c r="M97" s="849"/>
      <c r="N97" s="832"/>
      <c r="O97" s="832"/>
      <c r="P97" s="849"/>
      <c r="Q97" s="849"/>
      <c r="R97" s="837"/>
      <c r="S97" s="850"/>
    </row>
    <row r="98" spans="1:19" ht="14.45" customHeight="1" x14ac:dyDescent="0.2">
      <c r="A98" s="831" t="s">
        <v>5340</v>
      </c>
      <c r="B98" s="832" t="s">
        <v>5341</v>
      </c>
      <c r="C98" s="832" t="s">
        <v>595</v>
      </c>
      <c r="D98" s="832" t="s">
        <v>1763</v>
      </c>
      <c r="E98" s="832" t="s">
        <v>5356</v>
      </c>
      <c r="F98" s="832" t="s">
        <v>5430</v>
      </c>
      <c r="G98" s="832" t="s">
        <v>5431</v>
      </c>
      <c r="H98" s="849">
        <v>1</v>
      </c>
      <c r="I98" s="849">
        <v>123</v>
      </c>
      <c r="J98" s="832"/>
      <c r="K98" s="832">
        <v>123</v>
      </c>
      <c r="L98" s="849"/>
      <c r="M98" s="849"/>
      <c r="N98" s="832"/>
      <c r="O98" s="832"/>
      <c r="P98" s="849"/>
      <c r="Q98" s="849"/>
      <c r="R98" s="837"/>
      <c r="S98" s="850"/>
    </row>
    <row r="99" spans="1:19" ht="14.45" customHeight="1" x14ac:dyDescent="0.2">
      <c r="A99" s="831" t="s">
        <v>5340</v>
      </c>
      <c r="B99" s="832" t="s">
        <v>5341</v>
      </c>
      <c r="C99" s="832" t="s">
        <v>595</v>
      </c>
      <c r="D99" s="832" t="s">
        <v>1763</v>
      </c>
      <c r="E99" s="832" t="s">
        <v>5356</v>
      </c>
      <c r="F99" s="832" t="s">
        <v>5434</v>
      </c>
      <c r="G99" s="832" t="s">
        <v>5435</v>
      </c>
      <c r="H99" s="849">
        <v>2</v>
      </c>
      <c r="I99" s="849">
        <v>366</v>
      </c>
      <c r="J99" s="832">
        <v>0.48799999999999999</v>
      </c>
      <c r="K99" s="832">
        <v>183</v>
      </c>
      <c r="L99" s="849">
        <v>2</v>
      </c>
      <c r="M99" s="849">
        <v>750</v>
      </c>
      <c r="N99" s="832">
        <v>1</v>
      </c>
      <c r="O99" s="832">
        <v>375</v>
      </c>
      <c r="P99" s="849">
        <v>1</v>
      </c>
      <c r="Q99" s="849">
        <v>376</v>
      </c>
      <c r="R99" s="837">
        <v>0.5013333333333333</v>
      </c>
      <c r="S99" s="850">
        <v>376</v>
      </c>
    </row>
    <row r="100" spans="1:19" ht="14.45" customHeight="1" x14ac:dyDescent="0.2">
      <c r="A100" s="831" t="s">
        <v>5340</v>
      </c>
      <c r="B100" s="832" t="s">
        <v>5341</v>
      </c>
      <c r="C100" s="832" t="s">
        <v>595</v>
      </c>
      <c r="D100" s="832" t="s">
        <v>1763</v>
      </c>
      <c r="E100" s="832" t="s">
        <v>5356</v>
      </c>
      <c r="F100" s="832" t="s">
        <v>5438</v>
      </c>
      <c r="G100" s="832" t="s">
        <v>5439</v>
      </c>
      <c r="H100" s="849">
        <v>1</v>
      </c>
      <c r="I100" s="849">
        <v>319</v>
      </c>
      <c r="J100" s="832">
        <v>0.90368271954674217</v>
      </c>
      <c r="K100" s="832">
        <v>319</v>
      </c>
      <c r="L100" s="849">
        <v>1</v>
      </c>
      <c r="M100" s="849">
        <v>353</v>
      </c>
      <c r="N100" s="832">
        <v>1</v>
      </c>
      <c r="O100" s="832">
        <v>353</v>
      </c>
      <c r="P100" s="849"/>
      <c r="Q100" s="849"/>
      <c r="R100" s="837"/>
      <c r="S100" s="850"/>
    </row>
    <row r="101" spans="1:19" ht="14.45" customHeight="1" x14ac:dyDescent="0.2">
      <c r="A101" s="831" t="s">
        <v>5340</v>
      </c>
      <c r="B101" s="832" t="s">
        <v>5341</v>
      </c>
      <c r="C101" s="832" t="s">
        <v>595</v>
      </c>
      <c r="D101" s="832" t="s">
        <v>1763</v>
      </c>
      <c r="E101" s="832" t="s">
        <v>5356</v>
      </c>
      <c r="F101" s="832" t="s">
        <v>5442</v>
      </c>
      <c r="G101" s="832" t="s">
        <v>5443</v>
      </c>
      <c r="H101" s="849"/>
      <c r="I101" s="849"/>
      <c r="J101" s="832"/>
      <c r="K101" s="832"/>
      <c r="L101" s="849">
        <v>1</v>
      </c>
      <c r="M101" s="849">
        <v>133</v>
      </c>
      <c r="N101" s="832">
        <v>1</v>
      </c>
      <c r="O101" s="832">
        <v>133</v>
      </c>
      <c r="P101" s="849"/>
      <c r="Q101" s="849"/>
      <c r="R101" s="837"/>
      <c r="S101" s="850"/>
    </row>
    <row r="102" spans="1:19" ht="14.45" customHeight="1" x14ac:dyDescent="0.2">
      <c r="A102" s="831" t="s">
        <v>5340</v>
      </c>
      <c r="B102" s="832" t="s">
        <v>5341</v>
      </c>
      <c r="C102" s="832" t="s">
        <v>595</v>
      </c>
      <c r="D102" s="832" t="s">
        <v>1763</v>
      </c>
      <c r="E102" s="832" t="s">
        <v>5356</v>
      </c>
      <c r="F102" s="832" t="s">
        <v>5444</v>
      </c>
      <c r="G102" s="832" t="s">
        <v>5445</v>
      </c>
      <c r="H102" s="849">
        <v>44</v>
      </c>
      <c r="I102" s="849">
        <v>5060</v>
      </c>
      <c r="J102" s="832">
        <v>1.1632183908045977</v>
      </c>
      <c r="K102" s="832">
        <v>115</v>
      </c>
      <c r="L102" s="849">
        <v>30</v>
      </c>
      <c r="M102" s="849">
        <v>4350</v>
      </c>
      <c r="N102" s="832">
        <v>1</v>
      </c>
      <c r="O102" s="832">
        <v>145</v>
      </c>
      <c r="P102" s="849">
        <v>21</v>
      </c>
      <c r="Q102" s="849">
        <v>3045</v>
      </c>
      <c r="R102" s="837">
        <v>0.7</v>
      </c>
      <c r="S102" s="850">
        <v>145</v>
      </c>
    </row>
    <row r="103" spans="1:19" ht="14.45" customHeight="1" x14ac:dyDescent="0.2">
      <c r="A103" s="831" t="s">
        <v>5340</v>
      </c>
      <c r="B103" s="832" t="s">
        <v>5341</v>
      </c>
      <c r="C103" s="832" t="s">
        <v>595</v>
      </c>
      <c r="D103" s="832" t="s">
        <v>1763</v>
      </c>
      <c r="E103" s="832" t="s">
        <v>5356</v>
      </c>
      <c r="F103" s="832" t="s">
        <v>5446</v>
      </c>
      <c r="G103" s="832" t="s">
        <v>5447</v>
      </c>
      <c r="H103" s="849"/>
      <c r="I103" s="849"/>
      <c r="J103" s="832"/>
      <c r="K103" s="832"/>
      <c r="L103" s="849">
        <v>1</v>
      </c>
      <c r="M103" s="849">
        <v>181</v>
      </c>
      <c r="N103" s="832">
        <v>1</v>
      </c>
      <c r="O103" s="832">
        <v>181</v>
      </c>
      <c r="P103" s="849">
        <v>1</v>
      </c>
      <c r="Q103" s="849">
        <v>182</v>
      </c>
      <c r="R103" s="837">
        <v>1.0055248618784531</v>
      </c>
      <c r="S103" s="850">
        <v>182</v>
      </c>
    </row>
    <row r="104" spans="1:19" ht="14.45" customHeight="1" x14ac:dyDescent="0.2">
      <c r="A104" s="831" t="s">
        <v>5340</v>
      </c>
      <c r="B104" s="832" t="s">
        <v>5341</v>
      </c>
      <c r="C104" s="832" t="s">
        <v>595</v>
      </c>
      <c r="D104" s="832" t="s">
        <v>1763</v>
      </c>
      <c r="E104" s="832" t="s">
        <v>5356</v>
      </c>
      <c r="F104" s="832" t="s">
        <v>5450</v>
      </c>
      <c r="G104" s="832" t="s">
        <v>5451</v>
      </c>
      <c r="H104" s="849">
        <v>1</v>
      </c>
      <c r="I104" s="849">
        <v>3713</v>
      </c>
      <c r="J104" s="832"/>
      <c r="K104" s="832">
        <v>3713</v>
      </c>
      <c r="L104" s="849"/>
      <c r="M104" s="849"/>
      <c r="N104" s="832"/>
      <c r="O104" s="832"/>
      <c r="P104" s="849"/>
      <c r="Q104" s="849"/>
      <c r="R104" s="837"/>
      <c r="S104" s="850"/>
    </row>
    <row r="105" spans="1:19" ht="14.45" customHeight="1" x14ac:dyDescent="0.2">
      <c r="A105" s="831" t="s">
        <v>5340</v>
      </c>
      <c r="B105" s="832" t="s">
        <v>5341</v>
      </c>
      <c r="C105" s="832" t="s">
        <v>595</v>
      </c>
      <c r="D105" s="832" t="s">
        <v>1763</v>
      </c>
      <c r="E105" s="832" t="s">
        <v>5356</v>
      </c>
      <c r="F105" s="832" t="s">
        <v>5456</v>
      </c>
      <c r="G105" s="832" t="s">
        <v>5457</v>
      </c>
      <c r="H105" s="849">
        <v>10</v>
      </c>
      <c r="I105" s="849">
        <v>2270</v>
      </c>
      <c r="J105" s="832">
        <v>1.0582750582750582</v>
      </c>
      <c r="K105" s="832">
        <v>227</v>
      </c>
      <c r="L105" s="849">
        <v>13</v>
      </c>
      <c r="M105" s="849">
        <v>2145</v>
      </c>
      <c r="N105" s="832">
        <v>1</v>
      </c>
      <c r="O105" s="832">
        <v>165</v>
      </c>
      <c r="P105" s="849">
        <v>6</v>
      </c>
      <c r="Q105" s="849">
        <v>990</v>
      </c>
      <c r="R105" s="837">
        <v>0.46153846153846156</v>
      </c>
      <c r="S105" s="850">
        <v>165</v>
      </c>
    </row>
    <row r="106" spans="1:19" ht="14.45" customHeight="1" x14ac:dyDescent="0.2">
      <c r="A106" s="831" t="s">
        <v>5340</v>
      </c>
      <c r="B106" s="832" t="s">
        <v>5341</v>
      </c>
      <c r="C106" s="832" t="s">
        <v>595</v>
      </c>
      <c r="D106" s="832" t="s">
        <v>1763</v>
      </c>
      <c r="E106" s="832" t="s">
        <v>5356</v>
      </c>
      <c r="F106" s="832" t="s">
        <v>5464</v>
      </c>
      <c r="G106" s="832" t="s">
        <v>5465</v>
      </c>
      <c r="H106" s="849">
        <v>2</v>
      </c>
      <c r="I106" s="849">
        <v>800</v>
      </c>
      <c r="J106" s="832"/>
      <c r="K106" s="832">
        <v>400</v>
      </c>
      <c r="L106" s="849"/>
      <c r="M106" s="849"/>
      <c r="N106" s="832"/>
      <c r="O106" s="832"/>
      <c r="P106" s="849"/>
      <c r="Q106" s="849"/>
      <c r="R106" s="837"/>
      <c r="S106" s="850"/>
    </row>
    <row r="107" spans="1:19" ht="14.45" customHeight="1" x14ac:dyDescent="0.2">
      <c r="A107" s="831" t="s">
        <v>5340</v>
      </c>
      <c r="B107" s="832" t="s">
        <v>5341</v>
      </c>
      <c r="C107" s="832" t="s">
        <v>595</v>
      </c>
      <c r="D107" s="832" t="s">
        <v>1763</v>
      </c>
      <c r="E107" s="832" t="s">
        <v>5356</v>
      </c>
      <c r="F107" s="832" t="s">
        <v>5466</v>
      </c>
      <c r="G107" s="832" t="s">
        <v>5467</v>
      </c>
      <c r="H107" s="849"/>
      <c r="I107" s="849"/>
      <c r="J107" s="832"/>
      <c r="K107" s="832"/>
      <c r="L107" s="849"/>
      <c r="M107" s="849"/>
      <c r="N107" s="832"/>
      <c r="O107" s="832"/>
      <c r="P107" s="849">
        <v>2</v>
      </c>
      <c r="Q107" s="849">
        <v>2090</v>
      </c>
      <c r="R107" s="837"/>
      <c r="S107" s="850">
        <v>1045</v>
      </c>
    </row>
    <row r="108" spans="1:19" ht="14.45" customHeight="1" x14ac:dyDescent="0.2">
      <c r="A108" s="831" t="s">
        <v>5340</v>
      </c>
      <c r="B108" s="832" t="s">
        <v>5341</v>
      </c>
      <c r="C108" s="832" t="s">
        <v>595</v>
      </c>
      <c r="D108" s="832" t="s">
        <v>1763</v>
      </c>
      <c r="E108" s="832" t="s">
        <v>5356</v>
      </c>
      <c r="F108" s="832" t="s">
        <v>5468</v>
      </c>
      <c r="G108" s="832" t="s">
        <v>5469</v>
      </c>
      <c r="H108" s="849"/>
      <c r="I108" s="849"/>
      <c r="J108" s="832"/>
      <c r="K108" s="832"/>
      <c r="L108" s="849"/>
      <c r="M108" s="849"/>
      <c r="N108" s="832"/>
      <c r="O108" s="832"/>
      <c r="P108" s="849">
        <v>1</v>
      </c>
      <c r="Q108" s="849">
        <v>122</v>
      </c>
      <c r="R108" s="837"/>
      <c r="S108" s="850">
        <v>122</v>
      </c>
    </row>
    <row r="109" spans="1:19" ht="14.45" customHeight="1" x14ac:dyDescent="0.2">
      <c r="A109" s="831" t="s">
        <v>5340</v>
      </c>
      <c r="B109" s="832" t="s">
        <v>5341</v>
      </c>
      <c r="C109" s="832" t="s">
        <v>595</v>
      </c>
      <c r="D109" s="832" t="s">
        <v>1763</v>
      </c>
      <c r="E109" s="832" t="s">
        <v>5356</v>
      </c>
      <c r="F109" s="832" t="s">
        <v>5470</v>
      </c>
      <c r="G109" s="832" t="s">
        <v>5471</v>
      </c>
      <c r="H109" s="849">
        <v>1</v>
      </c>
      <c r="I109" s="849">
        <v>1111</v>
      </c>
      <c r="J109" s="832"/>
      <c r="K109" s="832">
        <v>1111</v>
      </c>
      <c r="L109" s="849"/>
      <c r="M109" s="849"/>
      <c r="N109" s="832"/>
      <c r="O109" s="832"/>
      <c r="P109" s="849">
        <v>2</v>
      </c>
      <c r="Q109" s="849">
        <v>2254</v>
      </c>
      <c r="R109" s="837"/>
      <c r="S109" s="850">
        <v>1127</v>
      </c>
    </row>
    <row r="110" spans="1:19" ht="14.45" customHeight="1" x14ac:dyDescent="0.2">
      <c r="A110" s="831" t="s">
        <v>5340</v>
      </c>
      <c r="B110" s="832" t="s">
        <v>5341</v>
      </c>
      <c r="C110" s="832" t="s">
        <v>595</v>
      </c>
      <c r="D110" s="832" t="s">
        <v>1763</v>
      </c>
      <c r="E110" s="832" t="s">
        <v>5356</v>
      </c>
      <c r="F110" s="832" t="s">
        <v>5476</v>
      </c>
      <c r="G110" s="832" t="s">
        <v>5477</v>
      </c>
      <c r="H110" s="849">
        <v>1</v>
      </c>
      <c r="I110" s="849">
        <v>179</v>
      </c>
      <c r="J110" s="832"/>
      <c r="K110" s="832">
        <v>179</v>
      </c>
      <c r="L110" s="849"/>
      <c r="M110" s="849"/>
      <c r="N110" s="832"/>
      <c r="O110" s="832"/>
      <c r="P110" s="849"/>
      <c r="Q110" s="849"/>
      <c r="R110" s="837"/>
      <c r="S110" s="850"/>
    </row>
    <row r="111" spans="1:19" ht="14.45" customHeight="1" x14ac:dyDescent="0.2">
      <c r="A111" s="831" t="s">
        <v>5340</v>
      </c>
      <c r="B111" s="832" t="s">
        <v>5341</v>
      </c>
      <c r="C111" s="832" t="s">
        <v>595</v>
      </c>
      <c r="D111" s="832" t="s">
        <v>5327</v>
      </c>
      <c r="E111" s="832" t="s">
        <v>5356</v>
      </c>
      <c r="F111" s="832" t="s">
        <v>5380</v>
      </c>
      <c r="G111" s="832" t="s">
        <v>5381</v>
      </c>
      <c r="H111" s="849">
        <v>1</v>
      </c>
      <c r="I111" s="849">
        <v>126</v>
      </c>
      <c r="J111" s="832"/>
      <c r="K111" s="832">
        <v>126</v>
      </c>
      <c r="L111" s="849"/>
      <c r="M111" s="849"/>
      <c r="N111" s="832"/>
      <c r="O111" s="832"/>
      <c r="P111" s="849"/>
      <c r="Q111" s="849"/>
      <c r="R111" s="837"/>
      <c r="S111" s="850"/>
    </row>
    <row r="112" spans="1:19" ht="14.45" customHeight="1" x14ac:dyDescent="0.2">
      <c r="A112" s="831" t="s">
        <v>5340</v>
      </c>
      <c r="B112" s="832" t="s">
        <v>5341</v>
      </c>
      <c r="C112" s="832" t="s">
        <v>595</v>
      </c>
      <c r="D112" s="832" t="s">
        <v>1764</v>
      </c>
      <c r="E112" s="832" t="s">
        <v>5342</v>
      </c>
      <c r="F112" s="832" t="s">
        <v>5343</v>
      </c>
      <c r="G112" s="832" t="s">
        <v>5344</v>
      </c>
      <c r="H112" s="849">
        <v>2.6</v>
      </c>
      <c r="I112" s="849">
        <v>343.90999999999997</v>
      </c>
      <c r="J112" s="832">
        <v>3.795497185741088</v>
      </c>
      <c r="K112" s="832">
        <v>132.2730769230769</v>
      </c>
      <c r="L112" s="849">
        <v>1.3</v>
      </c>
      <c r="M112" s="849">
        <v>90.61</v>
      </c>
      <c r="N112" s="832">
        <v>1</v>
      </c>
      <c r="O112" s="832">
        <v>69.7</v>
      </c>
      <c r="P112" s="849">
        <v>3.5</v>
      </c>
      <c r="Q112" s="849">
        <v>243.95</v>
      </c>
      <c r="R112" s="837">
        <v>2.6923076923076921</v>
      </c>
      <c r="S112" s="850">
        <v>69.7</v>
      </c>
    </row>
    <row r="113" spans="1:19" ht="14.45" customHeight="1" x14ac:dyDescent="0.2">
      <c r="A113" s="831" t="s">
        <v>5340</v>
      </c>
      <c r="B113" s="832" t="s">
        <v>5341</v>
      </c>
      <c r="C113" s="832" t="s">
        <v>595</v>
      </c>
      <c r="D113" s="832" t="s">
        <v>1764</v>
      </c>
      <c r="E113" s="832" t="s">
        <v>5342</v>
      </c>
      <c r="F113" s="832" t="s">
        <v>5350</v>
      </c>
      <c r="G113" s="832" t="s">
        <v>613</v>
      </c>
      <c r="H113" s="849">
        <v>0.1</v>
      </c>
      <c r="I113" s="849">
        <v>7.8</v>
      </c>
      <c r="J113" s="832"/>
      <c r="K113" s="832">
        <v>78</v>
      </c>
      <c r="L113" s="849"/>
      <c r="M113" s="849"/>
      <c r="N113" s="832"/>
      <c r="O113" s="832"/>
      <c r="P113" s="849"/>
      <c r="Q113" s="849"/>
      <c r="R113" s="837"/>
      <c r="S113" s="850"/>
    </row>
    <row r="114" spans="1:19" ht="14.45" customHeight="1" x14ac:dyDescent="0.2">
      <c r="A114" s="831" t="s">
        <v>5340</v>
      </c>
      <c r="B114" s="832" t="s">
        <v>5341</v>
      </c>
      <c r="C114" s="832" t="s">
        <v>595</v>
      </c>
      <c r="D114" s="832" t="s">
        <v>1764</v>
      </c>
      <c r="E114" s="832" t="s">
        <v>5356</v>
      </c>
      <c r="F114" s="832" t="s">
        <v>5357</v>
      </c>
      <c r="G114" s="832" t="s">
        <v>5358</v>
      </c>
      <c r="H114" s="849">
        <v>10</v>
      </c>
      <c r="I114" s="849">
        <v>830</v>
      </c>
      <c r="J114" s="832">
        <v>5</v>
      </c>
      <c r="K114" s="832">
        <v>83</v>
      </c>
      <c r="L114" s="849">
        <v>2</v>
      </c>
      <c r="M114" s="849">
        <v>166</v>
      </c>
      <c r="N114" s="832">
        <v>1</v>
      </c>
      <c r="O114" s="832">
        <v>83</v>
      </c>
      <c r="P114" s="849">
        <v>3</v>
      </c>
      <c r="Q114" s="849">
        <v>252</v>
      </c>
      <c r="R114" s="837">
        <v>1.5180722891566265</v>
      </c>
      <c r="S114" s="850">
        <v>84</v>
      </c>
    </row>
    <row r="115" spans="1:19" ht="14.45" customHeight="1" x14ac:dyDescent="0.2">
      <c r="A115" s="831" t="s">
        <v>5340</v>
      </c>
      <c r="B115" s="832" t="s">
        <v>5341</v>
      </c>
      <c r="C115" s="832" t="s">
        <v>595</v>
      </c>
      <c r="D115" s="832" t="s">
        <v>1764</v>
      </c>
      <c r="E115" s="832" t="s">
        <v>5356</v>
      </c>
      <c r="F115" s="832" t="s">
        <v>5359</v>
      </c>
      <c r="G115" s="832" t="s">
        <v>5360</v>
      </c>
      <c r="H115" s="849">
        <v>1</v>
      </c>
      <c r="I115" s="849">
        <v>106</v>
      </c>
      <c r="J115" s="832"/>
      <c r="K115" s="832">
        <v>106</v>
      </c>
      <c r="L115" s="849"/>
      <c r="M115" s="849"/>
      <c r="N115" s="832"/>
      <c r="O115" s="832"/>
      <c r="P115" s="849"/>
      <c r="Q115" s="849"/>
      <c r="R115" s="837"/>
      <c r="S115" s="850"/>
    </row>
    <row r="116" spans="1:19" ht="14.45" customHeight="1" x14ac:dyDescent="0.2">
      <c r="A116" s="831" t="s">
        <v>5340</v>
      </c>
      <c r="B116" s="832" t="s">
        <v>5341</v>
      </c>
      <c r="C116" s="832" t="s">
        <v>595</v>
      </c>
      <c r="D116" s="832" t="s">
        <v>1764</v>
      </c>
      <c r="E116" s="832" t="s">
        <v>5356</v>
      </c>
      <c r="F116" s="832" t="s">
        <v>5361</v>
      </c>
      <c r="G116" s="832" t="s">
        <v>5362</v>
      </c>
      <c r="H116" s="849">
        <v>5</v>
      </c>
      <c r="I116" s="849">
        <v>185</v>
      </c>
      <c r="J116" s="832"/>
      <c r="K116" s="832">
        <v>37</v>
      </c>
      <c r="L116" s="849"/>
      <c r="M116" s="849"/>
      <c r="N116" s="832"/>
      <c r="O116" s="832"/>
      <c r="P116" s="849">
        <v>2</v>
      </c>
      <c r="Q116" s="849">
        <v>76</v>
      </c>
      <c r="R116" s="837"/>
      <c r="S116" s="850">
        <v>38</v>
      </c>
    </row>
    <row r="117" spans="1:19" ht="14.45" customHeight="1" x14ac:dyDescent="0.2">
      <c r="A117" s="831" t="s">
        <v>5340</v>
      </c>
      <c r="B117" s="832" t="s">
        <v>5341</v>
      </c>
      <c r="C117" s="832" t="s">
        <v>595</v>
      </c>
      <c r="D117" s="832" t="s">
        <v>1764</v>
      </c>
      <c r="E117" s="832" t="s">
        <v>5356</v>
      </c>
      <c r="F117" s="832" t="s">
        <v>5374</v>
      </c>
      <c r="G117" s="832" t="s">
        <v>5375</v>
      </c>
      <c r="H117" s="849">
        <v>1</v>
      </c>
      <c r="I117" s="849">
        <v>99</v>
      </c>
      <c r="J117" s="832"/>
      <c r="K117" s="832">
        <v>99</v>
      </c>
      <c r="L117" s="849"/>
      <c r="M117" s="849"/>
      <c r="N117" s="832"/>
      <c r="O117" s="832"/>
      <c r="P117" s="849"/>
      <c r="Q117" s="849"/>
      <c r="R117" s="837"/>
      <c r="S117" s="850"/>
    </row>
    <row r="118" spans="1:19" ht="14.45" customHeight="1" x14ac:dyDescent="0.2">
      <c r="A118" s="831" t="s">
        <v>5340</v>
      </c>
      <c r="B118" s="832" t="s">
        <v>5341</v>
      </c>
      <c r="C118" s="832" t="s">
        <v>595</v>
      </c>
      <c r="D118" s="832" t="s">
        <v>1764</v>
      </c>
      <c r="E118" s="832" t="s">
        <v>5356</v>
      </c>
      <c r="F118" s="832" t="s">
        <v>5378</v>
      </c>
      <c r="G118" s="832" t="s">
        <v>5379</v>
      </c>
      <c r="H118" s="849">
        <v>1</v>
      </c>
      <c r="I118" s="849">
        <v>97</v>
      </c>
      <c r="J118" s="832"/>
      <c r="K118" s="832">
        <v>97</v>
      </c>
      <c r="L118" s="849"/>
      <c r="M118" s="849"/>
      <c r="N118" s="832"/>
      <c r="O118" s="832"/>
      <c r="P118" s="849"/>
      <c r="Q118" s="849"/>
      <c r="R118" s="837"/>
      <c r="S118" s="850"/>
    </row>
    <row r="119" spans="1:19" ht="14.45" customHeight="1" x14ac:dyDescent="0.2">
      <c r="A119" s="831" t="s">
        <v>5340</v>
      </c>
      <c r="B119" s="832" t="s">
        <v>5341</v>
      </c>
      <c r="C119" s="832" t="s">
        <v>595</v>
      </c>
      <c r="D119" s="832" t="s">
        <v>1764</v>
      </c>
      <c r="E119" s="832" t="s">
        <v>5356</v>
      </c>
      <c r="F119" s="832" t="s">
        <v>5380</v>
      </c>
      <c r="G119" s="832" t="s">
        <v>5381</v>
      </c>
      <c r="H119" s="849">
        <v>416</v>
      </c>
      <c r="I119" s="849">
        <v>52416</v>
      </c>
      <c r="J119" s="832">
        <v>0.87072660221269804</v>
      </c>
      <c r="K119" s="832">
        <v>126</v>
      </c>
      <c r="L119" s="849">
        <v>474</v>
      </c>
      <c r="M119" s="849">
        <v>60198</v>
      </c>
      <c r="N119" s="832">
        <v>1</v>
      </c>
      <c r="O119" s="832">
        <v>127</v>
      </c>
      <c r="P119" s="849">
        <v>420</v>
      </c>
      <c r="Q119" s="849">
        <v>52920</v>
      </c>
      <c r="R119" s="837">
        <v>0.87909897338782017</v>
      </c>
      <c r="S119" s="850">
        <v>126</v>
      </c>
    </row>
    <row r="120" spans="1:19" ht="14.45" customHeight="1" x14ac:dyDescent="0.2">
      <c r="A120" s="831" t="s">
        <v>5340</v>
      </c>
      <c r="B120" s="832" t="s">
        <v>5341</v>
      </c>
      <c r="C120" s="832" t="s">
        <v>595</v>
      </c>
      <c r="D120" s="832" t="s">
        <v>1764</v>
      </c>
      <c r="E120" s="832" t="s">
        <v>5356</v>
      </c>
      <c r="F120" s="832" t="s">
        <v>5392</v>
      </c>
      <c r="G120" s="832" t="s">
        <v>5393</v>
      </c>
      <c r="H120" s="849">
        <v>3</v>
      </c>
      <c r="I120" s="849">
        <v>5034</v>
      </c>
      <c r="J120" s="832">
        <v>0.49940476190476191</v>
      </c>
      <c r="K120" s="832">
        <v>1678</v>
      </c>
      <c r="L120" s="849">
        <v>6</v>
      </c>
      <c r="M120" s="849">
        <v>10080</v>
      </c>
      <c r="N120" s="832">
        <v>1</v>
      </c>
      <c r="O120" s="832">
        <v>1680</v>
      </c>
      <c r="P120" s="849">
        <v>14</v>
      </c>
      <c r="Q120" s="849">
        <v>23618</v>
      </c>
      <c r="R120" s="837">
        <v>2.3430555555555554</v>
      </c>
      <c r="S120" s="850">
        <v>1687</v>
      </c>
    </row>
    <row r="121" spans="1:19" ht="14.45" customHeight="1" x14ac:dyDescent="0.2">
      <c r="A121" s="831" t="s">
        <v>5340</v>
      </c>
      <c r="B121" s="832" t="s">
        <v>5341</v>
      </c>
      <c r="C121" s="832" t="s">
        <v>595</v>
      </c>
      <c r="D121" s="832" t="s">
        <v>1764</v>
      </c>
      <c r="E121" s="832" t="s">
        <v>5356</v>
      </c>
      <c r="F121" s="832" t="s">
        <v>5396</v>
      </c>
      <c r="G121" s="832" t="s">
        <v>5397</v>
      </c>
      <c r="H121" s="849">
        <v>4</v>
      </c>
      <c r="I121" s="849">
        <v>5240</v>
      </c>
      <c r="J121" s="832">
        <v>1.9954303122619954</v>
      </c>
      <c r="K121" s="832">
        <v>1310</v>
      </c>
      <c r="L121" s="849">
        <v>2</v>
      </c>
      <c r="M121" s="849">
        <v>2626</v>
      </c>
      <c r="N121" s="832">
        <v>1</v>
      </c>
      <c r="O121" s="832">
        <v>1313</v>
      </c>
      <c r="P121" s="849">
        <v>7</v>
      </c>
      <c r="Q121" s="849">
        <v>9247</v>
      </c>
      <c r="R121" s="837">
        <v>3.5213252094440213</v>
      </c>
      <c r="S121" s="850">
        <v>1321</v>
      </c>
    </row>
    <row r="122" spans="1:19" ht="14.45" customHeight="1" x14ac:dyDescent="0.2">
      <c r="A122" s="831" t="s">
        <v>5340</v>
      </c>
      <c r="B122" s="832" t="s">
        <v>5341</v>
      </c>
      <c r="C122" s="832" t="s">
        <v>595</v>
      </c>
      <c r="D122" s="832" t="s">
        <v>1764</v>
      </c>
      <c r="E122" s="832" t="s">
        <v>5356</v>
      </c>
      <c r="F122" s="832" t="s">
        <v>5404</v>
      </c>
      <c r="G122" s="832" t="s">
        <v>5405</v>
      </c>
      <c r="H122" s="849">
        <v>485</v>
      </c>
      <c r="I122" s="849">
        <v>16166.519999999997</v>
      </c>
      <c r="J122" s="832">
        <v>1.0730052871985547</v>
      </c>
      <c r="K122" s="832">
        <v>33.333030927835047</v>
      </c>
      <c r="L122" s="849">
        <v>452</v>
      </c>
      <c r="M122" s="849">
        <v>15066.579999999998</v>
      </c>
      <c r="N122" s="832">
        <v>1</v>
      </c>
      <c r="O122" s="832">
        <v>33.333141592920349</v>
      </c>
      <c r="P122" s="849">
        <v>455</v>
      </c>
      <c r="Q122" s="849">
        <v>15166.549999999997</v>
      </c>
      <c r="R122" s="837">
        <v>1.0066352151583173</v>
      </c>
      <c r="S122" s="850">
        <v>33.333076923076916</v>
      </c>
    </row>
    <row r="123" spans="1:19" ht="14.45" customHeight="1" x14ac:dyDescent="0.2">
      <c r="A123" s="831" t="s">
        <v>5340</v>
      </c>
      <c r="B123" s="832" t="s">
        <v>5341</v>
      </c>
      <c r="C123" s="832" t="s">
        <v>595</v>
      </c>
      <c r="D123" s="832" t="s">
        <v>1764</v>
      </c>
      <c r="E123" s="832" t="s">
        <v>5356</v>
      </c>
      <c r="F123" s="832" t="s">
        <v>5410</v>
      </c>
      <c r="G123" s="832" t="s">
        <v>5411</v>
      </c>
      <c r="H123" s="849">
        <v>13</v>
      </c>
      <c r="I123" s="849">
        <v>1118</v>
      </c>
      <c r="J123" s="832">
        <v>1.4444444444444444</v>
      </c>
      <c r="K123" s="832">
        <v>86</v>
      </c>
      <c r="L123" s="849">
        <v>9</v>
      </c>
      <c r="M123" s="849">
        <v>774</v>
      </c>
      <c r="N123" s="832">
        <v>1</v>
      </c>
      <c r="O123" s="832">
        <v>86</v>
      </c>
      <c r="P123" s="849">
        <v>21</v>
      </c>
      <c r="Q123" s="849">
        <v>1827</v>
      </c>
      <c r="R123" s="837">
        <v>2.36046511627907</v>
      </c>
      <c r="S123" s="850">
        <v>87</v>
      </c>
    </row>
    <row r="124" spans="1:19" ht="14.45" customHeight="1" x14ac:dyDescent="0.2">
      <c r="A124" s="831" t="s">
        <v>5340</v>
      </c>
      <c r="B124" s="832" t="s">
        <v>5341</v>
      </c>
      <c r="C124" s="832" t="s">
        <v>595</v>
      </c>
      <c r="D124" s="832" t="s">
        <v>1764</v>
      </c>
      <c r="E124" s="832" t="s">
        <v>5356</v>
      </c>
      <c r="F124" s="832" t="s">
        <v>5412</v>
      </c>
      <c r="G124" s="832" t="s">
        <v>5413</v>
      </c>
      <c r="H124" s="849">
        <v>11</v>
      </c>
      <c r="I124" s="849">
        <v>352</v>
      </c>
      <c r="J124" s="832">
        <v>3.6666666666666665</v>
      </c>
      <c r="K124" s="832">
        <v>32</v>
      </c>
      <c r="L124" s="849">
        <v>3</v>
      </c>
      <c r="M124" s="849">
        <v>96</v>
      </c>
      <c r="N124" s="832">
        <v>1</v>
      </c>
      <c r="O124" s="832">
        <v>32</v>
      </c>
      <c r="P124" s="849">
        <v>7</v>
      </c>
      <c r="Q124" s="849">
        <v>231</v>
      </c>
      <c r="R124" s="837">
        <v>2.40625</v>
      </c>
      <c r="S124" s="850">
        <v>33</v>
      </c>
    </row>
    <row r="125" spans="1:19" ht="14.45" customHeight="1" x14ac:dyDescent="0.2">
      <c r="A125" s="831" t="s">
        <v>5340</v>
      </c>
      <c r="B125" s="832" t="s">
        <v>5341</v>
      </c>
      <c r="C125" s="832" t="s">
        <v>595</v>
      </c>
      <c r="D125" s="832" t="s">
        <v>1764</v>
      </c>
      <c r="E125" s="832" t="s">
        <v>5356</v>
      </c>
      <c r="F125" s="832" t="s">
        <v>5422</v>
      </c>
      <c r="G125" s="832" t="s">
        <v>5423</v>
      </c>
      <c r="H125" s="849">
        <v>144</v>
      </c>
      <c r="I125" s="849">
        <v>36144</v>
      </c>
      <c r="J125" s="832">
        <v>1.0865800865800865</v>
      </c>
      <c r="K125" s="832">
        <v>251</v>
      </c>
      <c r="L125" s="849">
        <v>132</v>
      </c>
      <c r="M125" s="849">
        <v>33264</v>
      </c>
      <c r="N125" s="832">
        <v>1</v>
      </c>
      <c r="O125" s="832">
        <v>252</v>
      </c>
      <c r="P125" s="849">
        <v>142</v>
      </c>
      <c r="Q125" s="849">
        <v>36068</v>
      </c>
      <c r="R125" s="837">
        <v>1.0842953342953343</v>
      </c>
      <c r="S125" s="850">
        <v>254</v>
      </c>
    </row>
    <row r="126" spans="1:19" ht="14.45" customHeight="1" x14ac:dyDescent="0.2">
      <c r="A126" s="831" t="s">
        <v>5340</v>
      </c>
      <c r="B126" s="832" t="s">
        <v>5341</v>
      </c>
      <c r="C126" s="832" t="s">
        <v>595</v>
      </c>
      <c r="D126" s="832" t="s">
        <v>1764</v>
      </c>
      <c r="E126" s="832" t="s">
        <v>5356</v>
      </c>
      <c r="F126" s="832" t="s">
        <v>5434</v>
      </c>
      <c r="G126" s="832" t="s">
        <v>5435</v>
      </c>
      <c r="H126" s="849">
        <v>1</v>
      </c>
      <c r="I126" s="849">
        <v>183</v>
      </c>
      <c r="J126" s="832">
        <v>0.48799999999999999</v>
      </c>
      <c r="K126" s="832">
        <v>183</v>
      </c>
      <c r="L126" s="849">
        <v>1</v>
      </c>
      <c r="M126" s="849">
        <v>375</v>
      </c>
      <c r="N126" s="832">
        <v>1</v>
      </c>
      <c r="O126" s="832">
        <v>375</v>
      </c>
      <c r="P126" s="849"/>
      <c r="Q126" s="849"/>
      <c r="R126" s="837"/>
      <c r="S126" s="850"/>
    </row>
    <row r="127" spans="1:19" ht="14.45" customHeight="1" x14ac:dyDescent="0.2">
      <c r="A127" s="831" t="s">
        <v>5340</v>
      </c>
      <c r="B127" s="832" t="s">
        <v>5341</v>
      </c>
      <c r="C127" s="832" t="s">
        <v>595</v>
      </c>
      <c r="D127" s="832" t="s">
        <v>1764</v>
      </c>
      <c r="E127" s="832" t="s">
        <v>5356</v>
      </c>
      <c r="F127" s="832" t="s">
        <v>5440</v>
      </c>
      <c r="G127" s="832" t="s">
        <v>5441</v>
      </c>
      <c r="H127" s="849">
        <v>1</v>
      </c>
      <c r="I127" s="849">
        <v>500</v>
      </c>
      <c r="J127" s="832"/>
      <c r="K127" s="832">
        <v>500</v>
      </c>
      <c r="L127" s="849"/>
      <c r="M127" s="849"/>
      <c r="N127" s="832"/>
      <c r="O127" s="832"/>
      <c r="P127" s="849"/>
      <c r="Q127" s="849"/>
      <c r="R127" s="837"/>
      <c r="S127" s="850"/>
    </row>
    <row r="128" spans="1:19" ht="14.45" customHeight="1" x14ac:dyDescent="0.2">
      <c r="A128" s="831" t="s">
        <v>5340</v>
      </c>
      <c r="B128" s="832" t="s">
        <v>5341</v>
      </c>
      <c r="C128" s="832" t="s">
        <v>595</v>
      </c>
      <c r="D128" s="832" t="s">
        <v>1764</v>
      </c>
      <c r="E128" s="832" t="s">
        <v>5356</v>
      </c>
      <c r="F128" s="832" t="s">
        <v>5454</v>
      </c>
      <c r="G128" s="832" t="s">
        <v>5455</v>
      </c>
      <c r="H128" s="849">
        <v>4</v>
      </c>
      <c r="I128" s="849">
        <v>3792</v>
      </c>
      <c r="J128" s="832"/>
      <c r="K128" s="832">
        <v>948</v>
      </c>
      <c r="L128" s="849"/>
      <c r="M128" s="849"/>
      <c r="N128" s="832"/>
      <c r="O128" s="832"/>
      <c r="P128" s="849"/>
      <c r="Q128" s="849"/>
      <c r="R128" s="837"/>
      <c r="S128" s="850"/>
    </row>
    <row r="129" spans="1:19" ht="14.45" customHeight="1" x14ac:dyDescent="0.2">
      <c r="A129" s="831" t="s">
        <v>5340</v>
      </c>
      <c r="B129" s="832" t="s">
        <v>5341</v>
      </c>
      <c r="C129" s="832" t="s">
        <v>595</v>
      </c>
      <c r="D129" s="832" t="s">
        <v>5328</v>
      </c>
      <c r="E129" s="832" t="s">
        <v>5342</v>
      </c>
      <c r="F129" s="832" t="s">
        <v>5343</v>
      </c>
      <c r="G129" s="832" t="s">
        <v>5344</v>
      </c>
      <c r="H129" s="849"/>
      <c r="I129" s="849"/>
      <c r="J129" s="832"/>
      <c r="K129" s="832"/>
      <c r="L129" s="849">
        <v>0.2</v>
      </c>
      <c r="M129" s="849">
        <v>13.94</v>
      </c>
      <c r="N129" s="832">
        <v>1</v>
      </c>
      <c r="O129" s="832">
        <v>69.699999999999989</v>
      </c>
      <c r="P129" s="849"/>
      <c r="Q129" s="849"/>
      <c r="R129" s="837"/>
      <c r="S129" s="850"/>
    </row>
    <row r="130" spans="1:19" ht="14.45" customHeight="1" x14ac:dyDescent="0.2">
      <c r="A130" s="831" t="s">
        <v>5340</v>
      </c>
      <c r="B130" s="832" t="s">
        <v>5341</v>
      </c>
      <c r="C130" s="832" t="s">
        <v>595</v>
      </c>
      <c r="D130" s="832" t="s">
        <v>5328</v>
      </c>
      <c r="E130" s="832" t="s">
        <v>5356</v>
      </c>
      <c r="F130" s="832" t="s">
        <v>5380</v>
      </c>
      <c r="G130" s="832" t="s">
        <v>5381</v>
      </c>
      <c r="H130" s="849"/>
      <c r="I130" s="849"/>
      <c r="J130" s="832"/>
      <c r="K130" s="832"/>
      <c r="L130" s="849">
        <v>5</v>
      </c>
      <c r="M130" s="849">
        <v>635</v>
      </c>
      <c r="N130" s="832">
        <v>1</v>
      </c>
      <c r="O130" s="832">
        <v>127</v>
      </c>
      <c r="P130" s="849"/>
      <c r="Q130" s="849"/>
      <c r="R130" s="837"/>
      <c r="S130" s="850"/>
    </row>
    <row r="131" spans="1:19" ht="14.45" customHeight="1" x14ac:dyDescent="0.2">
      <c r="A131" s="831" t="s">
        <v>5340</v>
      </c>
      <c r="B131" s="832" t="s">
        <v>5341</v>
      </c>
      <c r="C131" s="832" t="s">
        <v>595</v>
      </c>
      <c r="D131" s="832" t="s">
        <v>5328</v>
      </c>
      <c r="E131" s="832" t="s">
        <v>5356</v>
      </c>
      <c r="F131" s="832" t="s">
        <v>5400</v>
      </c>
      <c r="G131" s="832" t="s">
        <v>5401</v>
      </c>
      <c r="H131" s="849"/>
      <c r="I131" s="849"/>
      <c r="J131" s="832"/>
      <c r="K131" s="832"/>
      <c r="L131" s="849">
        <v>1</v>
      </c>
      <c r="M131" s="849">
        <v>989</v>
      </c>
      <c r="N131" s="832">
        <v>1</v>
      </c>
      <c r="O131" s="832">
        <v>989</v>
      </c>
      <c r="P131" s="849"/>
      <c r="Q131" s="849"/>
      <c r="R131" s="837"/>
      <c r="S131" s="850"/>
    </row>
    <row r="132" spans="1:19" ht="14.45" customHeight="1" x14ac:dyDescent="0.2">
      <c r="A132" s="831" t="s">
        <v>5340</v>
      </c>
      <c r="B132" s="832" t="s">
        <v>5341</v>
      </c>
      <c r="C132" s="832" t="s">
        <v>595</v>
      </c>
      <c r="D132" s="832" t="s">
        <v>5328</v>
      </c>
      <c r="E132" s="832" t="s">
        <v>5356</v>
      </c>
      <c r="F132" s="832" t="s">
        <v>5402</v>
      </c>
      <c r="G132" s="832" t="s">
        <v>5403</v>
      </c>
      <c r="H132" s="849"/>
      <c r="I132" s="849"/>
      <c r="J132" s="832"/>
      <c r="K132" s="832"/>
      <c r="L132" s="849">
        <v>2</v>
      </c>
      <c r="M132" s="849">
        <v>328</v>
      </c>
      <c r="N132" s="832">
        <v>1</v>
      </c>
      <c r="O132" s="832">
        <v>164</v>
      </c>
      <c r="P132" s="849"/>
      <c r="Q132" s="849"/>
      <c r="R132" s="837"/>
      <c r="S132" s="850"/>
    </row>
    <row r="133" spans="1:19" ht="14.45" customHeight="1" x14ac:dyDescent="0.2">
      <c r="A133" s="831" t="s">
        <v>5340</v>
      </c>
      <c r="B133" s="832" t="s">
        <v>5341</v>
      </c>
      <c r="C133" s="832" t="s">
        <v>595</v>
      </c>
      <c r="D133" s="832" t="s">
        <v>5328</v>
      </c>
      <c r="E133" s="832" t="s">
        <v>5356</v>
      </c>
      <c r="F133" s="832" t="s">
        <v>5404</v>
      </c>
      <c r="G133" s="832" t="s">
        <v>5405</v>
      </c>
      <c r="H133" s="849"/>
      <c r="I133" s="849"/>
      <c r="J133" s="832"/>
      <c r="K133" s="832"/>
      <c r="L133" s="849">
        <v>5</v>
      </c>
      <c r="M133" s="849">
        <v>166.67000000000002</v>
      </c>
      <c r="N133" s="832">
        <v>1</v>
      </c>
      <c r="O133" s="832">
        <v>33.334000000000003</v>
      </c>
      <c r="P133" s="849"/>
      <c r="Q133" s="849"/>
      <c r="R133" s="837"/>
      <c r="S133" s="850"/>
    </row>
    <row r="134" spans="1:19" ht="14.45" customHeight="1" x14ac:dyDescent="0.2">
      <c r="A134" s="831" t="s">
        <v>5340</v>
      </c>
      <c r="B134" s="832" t="s">
        <v>5341</v>
      </c>
      <c r="C134" s="832" t="s">
        <v>595</v>
      </c>
      <c r="D134" s="832" t="s">
        <v>5328</v>
      </c>
      <c r="E134" s="832" t="s">
        <v>5356</v>
      </c>
      <c r="F134" s="832" t="s">
        <v>5410</v>
      </c>
      <c r="G134" s="832" t="s">
        <v>5411</v>
      </c>
      <c r="H134" s="849"/>
      <c r="I134" s="849"/>
      <c r="J134" s="832"/>
      <c r="K134" s="832"/>
      <c r="L134" s="849">
        <v>3</v>
      </c>
      <c r="M134" s="849">
        <v>258</v>
      </c>
      <c r="N134" s="832">
        <v>1</v>
      </c>
      <c r="O134" s="832">
        <v>86</v>
      </c>
      <c r="P134" s="849"/>
      <c r="Q134" s="849"/>
      <c r="R134" s="837"/>
      <c r="S134" s="850"/>
    </row>
    <row r="135" spans="1:19" ht="14.45" customHeight="1" x14ac:dyDescent="0.2">
      <c r="A135" s="831" t="s">
        <v>5340</v>
      </c>
      <c r="B135" s="832" t="s">
        <v>5341</v>
      </c>
      <c r="C135" s="832" t="s">
        <v>595</v>
      </c>
      <c r="D135" s="832" t="s">
        <v>5328</v>
      </c>
      <c r="E135" s="832" t="s">
        <v>5356</v>
      </c>
      <c r="F135" s="832" t="s">
        <v>5422</v>
      </c>
      <c r="G135" s="832" t="s">
        <v>5423</v>
      </c>
      <c r="H135" s="849"/>
      <c r="I135" s="849"/>
      <c r="J135" s="832"/>
      <c r="K135" s="832"/>
      <c r="L135" s="849">
        <v>1</v>
      </c>
      <c r="M135" s="849">
        <v>252</v>
      </c>
      <c r="N135" s="832">
        <v>1</v>
      </c>
      <c r="O135" s="832">
        <v>252</v>
      </c>
      <c r="P135" s="849"/>
      <c r="Q135" s="849"/>
      <c r="R135" s="837"/>
      <c r="S135" s="850"/>
    </row>
    <row r="136" spans="1:19" ht="14.45" customHeight="1" x14ac:dyDescent="0.2">
      <c r="A136" s="831" t="s">
        <v>5340</v>
      </c>
      <c r="B136" s="832" t="s">
        <v>5341</v>
      </c>
      <c r="C136" s="832" t="s">
        <v>595</v>
      </c>
      <c r="D136" s="832" t="s">
        <v>1765</v>
      </c>
      <c r="E136" s="832" t="s">
        <v>5356</v>
      </c>
      <c r="F136" s="832" t="s">
        <v>5357</v>
      </c>
      <c r="G136" s="832" t="s">
        <v>5358</v>
      </c>
      <c r="H136" s="849">
        <v>1</v>
      </c>
      <c r="I136" s="849">
        <v>83</v>
      </c>
      <c r="J136" s="832">
        <v>2.564102564102564E-2</v>
      </c>
      <c r="K136" s="832">
        <v>83</v>
      </c>
      <c r="L136" s="849">
        <v>39</v>
      </c>
      <c r="M136" s="849">
        <v>3237</v>
      </c>
      <c r="N136" s="832">
        <v>1</v>
      </c>
      <c r="O136" s="832">
        <v>83</v>
      </c>
      <c r="P136" s="849"/>
      <c r="Q136" s="849"/>
      <c r="R136" s="837"/>
      <c r="S136" s="850"/>
    </row>
    <row r="137" spans="1:19" ht="14.45" customHeight="1" x14ac:dyDescent="0.2">
      <c r="A137" s="831" t="s">
        <v>5340</v>
      </c>
      <c r="B137" s="832" t="s">
        <v>5341</v>
      </c>
      <c r="C137" s="832" t="s">
        <v>595</v>
      </c>
      <c r="D137" s="832" t="s">
        <v>1765</v>
      </c>
      <c r="E137" s="832" t="s">
        <v>5356</v>
      </c>
      <c r="F137" s="832" t="s">
        <v>5359</v>
      </c>
      <c r="G137" s="832" t="s">
        <v>5360</v>
      </c>
      <c r="H137" s="849">
        <v>88</v>
      </c>
      <c r="I137" s="849">
        <v>9328</v>
      </c>
      <c r="J137" s="832">
        <v>0.23719676549865229</v>
      </c>
      <c r="K137" s="832">
        <v>106</v>
      </c>
      <c r="L137" s="849">
        <v>371</v>
      </c>
      <c r="M137" s="849">
        <v>39326</v>
      </c>
      <c r="N137" s="832">
        <v>1</v>
      </c>
      <c r="O137" s="832">
        <v>106</v>
      </c>
      <c r="P137" s="849">
        <v>221</v>
      </c>
      <c r="Q137" s="849">
        <v>23647</v>
      </c>
      <c r="R137" s="837">
        <v>0.60130702334333519</v>
      </c>
      <c r="S137" s="850">
        <v>107</v>
      </c>
    </row>
    <row r="138" spans="1:19" ht="14.45" customHeight="1" x14ac:dyDescent="0.2">
      <c r="A138" s="831" t="s">
        <v>5340</v>
      </c>
      <c r="B138" s="832" t="s">
        <v>5341</v>
      </c>
      <c r="C138" s="832" t="s">
        <v>595</v>
      </c>
      <c r="D138" s="832" t="s">
        <v>1765</v>
      </c>
      <c r="E138" s="832" t="s">
        <v>5356</v>
      </c>
      <c r="F138" s="832" t="s">
        <v>5361</v>
      </c>
      <c r="G138" s="832" t="s">
        <v>5362</v>
      </c>
      <c r="H138" s="849">
        <v>7</v>
      </c>
      <c r="I138" s="849">
        <v>259</v>
      </c>
      <c r="J138" s="832"/>
      <c r="K138" s="832">
        <v>37</v>
      </c>
      <c r="L138" s="849"/>
      <c r="M138" s="849"/>
      <c r="N138" s="832"/>
      <c r="O138" s="832"/>
      <c r="P138" s="849"/>
      <c r="Q138" s="849"/>
      <c r="R138" s="837"/>
      <c r="S138" s="850"/>
    </row>
    <row r="139" spans="1:19" ht="14.45" customHeight="1" x14ac:dyDescent="0.2">
      <c r="A139" s="831" t="s">
        <v>5340</v>
      </c>
      <c r="B139" s="832" t="s">
        <v>5341</v>
      </c>
      <c r="C139" s="832" t="s">
        <v>595</v>
      </c>
      <c r="D139" s="832" t="s">
        <v>1765</v>
      </c>
      <c r="E139" s="832" t="s">
        <v>5356</v>
      </c>
      <c r="F139" s="832" t="s">
        <v>5374</v>
      </c>
      <c r="G139" s="832" t="s">
        <v>5375</v>
      </c>
      <c r="H139" s="849"/>
      <c r="I139" s="849"/>
      <c r="J139" s="832"/>
      <c r="K139" s="832"/>
      <c r="L139" s="849">
        <v>2</v>
      </c>
      <c r="M139" s="849">
        <v>182</v>
      </c>
      <c r="N139" s="832">
        <v>1</v>
      </c>
      <c r="O139" s="832">
        <v>91</v>
      </c>
      <c r="P139" s="849">
        <v>1</v>
      </c>
      <c r="Q139" s="849">
        <v>91</v>
      </c>
      <c r="R139" s="837">
        <v>0.5</v>
      </c>
      <c r="S139" s="850">
        <v>91</v>
      </c>
    </row>
    <row r="140" spans="1:19" ht="14.45" customHeight="1" x14ac:dyDescent="0.2">
      <c r="A140" s="831" t="s">
        <v>5340</v>
      </c>
      <c r="B140" s="832" t="s">
        <v>5341</v>
      </c>
      <c r="C140" s="832" t="s">
        <v>595</v>
      </c>
      <c r="D140" s="832" t="s">
        <v>1765</v>
      </c>
      <c r="E140" s="832" t="s">
        <v>5356</v>
      </c>
      <c r="F140" s="832" t="s">
        <v>5380</v>
      </c>
      <c r="G140" s="832" t="s">
        <v>5381</v>
      </c>
      <c r="H140" s="849">
        <v>202</v>
      </c>
      <c r="I140" s="849">
        <v>25452</v>
      </c>
      <c r="J140" s="832">
        <v>0.30975185288855894</v>
      </c>
      <c r="K140" s="832">
        <v>126</v>
      </c>
      <c r="L140" s="849">
        <v>647</v>
      </c>
      <c r="M140" s="849">
        <v>82169</v>
      </c>
      <c r="N140" s="832">
        <v>1</v>
      </c>
      <c r="O140" s="832">
        <v>127</v>
      </c>
      <c r="P140" s="849">
        <v>600</v>
      </c>
      <c r="Q140" s="849">
        <v>75600</v>
      </c>
      <c r="R140" s="837">
        <v>0.9200550085798781</v>
      </c>
      <c r="S140" s="850">
        <v>126</v>
      </c>
    </row>
    <row r="141" spans="1:19" ht="14.45" customHeight="1" x14ac:dyDescent="0.2">
      <c r="A141" s="831" t="s">
        <v>5340</v>
      </c>
      <c r="B141" s="832" t="s">
        <v>5341</v>
      </c>
      <c r="C141" s="832" t="s">
        <v>595</v>
      </c>
      <c r="D141" s="832" t="s">
        <v>1765</v>
      </c>
      <c r="E141" s="832" t="s">
        <v>5356</v>
      </c>
      <c r="F141" s="832" t="s">
        <v>5398</v>
      </c>
      <c r="G141" s="832" t="s">
        <v>5399</v>
      </c>
      <c r="H141" s="849"/>
      <c r="I141" s="849"/>
      <c r="J141" s="832"/>
      <c r="K141" s="832"/>
      <c r="L141" s="849"/>
      <c r="M141" s="849"/>
      <c r="N141" s="832"/>
      <c r="O141" s="832"/>
      <c r="P141" s="849">
        <v>1</v>
      </c>
      <c r="Q141" s="849">
        <v>982</v>
      </c>
      <c r="R141" s="837"/>
      <c r="S141" s="850">
        <v>982</v>
      </c>
    </row>
    <row r="142" spans="1:19" ht="14.45" customHeight="1" x14ac:dyDescent="0.2">
      <c r="A142" s="831" t="s">
        <v>5340</v>
      </c>
      <c r="B142" s="832" t="s">
        <v>5341</v>
      </c>
      <c r="C142" s="832" t="s">
        <v>595</v>
      </c>
      <c r="D142" s="832" t="s">
        <v>1765</v>
      </c>
      <c r="E142" s="832" t="s">
        <v>5356</v>
      </c>
      <c r="F142" s="832" t="s">
        <v>5402</v>
      </c>
      <c r="G142" s="832" t="s">
        <v>5403</v>
      </c>
      <c r="H142" s="849">
        <v>1</v>
      </c>
      <c r="I142" s="849">
        <v>163</v>
      </c>
      <c r="J142" s="832"/>
      <c r="K142" s="832">
        <v>163</v>
      </c>
      <c r="L142" s="849"/>
      <c r="M142" s="849"/>
      <c r="N142" s="832"/>
      <c r="O142" s="832"/>
      <c r="P142" s="849"/>
      <c r="Q142" s="849"/>
      <c r="R142" s="837"/>
      <c r="S142" s="850"/>
    </row>
    <row r="143" spans="1:19" ht="14.45" customHeight="1" x14ac:dyDescent="0.2">
      <c r="A143" s="831" t="s">
        <v>5340</v>
      </c>
      <c r="B143" s="832" t="s">
        <v>5341</v>
      </c>
      <c r="C143" s="832" t="s">
        <v>595</v>
      </c>
      <c r="D143" s="832" t="s">
        <v>1765</v>
      </c>
      <c r="E143" s="832" t="s">
        <v>5356</v>
      </c>
      <c r="F143" s="832" t="s">
        <v>5404</v>
      </c>
      <c r="G143" s="832" t="s">
        <v>5405</v>
      </c>
      <c r="H143" s="849">
        <v>464</v>
      </c>
      <c r="I143" s="849">
        <v>15466.64</v>
      </c>
      <c r="J143" s="832">
        <v>1.1456787343388657</v>
      </c>
      <c r="K143" s="832">
        <v>33.333275862068966</v>
      </c>
      <c r="L143" s="849">
        <v>405</v>
      </c>
      <c r="M143" s="849">
        <v>13499.98</v>
      </c>
      <c r="N143" s="832">
        <v>1</v>
      </c>
      <c r="O143" s="832">
        <v>33.333283950617286</v>
      </c>
      <c r="P143" s="849">
        <v>451</v>
      </c>
      <c r="Q143" s="849">
        <v>15033.3</v>
      </c>
      <c r="R143" s="837">
        <v>1.1135794275250779</v>
      </c>
      <c r="S143" s="850">
        <v>33.333259423503321</v>
      </c>
    </row>
    <row r="144" spans="1:19" ht="14.45" customHeight="1" x14ac:dyDescent="0.2">
      <c r="A144" s="831" t="s">
        <v>5340</v>
      </c>
      <c r="B144" s="832" t="s">
        <v>5341</v>
      </c>
      <c r="C144" s="832" t="s">
        <v>595</v>
      </c>
      <c r="D144" s="832" t="s">
        <v>1765</v>
      </c>
      <c r="E144" s="832" t="s">
        <v>5356</v>
      </c>
      <c r="F144" s="832" t="s">
        <v>5414</v>
      </c>
      <c r="G144" s="832" t="s">
        <v>5415</v>
      </c>
      <c r="H144" s="849"/>
      <c r="I144" s="849"/>
      <c r="J144" s="832"/>
      <c r="K144" s="832"/>
      <c r="L144" s="849"/>
      <c r="M144" s="849"/>
      <c r="N144" s="832"/>
      <c r="O144" s="832"/>
      <c r="P144" s="849">
        <v>1</v>
      </c>
      <c r="Q144" s="849">
        <v>0</v>
      </c>
      <c r="R144" s="837"/>
      <c r="S144" s="850">
        <v>0</v>
      </c>
    </row>
    <row r="145" spans="1:19" ht="14.45" customHeight="1" x14ac:dyDescent="0.2">
      <c r="A145" s="831" t="s">
        <v>5340</v>
      </c>
      <c r="B145" s="832" t="s">
        <v>5341</v>
      </c>
      <c r="C145" s="832" t="s">
        <v>595</v>
      </c>
      <c r="D145" s="832" t="s">
        <v>1765</v>
      </c>
      <c r="E145" s="832" t="s">
        <v>5356</v>
      </c>
      <c r="F145" s="832" t="s">
        <v>5416</v>
      </c>
      <c r="G145" s="832" t="s">
        <v>5417</v>
      </c>
      <c r="H145" s="849"/>
      <c r="I145" s="849"/>
      <c r="J145" s="832"/>
      <c r="K145" s="832"/>
      <c r="L145" s="849"/>
      <c r="M145" s="849"/>
      <c r="N145" s="832"/>
      <c r="O145" s="832"/>
      <c r="P145" s="849">
        <v>1</v>
      </c>
      <c r="Q145" s="849">
        <v>499</v>
      </c>
      <c r="R145" s="837"/>
      <c r="S145" s="850">
        <v>499</v>
      </c>
    </row>
    <row r="146" spans="1:19" ht="14.45" customHeight="1" x14ac:dyDescent="0.2">
      <c r="A146" s="831" t="s">
        <v>5340</v>
      </c>
      <c r="B146" s="832" t="s">
        <v>5341</v>
      </c>
      <c r="C146" s="832" t="s">
        <v>595</v>
      </c>
      <c r="D146" s="832" t="s">
        <v>1765</v>
      </c>
      <c r="E146" s="832" t="s">
        <v>5356</v>
      </c>
      <c r="F146" s="832" t="s">
        <v>5418</v>
      </c>
      <c r="G146" s="832" t="s">
        <v>5419</v>
      </c>
      <c r="H146" s="849"/>
      <c r="I146" s="849"/>
      <c r="J146" s="832"/>
      <c r="K146" s="832"/>
      <c r="L146" s="849"/>
      <c r="M146" s="849"/>
      <c r="N146" s="832"/>
      <c r="O146" s="832"/>
      <c r="P146" s="849">
        <v>1</v>
      </c>
      <c r="Q146" s="849">
        <v>158</v>
      </c>
      <c r="R146" s="837"/>
      <c r="S146" s="850">
        <v>158</v>
      </c>
    </row>
    <row r="147" spans="1:19" ht="14.45" customHeight="1" x14ac:dyDescent="0.2">
      <c r="A147" s="831" t="s">
        <v>5340</v>
      </c>
      <c r="B147" s="832" t="s">
        <v>5341</v>
      </c>
      <c r="C147" s="832" t="s">
        <v>595</v>
      </c>
      <c r="D147" s="832" t="s">
        <v>1765</v>
      </c>
      <c r="E147" s="832" t="s">
        <v>5356</v>
      </c>
      <c r="F147" s="832" t="s">
        <v>5422</v>
      </c>
      <c r="G147" s="832" t="s">
        <v>5423</v>
      </c>
      <c r="H147" s="849">
        <v>348</v>
      </c>
      <c r="I147" s="849">
        <v>87348</v>
      </c>
      <c r="J147" s="832"/>
      <c r="K147" s="832">
        <v>251</v>
      </c>
      <c r="L147" s="849"/>
      <c r="M147" s="849"/>
      <c r="N147" s="832"/>
      <c r="O147" s="832"/>
      <c r="P147" s="849">
        <v>39</v>
      </c>
      <c r="Q147" s="849">
        <v>9906</v>
      </c>
      <c r="R147" s="837"/>
      <c r="S147" s="850">
        <v>254</v>
      </c>
    </row>
    <row r="148" spans="1:19" ht="14.45" customHeight="1" x14ac:dyDescent="0.2">
      <c r="A148" s="831" t="s">
        <v>5340</v>
      </c>
      <c r="B148" s="832" t="s">
        <v>5341</v>
      </c>
      <c r="C148" s="832" t="s">
        <v>595</v>
      </c>
      <c r="D148" s="832" t="s">
        <v>1765</v>
      </c>
      <c r="E148" s="832" t="s">
        <v>5356</v>
      </c>
      <c r="F148" s="832" t="s">
        <v>5444</v>
      </c>
      <c r="G148" s="832" t="s">
        <v>5445</v>
      </c>
      <c r="H148" s="849"/>
      <c r="I148" s="849"/>
      <c r="J148" s="832"/>
      <c r="K148" s="832"/>
      <c r="L148" s="849"/>
      <c r="M148" s="849"/>
      <c r="N148" s="832"/>
      <c r="O148" s="832"/>
      <c r="P148" s="849">
        <v>8</v>
      </c>
      <c r="Q148" s="849">
        <v>1160</v>
      </c>
      <c r="R148" s="837"/>
      <c r="S148" s="850">
        <v>145</v>
      </c>
    </row>
    <row r="149" spans="1:19" ht="14.45" customHeight="1" x14ac:dyDescent="0.2">
      <c r="A149" s="831" t="s">
        <v>5340</v>
      </c>
      <c r="B149" s="832" t="s">
        <v>5341</v>
      </c>
      <c r="C149" s="832" t="s">
        <v>595</v>
      </c>
      <c r="D149" s="832" t="s">
        <v>1765</v>
      </c>
      <c r="E149" s="832" t="s">
        <v>5356</v>
      </c>
      <c r="F149" s="832" t="s">
        <v>5456</v>
      </c>
      <c r="G149" s="832" t="s">
        <v>5457</v>
      </c>
      <c r="H149" s="849"/>
      <c r="I149" s="849"/>
      <c r="J149" s="832"/>
      <c r="K149" s="832"/>
      <c r="L149" s="849"/>
      <c r="M149" s="849"/>
      <c r="N149" s="832"/>
      <c r="O149" s="832"/>
      <c r="P149" s="849">
        <v>6</v>
      </c>
      <c r="Q149" s="849">
        <v>990</v>
      </c>
      <c r="R149" s="837"/>
      <c r="S149" s="850">
        <v>165</v>
      </c>
    </row>
    <row r="150" spans="1:19" ht="14.45" customHeight="1" x14ac:dyDescent="0.2">
      <c r="A150" s="831" t="s">
        <v>5340</v>
      </c>
      <c r="B150" s="832" t="s">
        <v>5341</v>
      </c>
      <c r="C150" s="832" t="s">
        <v>595</v>
      </c>
      <c r="D150" s="832" t="s">
        <v>5329</v>
      </c>
      <c r="E150" s="832" t="s">
        <v>5342</v>
      </c>
      <c r="F150" s="832" t="s">
        <v>5343</v>
      </c>
      <c r="G150" s="832" t="s">
        <v>5344</v>
      </c>
      <c r="H150" s="849">
        <v>0.3</v>
      </c>
      <c r="I150" s="849">
        <v>45.32</v>
      </c>
      <c r="J150" s="832"/>
      <c r="K150" s="832">
        <v>151.06666666666666</v>
      </c>
      <c r="L150" s="849"/>
      <c r="M150" s="849"/>
      <c r="N150" s="832"/>
      <c r="O150" s="832"/>
      <c r="P150" s="849"/>
      <c r="Q150" s="849"/>
      <c r="R150" s="837"/>
      <c r="S150" s="850"/>
    </row>
    <row r="151" spans="1:19" ht="14.45" customHeight="1" x14ac:dyDescent="0.2">
      <c r="A151" s="831" t="s">
        <v>5340</v>
      </c>
      <c r="B151" s="832" t="s">
        <v>5341</v>
      </c>
      <c r="C151" s="832" t="s">
        <v>595</v>
      </c>
      <c r="D151" s="832" t="s">
        <v>5329</v>
      </c>
      <c r="E151" s="832" t="s">
        <v>5356</v>
      </c>
      <c r="F151" s="832" t="s">
        <v>5357</v>
      </c>
      <c r="G151" s="832" t="s">
        <v>5358</v>
      </c>
      <c r="H151" s="849">
        <v>5</v>
      </c>
      <c r="I151" s="849">
        <v>415</v>
      </c>
      <c r="J151" s="832"/>
      <c r="K151" s="832">
        <v>83</v>
      </c>
      <c r="L151" s="849"/>
      <c r="M151" s="849"/>
      <c r="N151" s="832"/>
      <c r="O151" s="832"/>
      <c r="P151" s="849"/>
      <c r="Q151" s="849"/>
      <c r="R151" s="837"/>
      <c r="S151" s="850"/>
    </row>
    <row r="152" spans="1:19" ht="14.45" customHeight="1" x14ac:dyDescent="0.2">
      <c r="A152" s="831" t="s">
        <v>5340</v>
      </c>
      <c r="B152" s="832" t="s">
        <v>5341</v>
      </c>
      <c r="C152" s="832" t="s">
        <v>595</v>
      </c>
      <c r="D152" s="832" t="s">
        <v>5329</v>
      </c>
      <c r="E152" s="832" t="s">
        <v>5356</v>
      </c>
      <c r="F152" s="832" t="s">
        <v>5359</v>
      </c>
      <c r="G152" s="832" t="s">
        <v>5360</v>
      </c>
      <c r="H152" s="849">
        <v>1</v>
      </c>
      <c r="I152" s="849">
        <v>106</v>
      </c>
      <c r="J152" s="832"/>
      <c r="K152" s="832">
        <v>106</v>
      </c>
      <c r="L152" s="849"/>
      <c r="M152" s="849"/>
      <c r="N152" s="832"/>
      <c r="O152" s="832"/>
      <c r="P152" s="849"/>
      <c r="Q152" s="849"/>
      <c r="R152" s="837"/>
      <c r="S152" s="850"/>
    </row>
    <row r="153" spans="1:19" ht="14.45" customHeight="1" x14ac:dyDescent="0.2">
      <c r="A153" s="831" t="s">
        <v>5340</v>
      </c>
      <c r="B153" s="832" t="s">
        <v>5341</v>
      </c>
      <c r="C153" s="832" t="s">
        <v>595</v>
      </c>
      <c r="D153" s="832" t="s">
        <v>5329</v>
      </c>
      <c r="E153" s="832" t="s">
        <v>5356</v>
      </c>
      <c r="F153" s="832" t="s">
        <v>5361</v>
      </c>
      <c r="G153" s="832" t="s">
        <v>5362</v>
      </c>
      <c r="H153" s="849">
        <v>5</v>
      </c>
      <c r="I153" s="849">
        <v>185</v>
      </c>
      <c r="J153" s="832"/>
      <c r="K153" s="832">
        <v>37</v>
      </c>
      <c r="L153" s="849"/>
      <c r="M153" s="849"/>
      <c r="N153" s="832"/>
      <c r="O153" s="832"/>
      <c r="P153" s="849"/>
      <c r="Q153" s="849"/>
      <c r="R153" s="837"/>
      <c r="S153" s="850"/>
    </row>
    <row r="154" spans="1:19" ht="14.45" customHeight="1" x14ac:dyDescent="0.2">
      <c r="A154" s="831" t="s">
        <v>5340</v>
      </c>
      <c r="B154" s="832" t="s">
        <v>5341</v>
      </c>
      <c r="C154" s="832" t="s">
        <v>595</v>
      </c>
      <c r="D154" s="832" t="s">
        <v>5329</v>
      </c>
      <c r="E154" s="832" t="s">
        <v>5356</v>
      </c>
      <c r="F154" s="832" t="s">
        <v>5380</v>
      </c>
      <c r="G154" s="832" t="s">
        <v>5381</v>
      </c>
      <c r="H154" s="849">
        <v>19</v>
      </c>
      <c r="I154" s="849">
        <v>2394</v>
      </c>
      <c r="J154" s="832"/>
      <c r="K154" s="832">
        <v>126</v>
      </c>
      <c r="L154" s="849"/>
      <c r="M154" s="849"/>
      <c r="N154" s="832"/>
      <c r="O154" s="832"/>
      <c r="P154" s="849"/>
      <c r="Q154" s="849"/>
      <c r="R154" s="837"/>
      <c r="S154" s="850"/>
    </row>
    <row r="155" spans="1:19" ht="14.45" customHeight="1" x14ac:dyDescent="0.2">
      <c r="A155" s="831" t="s">
        <v>5340</v>
      </c>
      <c r="B155" s="832" t="s">
        <v>5341</v>
      </c>
      <c r="C155" s="832" t="s">
        <v>595</v>
      </c>
      <c r="D155" s="832" t="s">
        <v>5329</v>
      </c>
      <c r="E155" s="832" t="s">
        <v>5356</v>
      </c>
      <c r="F155" s="832" t="s">
        <v>5396</v>
      </c>
      <c r="G155" s="832" t="s">
        <v>5397</v>
      </c>
      <c r="H155" s="849">
        <v>1</v>
      </c>
      <c r="I155" s="849">
        <v>1310</v>
      </c>
      <c r="J155" s="832"/>
      <c r="K155" s="832">
        <v>1310</v>
      </c>
      <c r="L155" s="849"/>
      <c r="M155" s="849"/>
      <c r="N155" s="832"/>
      <c r="O155" s="832"/>
      <c r="P155" s="849"/>
      <c r="Q155" s="849"/>
      <c r="R155" s="837"/>
      <c r="S155" s="850"/>
    </row>
    <row r="156" spans="1:19" ht="14.45" customHeight="1" x14ac:dyDescent="0.2">
      <c r="A156" s="831" t="s">
        <v>5340</v>
      </c>
      <c r="B156" s="832" t="s">
        <v>5341</v>
      </c>
      <c r="C156" s="832" t="s">
        <v>595</v>
      </c>
      <c r="D156" s="832" t="s">
        <v>5329</v>
      </c>
      <c r="E156" s="832" t="s">
        <v>5356</v>
      </c>
      <c r="F156" s="832" t="s">
        <v>5404</v>
      </c>
      <c r="G156" s="832" t="s">
        <v>5405</v>
      </c>
      <c r="H156" s="849">
        <v>17</v>
      </c>
      <c r="I156" s="849">
        <v>566.66999999999996</v>
      </c>
      <c r="J156" s="832"/>
      <c r="K156" s="832">
        <v>33.333529411764701</v>
      </c>
      <c r="L156" s="849"/>
      <c r="M156" s="849"/>
      <c r="N156" s="832"/>
      <c r="O156" s="832"/>
      <c r="P156" s="849"/>
      <c r="Q156" s="849"/>
      <c r="R156" s="837"/>
      <c r="S156" s="850"/>
    </row>
    <row r="157" spans="1:19" ht="14.45" customHeight="1" x14ac:dyDescent="0.2">
      <c r="A157" s="831" t="s">
        <v>5340</v>
      </c>
      <c r="B157" s="832" t="s">
        <v>5341</v>
      </c>
      <c r="C157" s="832" t="s">
        <v>595</v>
      </c>
      <c r="D157" s="832" t="s">
        <v>5329</v>
      </c>
      <c r="E157" s="832" t="s">
        <v>5356</v>
      </c>
      <c r="F157" s="832" t="s">
        <v>5410</v>
      </c>
      <c r="G157" s="832" t="s">
        <v>5411</v>
      </c>
      <c r="H157" s="849">
        <v>1</v>
      </c>
      <c r="I157" s="849">
        <v>86</v>
      </c>
      <c r="J157" s="832"/>
      <c r="K157" s="832">
        <v>86</v>
      </c>
      <c r="L157" s="849"/>
      <c r="M157" s="849"/>
      <c r="N157" s="832"/>
      <c r="O157" s="832"/>
      <c r="P157" s="849"/>
      <c r="Q157" s="849"/>
      <c r="R157" s="837"/>
      <c r="S157" s="850"/>
    </row>
    <row r="158" spans="1:19" ht="14.45" customHeight="1" x14ac:dyDescent="0.2">
      <c r="A158" s="831" t="s">
        <v>5340</v>
      </c>
      <c r="B158" s="832" t="s">
        <v>5341</v>
      </c>
      <c r="C158" s="832" t="s">
        <v>595</v>
      </c>
      <c r="D158" s="832" t="s">
        <v>5329</v>
      </c>
      <c r="E158" s="832" t="s">
        <v>5356</v>
      </c>
      <c r="F158" s="832" t="s">
        <v>5412</v>
      </c>
      <c r="G158" s="832" t="s">
        <v>5413</v>
      </c>
      <c r="H158" s="849">
        <v>1</v>
      </c>
      <c r="I158" s="849">
        <v>32</v>
      </c>
      <c r="J158" s="832"/>
      <c r="K158" s="832">
        <v>32</v>
      </c>
      <c r="L158" s="849"/>
      <c r="M158" s="849"/>
      <c r="N158" s="832"/>
      <c r="O158" s="832"/>
      <c r="P158" s="849"/>
      <c r="Q158" s="849"/>
      <c r="R158" s="837"/>
      <c r="S158" s="850"/>
    </row>
    <row r="159" spans="1:19" ht="14.45" customHeight="1" x14ac:dyDescent="0.2">
      <c r="A159" s="831" t="s">
        <v>5340</v>
      </c>
      <c r="B159" s="832" t="s">
        <v>5341</v>
      </c>
      <c r="C159" s="832" t="s">
        <v>595</v>
      </c>
      <c r="D159" s="832" t="s">
        <v>5329</v>
      </c>
      <c r="E159" s="832" t="s">
        <v>5356</v>
      </c>
      <c r="F159" s="832" t="s">
        <v>5422</v>
      </c>
      <c r="G159" s="832" t="s">
        <v>5423</v>
      </c>
      <c r="H159" s="849">
        <v>1</v>
      </c>
      <c r="I159" s="849">
        <v>251</v>
      </c>
      <c r="J159" s="832"/>
      <c r="K159" s="832">
        <v>251</v>
      </c>
      <c r="L159" s="849"/>
      <c r="M159" s="849"/>
      <c r="N159" s="832"/>
      <c r="O159" s="832"/>
      <c r="P159" s="849"/>
      <c r="Q159" s="849"/>
      <c r="R159" s="837"/>
      <c r="S159" s="850"/>
    </row>
    <row r="160" spans="1:19" ht="14.45" customHeight="1" x14ac:dyDescent="0.2">
      <c r="A160" s="831" t="s">
        <v>5340</v>
      </c>
      <c r="B160" s="832" t="s">
        <v>5341</v>
      </c>
      <c r="C160" s="832" t="s">
        <v>595</v>
      </c>
      <c r="D160" s="832" t="s">
        <v>5330</v>
      </c>
      <c r="E160" s="832" t="s">
        <v>5356</v>
      </c>
      <c r="F160" s="832" t="s">
        <v>5357</v>
      </c>
      <c r="G160" s="832" t="s">
        <v>5358</v>
      </c>
      <c r="H160" s="849"/>
      <c r="I160" s="849"/>
      <c r="J160" s="832"/>
      <c r="K160" s="832"/>
      <c r="L160" s="849">
        <v>1</v>
      </c>
      <c r="M160" s="849">
        <v>83</v>
      </c>
      <c r="N160" s="832">
        <v>1</v>
      </c>
      <c r="O160" s="832">
        <v>83</v>
      </c>
      <c r="P160" s="849"/>
      <c r="Q160" s="849"/>
      <c r="R160" s="837"/>
      <c r="S160" s="850"/>
    </row>
    <row r="161" spans="1:19" ht="14.45" customHeight="1" x14ac:dyDescent="0.2">
      <c r="A161" s="831" t="s">
        <v>5340</v>
      </c>
      <c r="B161" s="832" t="s">
        <v>5341</v>
      </c>
      <c r="C161" s="832" t="s">
        <v>595</v>
      </c>
      <c r="D161" s="832" t="s">
        <v>5330</v>
      </c>
      <c r="E161" s="832" t="s">
        <v>5356</v>
      </c>
      <c r="F161" s="832" t="s">
        <v>5361</v>
      </c>
      <c r="G161" s="832" t="s">
        <v>5362</v>
      </c>
      <c r="H161" s="849"/>
      <c r="I161" s="849"/>
      <c r="J161" s="832"/>
      <c r="K161" s="832"/>
      <c r="L161" s="849">
        <v>1</v>
      </c>
      <c r="M161" s="849">
        <v>37</v>
      </c>
      <c r="N161" s="832">
        <v>1</v>
      </c>
      <c r="O161" s="832">
        <v>37</v>
      </c>
      <c r="P161" s="849"/>
      <c r="Q161" s="849"/>
      <c r="R161" s="837"/>
      <c r="S161" s="850"/>
    </row>
    <row r="162" spans="1:19" ht="14.45" customHeight="1" x14ac:dyDescent="0.2">
      <c r="A162" s="831" t="s">
        <v>5340</v>
      </c>
      <c r="B162" s="832" t="s">
        <v>5341</v>
      </c>
      <c r="C162" s="832" t="s">
        <v>595</v>
      </c>
      <c r="D162" s="832" t="s">
        <v>5330</v>
      </c>
      <c r="E162" s="832" t="s">
        <v>5356</v>
      </c>
      <c r="F162" s="832" t="s">
        <v>5380</v>
      </c>
      <c r="G162" s="832" t="s">
        <v>5381</v>
      </c>
      <c r="H162" s="849"/>
      <c r="I162" s="849"/>
      <c r="J162" s="832"/>
      <c r="K162" s="832"/>
      <c r="L162" s="849">
        <v>7</v>
      </c>
      <c r="M162" s="849">
        <v>889</v>
      </c>
      <c r="N162" s="832">
        <v>1</v>
      </c>
      <c r="O162" s="832">
        <v>127</v>
      </c>
      <c r="P162" s="849"/>
      <c r="Q162" s="849"/>
      <c r="R162" s="837"/>
      <c r="S162" s="850"/>
    </row>
    <row r="163" spans="1:19" ht="14.45" customHeight="1" x14ac:dyDescent="0.2">
      <c r="A163" s="831" t="s">
        <v>5340</v>
      </c>
      <c r="B163" s="832" t="s">
        <v>5341</v>
      </c>
      <c r="C163" s="832" t="s">
        <v>595</v>
      </c>
      <c r="D163" s="832" t="s">
        <v>5330</v>
      </c>
      <c r="E163" s="832" t="s">
        <v>5356</v>
      </c>
      <c r="F163" s="832" t="s">
        <v>5404</v>
      </c>
      <c r="G163" s="832" t="s">
        <v>5405</v>
      </c>
      <c r="H163" s="849"/>
      <c r="I163" s="849"/>
      <c r="J163" s="832"/>
      <c r="K163" s="832"/>
      <c r="L163" s="849">
        <v>4</v>
      </c>
      <c r="M163" s="849">
        <v>133.32999999999998</v>
      </c>
      <c r="N163" s="832">
        <v>1</v>
      </c>
      <c r="O163" s="832">
        <v>33.332499999999996</v>
      </c>
      <c r="P163" s="849"/>
      <c r="Q163" s="849"/>
      <c r="R163" s="837"/>
      <c r="S163" s="850"/>
    </row>
    <row r="164" spans="1:19" ht="14.45" customHeight="1" x14ac:dyDescent="0.2">
      <c r="A164" s="831" t="s">
        <v>5340</v>
      </c>
      <c r="B164" s="832" t="s">
        <v>5341</v>
      </c>
      <c r="C164" s="832" t="s">
        <v>595</v>
      </c>
      <c r="D164" s="832" t="s">
        <v>5331</v>
      </c>
      <c r="E164" s="832" t="s">
        <v>5342</v>
      </c>
      <c r="F164" s="832" t="s">
        <v>5343</v>
      </c>
      <c r="G164" s="832" t="s">
        <v>5344</v>
      </c>
      <c r="H164" s="849">
        <v>0.7</v>
      </c>
      <c r="I164" s="849">
        <v>105.75</v>
      </c>
      <c r="J164" s="832"/>
      <c r="K164" s="832">
        <v>151.07142857142858</v>
      </c>
      <c r="L164" s="849"/>
      <c r="M164" s="849"/>
      <c r="N164" s="832"/>
      <c r="O164" s="832"/>
      <c r="P164" s="849"/>
      <c r="Q164" s="849"/>
      <c r="R164" s="837"/>
      <c r="S164" s="850"/>
    </row>
    <row r="165" spans="1:19" ht="14.45" customHeight="1" x14ac:dyDescent="0.2">
      <c r="A165" s="831" t="s">
        <v>5340</v>
      </c>
      <c r="B165" s="832" t="s">
        <v>5341</v>
      </c>
      <c r="C165" s="832" t="s">
        <v>595</v>
      </c>
      <c r="D165" s="832" t="s">
        <v>5331</v>
      </c>
      <c r="E165" s="832" t="s">
        <v>5356</v>
      </c>
      <c r="F165" s="832" t="s">
        <v>5357</v>
      </c>
      <c r="G165" s="832" t="s">
        <v>5358</v>
      </c>
      <c r="H165" s="849">
        <v>1</v>
      </c>
      <c r="I165" s="849">
        <v>83</v>
      </c>
      <c r="J165" s="832"/>
      <c r="K165" s="832">
        <v>83</v>
      </c>
      <c r="L165" s="849"/>
      <c r="M165" s="849"/>
      <c r="N165" s="832"/>
      <c r="O165" s="832"/>
      <c r="P165" s="849"/>
      <c r="Q165" s="849"/>
      <c r="R165" s="837"/>
      <c r="S165" s="850"/>
    </row>
    <row r="166" spans="1:19" ht="14.45" customHeight="1" x14ac:dyDescent="0.2">
      <c r="A166" s="831" t="s">
        <v>5340</v>
      </c>
      <c r="B166" s="832" t="s">
        <v>5341</v>
      </c>
      <c r="C166" s="832" t="s">
        <v>595</v>
      </c>
      <c r="D166" s="832" t="s">
        <v>5331</v>
      </c>
      <c r="E166" s="832" t="s">
        <v>5356</v>
      </c>
      <c r="F166" s="832" t="s">
        <v>5361</v>
      </c>
      <c r="G166" s="832" t="s">
        <v>5362</v>
      </c>
      <c r="H166" s="849">
        <v>1</v>
      </c>
      <c r="I166" s="849">
        <v>37</v>
      </c>
      <c r="J166" s="832"/>
      <c r="K166" s="832">
        <v>37</v>
      </c>
      <c r="L166" s="849"/>
      <c r="M166" s="849"/>
      <c r="N166" s="832"/>
      <c r="O166" s="832"/>
      <c r="P166" s="849"/>
      <c r="Q166" s="849"/>
      <c r="R166" s="837"/>
      <c r="S166" s="850"/>
    </row>
    <row r="167" spans="1:19" ht="14.45" customHeight="1" x14ac:dyDescent="0.2">
      <c r="A167" s="831" t="s">
        <v>5340</v>
      </c>
      <c r="B167" s="832" t="s">
        <v>5341</v>
      </c>
      <c r="C167" s="832" t="s">
        <v>595</v>
      </c>
      <c r="D167" s="832" t="s">
        <v>5331</v>
      </c>
      <c r="E167" s="832" t="s">
        <v>5356</v>
      </c>
      <c r="F167" s="832" t="s">
        <v>5368</v>
      </c>
      <c r="G167" s="832" t="s">
        <v>5369</v>
      </c>
      <c r="H167" s="849">
        <v>1</v>
      </c>
      <c r="I167" s="849">
        <v>207</v>
      </c>
      <c r="J167" s="832"/>
      <c r="K167" s="832">
        <v>207</v>
      </c>
      <c r="L167" s="849"/>
      <c r="M167" s="849"/>
      <c r="N167" s="832"/>
      <c r="O167" s="832"/>
      <c r="P167" s="849"/>
      <c r="Q167" s="849"/>
      <c r="R167" s="837"/>
      <c r="S167" s="850"/>
    </row>
    <row r="168" spans="1:19" ht="14.45" customHeight="1" x14ac:dyDescent="0.2">
      <c r="A168" s="831" t="s">
        <v>5340</v>
      </c>
      <c r="B168" s="832" t="s">
        <v>5341</v>
      </c>
      <c r="C168" s="832" t="s">
        <v>595</v>
      </c>
      <c r="D168" s="832" t="s">
        <v>5331</v>
      </c>
      <c r="E168" s="832" t="s">
        <v>5356</v>
      </c>
      <c r="F168" s="832" t="s">
        <v>5380</v>
      </c>
      <c r="G168" s="832" t="s">
        <v>5381</v>
      </c>
      <c r="H168" s="849">
        <v>1</v>
      </c>
      <c r="I168" s="849">
        <v>126</v>
      </c>
      <c r="J168" s="832"/>
      <c r="K168" s="832">
        <v>126</v>
      </c>
      <c r="L168" s="849"/>
      <c r="M168" s="849"/>
      <c r="N168" s="832"/>
      <c r="O168" s="832"/>
      <c r="P168" s="849"/>
      <c r="Q168" s="849"/>
      <c r="R168" s="837"/>
      <c r="S168" s="850"/>
    </row>
    <row r="169" spans="1:19" ht="14.45" customHeight="1" x14ac:dyDescent="0.2">
      <c r="A169" s="831" t="s">
        <v>5340</v>
      </c>
      <c r="B169" s="832" t="s">
        <v>5341</v>
      </c>
      <c r="C169" s="832" t="s">
        <v>595</v>
      </c>
      <c r="D169" s="832" t="s">
        <v>5331</v>
      </c>
      <c r="E169" s="832" t="s">
        <v>5356</v>
      </c>
      <c r="F169" s="832" t="s">
        <v>5396</v>
      </c>
      <c r="G169" s="832" t="s">
        <v>5397</v>
      </c>
      <c r="H169" s="849">
        <v>2</v>
      </c>
      <c r="I169" s="849">
        <v>2620</v>
      </c>
      <c r="J169" s="832"/>
      <c r="K169" s="832">
        <v>1310</v>
      </c>
      <c r="L169" s="849"/>
      <c r="M169" s="849"/>
      <c r="N169" s="832"/>
      <c r="O169" s="832"/>
      <c r="P169" s="849"/>
      <c r="Q169" s="849"/>
      <c r="R169" s="837"/>
      <c r="S169" s="850"/>
    </row>
    <row r="170" spans="1:19" ht="14.45" customHeight="1" x14ac:dyDescent="0.2">
      <c r="A170" s="831" t="s">
        <v>5340</v>
      </c>
      <c r="B170" s="832" t="s">
        <v>5341</v>
      </c>
      <c r="C170" s="832" t="s">
        <v>595</v>
      </c>
      <c r="D170" s="832" t="s">
        <v>5331</v>
      </c>
      <c r="E170" s="832" t="s">
        <v>5356</v>
      </c>
      <c r="F170" s="832" t="s">
        <v>5404</v>
      </c>
      <c r="G170" s="832" t="s">
        <v>5405</v>
      </c>
      <c r="H170" s="849">
        <v>3</v>
      </c>
      <c r="I170" s="849">
        <v>99.99</v>
      </c>
      <c r="J170" s="832"/>
      <c r="K170" s="832">
        <v>33.33</v>
      </c>
      <c r="L170" s="849"/>
      <c r="M170" s="849"/>
      <c r="N170" s="832"/>
      <c r="O170" s="832"/>
      <c r="P170" s="849"/>
      <c r="Q170" s="849"/>
      <c r="R170" s="837"/>
      <c r="S170" s="850"/>
    </row>
    <row r="171" spans="1:19" ht="14.45" customHeight="1" x14ac:dyDescent="0.2">
      <c r="A171" s="831" t="s">
        <v>5340</v>
      </c>
      <c r="B171" s="832" t="s">
        <v>5341</v>
      </c>
      <c r="C171" s="832" t="s">
        <v>595</v>
      </c>
      <c r="D171" s="832" t="s">
        <v>5331</v>
      </c>
      <c r="E171" s="832" t="s">
        <v>5356</v>
      </c>
      <c r="F171" s="832" t="s">
        <v>5410</v>
      </c>
      <c r="G171" s="832" t="s">
        <v>5411</v>
      </c>
      <c r="H171" s="849">
        <v>2</v>
      </c>
      <c r="I171" s="849">
        <v>172</v>
      </c>
      <c r="J171" s="832"/>
      <c r="K171" s="832">
        <v>86</v>
      </c>
      <c r="L171" s="849"/>
      <c r="M171" s="849"/>
      <c r="N171" s="832"/>
      <c r="O171" s="832"/>
      <c r="P171" s="849"/>
      <c r="Q171" s="849"/>
      <c r="R171" s="837"/>
      <c r="S171" s="850"/>
    </row>
    <row r="172" spans="1:19" ht="14.45" customHeight="1" x14ac:dyDescent="0.2">
      <c r="A172" s="831" t="s">
        <v>5340</v>
      </c>
      <c r="B172" s="832" t="s">
        <v>5341</v>
      </c>
      <c r="C172" s="832" t="s">
        <v>595</v>
      </c>
      <c r="D172" s="832" t="s">
        <v>5331</v>
      </c>
      <c r="E172" s="832" t="s">
        <v>5356</v>
      </c>
      <c r="F172" s="832" t="s">
        <v>5412</v>
      </c>
      <c r="G172" s="832" t="s">
        <v>5413</v>
      </c>
      <c r="H172" s="849">
        <v>2</v>
      </c>
      <c r="I172" s="849">
        <v>64</v>
      </c>
      <c r="J172" s="832"/>
      <c r="K172" s="832">
        <v>32</v>
      </c>
      <c r="L172" s="849"/>
      <c r="M172" s="849"/>
      <c r="N172" s="832"/>
      <c r="O172" s="832"/>
      <c r="P172" s="849"/>
      <c r="Q172" s="849"/>
      <c r="R172" s="837"/>
      <c r="S172" s="850"/>
    </row>
    <row r="173" spans="1:19" ht="14.45" customHeight="1" x14ac:dyDescent="0.2">
      <c r="A173" s="831" t="s">
        <v>5340</v>
      </c>
      <c r="B173" s="832" t="s">
        <v>5341</v>
      </c>
      <c r="C173" s="832" t="s">
        <v>595</v>
      </c>
      <c r="D173" s="832" t="s">
        <v>5331</v>
      </c>
      <c r="E173" s="832" t="s">
        <v>5356</v>
      </c>
      <c r="F173" s="832" t="s">
        <v>5422</v>
      </c>
      <c r="G173" s="832" t="s">
        <v>5423</v>
      </c>
      <c r="H173" s="849">
        <v>2</v>
      </c>
      <c r="I173" s="849">
        <v>502</v>
      </c>
      <c r="J173" s="832"/>
      <c r="K173" s="832">
        <v>251</v>
      </c>
      <c r="L173" s="849"/>
      <c r="M173" s="849"/>
      <c r="N173" s="832"/>
      <c r="O173" s="832"/>
      <c r="P173" s="849"/>
      <c r="Q173" s="849"/>
      <c r="R173" s="837"/>
      <c r="S173" s="850"/>
    </row>
    <row r="174" spans="1:19" ht="14.45" customHeight="1" x14ac:dyDescent="0.2">
      <c r="A174" s="831" t="s">
        <v>5340</v>
      </c>
      <c r="B174" s="832" t="s">
        <v>5341</v>
      </c>
      <c r="C174" s="832" t="s">
        <v>595</v>
      </c>
      <c r="D174" s="832" t="s">
        <v>5332</v>
      </c>
      <c r="E174" s="832" t="s">
        <v>5356</v>
      </c>
      <c r="F174" s="832" t="s">
        <v>5357</v>
      </c>
      <c r="G174" s="832" t="s">
        <v>5358</v>
      </c>
      <c r="H174" s="849"/>
      <c r="I174" s="849"/>
      <c r="J174" s="832"/>
      <c r="K174" s="832"/>
      <c r="L174" s="849">
        <v>4</v>
      </c>
      <c r="M174" s="849">
        <v>332</v>
      </c>
      <c r="N174" s="832">
        <v>1</v>
      </c>
      <c r="O174" s="832">
        <v>83</v>
      </c>
      <c r="P174" s="849"/>
      <c r="Q174" s="849"/>
      <c r="R174" s="837"/>
      <c r="S174" s="850"/>
    </row>
    <row r="175" spans="1:19" ht="14.45" customHeight="1" x14ac:dyDescent="0.2">
      <c r="A175" s="831" t="s">
        <v>5340</v>
      </c>
      <c r="B175" s="832" t="s">
        <v>5341</v>
      </c>
      <c r="C175" s="832" t="s">
        <v>595</v>
      </c>
      <c r="D175" s="832" t="s">
        <v>5332</v>
      </c>
      <c r="E175" s="832" t="s">
        <v>5356</v>
      </c>
      <c r="F175" s="832" t="s">
        <v>5361</v>
      </c>
      <c r="G175" s="832" t="s">
        <v>5362</v>
      </c>
      <c r="H175" s="849"/>
      <c r="I175" s="849"/>
      <c r="J175" s="832"/>
      <c r="K175" s="832"/>
      <c r="L175" s="849">
        <v>2</v>
      </c>
      <c r="M175" s="849">
        <v>74</v>
      </c>
      <c r="N175" s="832">
        <v>1</v>
      </c>
      <c r="O175" s="832">
        <v>37</v>
      </c>
      <c r="P175" s="849"/>
      <c r="Q175" s="849"/>
      <c r="R175" s="837"/>
      <c r="S175" s="850"/>
    </row>
    <row r="176" spans="1:19" ht="14.45" customHeight="1" x14ac:dyDescent="0.2">
      <c r="A176" s="831" t="s">
        <v>5340</v>
      </c>
      <c r="B176" s="832" t="s">
        <v>5341</v>
      </c>
      <c r="C176" s="832" t="s">
        <v>595</v>
      </c>
      <c r="D176" s="832" t="s">
        <v>5332</v>
      </c>
      <c r="E176" s="832" t="s">
        <v>5356</v>
      </c>
      <c r="F176" s="832" t="s">
        <v>5374</v>
      </c>
      <c r="G176" s="832" t="s">
        <v>5375</v>
      </c>
      <c r="H176" s="849"/>
      <c r="I176" s="849"/>
      <c r="J176" s="832"/>
      <c r="K176" s="832"/>
      <c r="L176" s="849">
        <v>7</v>
      </c>
      <c r="M176" s="849">
        <v>637</v>
      </c>
      <c r="N176" s="832">
        <v>1</v>
      </c>
      <c r="O176" s="832">
        <v>91</v>
      </c>
      <c r="P176" s="849"/>
      <c r="Q176" s="849"/>
      <c r="R176" s="837"/>
      <c r="S176" s="850"/>
    </row>
    <row r="177" spans="1:19" ht="14.45" customHeight="1" x14ac:dyDescent="0.2">
      <c r="A177" s="831" t="s">
        <v>5340</v>
      </c>
      <c r="B177" s="832" t="s">
        <v>5341</v>
      </c>
      <c r="C177" s="832" t="s">
        <v>595</v>
      </c>
      <c r="D177" s="832" t="s">
        <v>5332</v>
      </c>
      <c r="E177" s="832" t="s">
        <v>5356</v>
      </c>
      <c r="F177" s="832" t="s">
        <v>5378</v>
      </c>
      <c r="G177" s="832" t="s">
        <v>5379</v>
      </c>
      <c r="H177" s="849"/>
      <c r="I177" s="849"/>
      <c r="J177" s="832"/>
      <c r="K177" s="832"/>
      <c r="L177" s="849">
        <v>1</v>
      </c>
      <c r="M177" s="849">
        <v>81</v>
      </c>
      <c r="N177" s="832">
        <v>1</v>
      </c>
      <c r="O177" s="832">
        <v>81</v>
      </c>
      <c r="P177" s="849"/>
      <c r="Q177" s="849"/>
      <c r="R177" s="837"/>
      <c r="S177" s="850"/>
    </row>
    <row r="178" spans="1:19" ht="14.45" customHeight="1" x14ac:dyDescent="0.2">
      <c r="A178" s="831" t="s">
        <v>5340</v>
      </c>
      <c r="B178" s="832" t="s">
        <v>5341</v>
      </c>
      <c r="C178" s="832" t="s">
        <v>595</v>
      </c>
      <c r="D178" s="832" t="s">
        <v>5332</v>
      </c>
      <c r="E178" s="832" t="s">
        <v>5356</v>
      </c>
      <c r="F178" s="832" t="s">
        <v>5380</v>
      </c>
      <c r="G178" s="832" t="s">
        <v>5381</v>
      </c>
      <c r="H178" s="849"/>
      <c r="I178" s="849"/>
      <c r="J178" s="832"/>
      <c r="K178" s="832"/>
      <c r="L178" s="849">
        <v>37</v>
      </c>
      <c r="M178" s="849">
        <v>4699</v>
      </c>
      <c r="N178" s="832">
        <v>1</v>
      </c>
      <c r="O178" s="832">
        <v>127</v>
      </c>
      <c r="P178" s="849"/>
      <c r="Q178" s="849"/>
      <c r="R178" s="837"/>
      <c r="S178" s="850"/>
    </row>
    <row r="179" spans="1:19" ht="14.45" customHeight="1" x14ac:dyDescent="0.2">
      <c r="A179" s="831" t="s">
        <v>5340</v>
      </c>
      <c r="B179" s="832" t="s">
        <v>5341</v>
      </c>
      <c r="C179" s="832" t="s">
        <v>595</v>
      </c>
      <c r="D179" s="832" t="s">
        <v>5332</v>
      </c>
      <c r="E179" s="832" t="s">
        <v>5356</v>
      </c>
      <c r="F179" s="832" t="s">
        <v>5404</v>
      </c>
      <c r="G179" s="832" t="s">
        <v>5405</v>
      </c>
      <c r="H179" s="849"/>
      <c r="I179" s="849"/>
      <c r="J179" s="832"/>
      <c r="K179" s="832"/>
      <c r="L179" s="849">
        <v>28</v>
      </c>
      <c r="M179" s="849">
        <v>933.33</v>
      </c>
      <c r="N179" s="832">
        <v>1</v>
      </c>
      <c r="O179" s="832">
        <v>33.333214285714284</v>
      </c>
      <c r="P179" s="849"/>
      <c r="Q179" s="849"/>
      <c r="R179" s="837"/>
      <c r="S179" s="850"/>
    </row>
    <row r="180" spans="1:19" ht="14.45" customHeight="1" x14ac:dyDescent="0.2">
      <c r="A180" s="831" t="s">
        <v>5340</v>
      </c>
      <c r="B180" s="832" t="s">
        <v>5341</v>
      </c>
      <c r="C180" s="832" t="s">
        <v>595</v>
      </c>
      <c r="D180" s="832" t="s">
        <v>5332</v>
      </c>
      <c r="E180" s="832" t="s">
        <v>5356</v>
      </c>
      <c r="F180" s="832" t="s">
        <v>5444</v>
      </c>
      <c r="G180" s="832" t="s">
        <v>5445</v>
      </c>
      <c r="H180" s="849"/>
      <c r="I180" s="849"/>
      <c r="J180" s="832"/>
      <c r="K180" s="832"/>
      <c r="L180" s="849">
        <v>6</v>
      </c>
      <c r="M180" s="849">
        <v>870</v>
      </c>
      <c r="N180" s="832">
        <v>1</v>
      </c>
      <c r="O180" s="832">
        <v>145</v>
      </c>
      <c r="P180" s="849"/>
      <c r="Q180" s="849"/>
      <c r="R180" s="837"/>
      <c r="S180" s="850"/>
    </row>
    <row r="181" spans="1:19" ht="14.45" customHeight="1" x14ac:dyDescent="0.2">
      <c r="A181" s="831" t="s">
        <v>5340</v>
      </c>
      <c r="B181" s="832" t="s">
        <v>5341</v>
      </c>
      <c r="C181" s="832" t="s">
        <v>595</v>
      </c>
      <c r="D181" s="832" t="s">
        <v>1766</v>
      </c>
      <c r="E181" s="832" t="s">
        <v>5342</v>
      </c>
      <c r="F181" s="832" t="s">
        <v>5343</v>
      </c>
      <c r="G181" s="832" t="s">
        <v>5344</v>
      </c>
      <c r="H181" s="849">
        <v>5.1000000000000005</v>
      </c>
      <c r="I181" s="849">
        <v>689.05000000000007</v>
      </c>
      <c r="J181" s="832">
        <v>1.675583007076332</v>
      </c>
      <c r="K181" s="832">
        <v>135.10784313725489</v>
      </c>
      <c r="L181" s="849">
        <v>5.8999999999999995</v>
      </c>
      <c r="M181" s="849">
        <v>411.23</v>
      </c>
      <c r="N181" s="832">
        <v>1</v>
      </c>
      <c r="O181" s="832">
        <v>69.7</v>
      </c>
      <c r="P181" s="849">
        <v>2.5</v>
      </c>
      <c r="Q181" s="849">
        <v>174.25</v>
      </c>
      <c r="R181" s="837">
        <v>0.42372881355932202</v>
      </c>
      <c r="S181" s="850">
        <v>69.7</v>
      </c>
    </row>
    <row r="182" spans="1:19" ht="14.45" customHeight="1" x14ac:dyDescent="0.2">
      <c r="A182" s="831" t="s">
        <v>5340</v>
      </c>
      <c r="B182" s="832" t="s">
        <v>5341</v>
      </c>
      <c r="C182" s="832" t="s">
        <v>595</v>
      </c>
      <c r="D182" s="832" t="s">
        <v>1766</v>
      </c>
      <c r="E182" s="832" t="s">
        <v>5356</v>
      </c>
      <c r="F182" s="832" t="s">
        <v>5359</v>
      </c>
      <c r="G182" s="832" t="s">
        <v>5360</v>
      </c>
      <c r="H182" s="849">
        <v>128</v>
      </c>
      <c r="I182" s="849">
        <v>13568</v>
      </c>
      <c r="J182" s="832">
        <v>1.1228070175438596</v>
      </c>
      <c r="K182" s="832">
        <v>106</v>
      </c>
      <c r="L182" s="849">
        <v>114</v>
      </c>
      <c r="M182" s="849">
        <v>12084</v>
      </c>
      <c r="N182" s="832">
        <v>1</v>
      </c>
      <c r="O182" s="832">
        <v>106</v>
      </c>
      <c r="P182" s="849">
        <v>126</v>
      </c>
      <c r="Q182" s="849">
        <v>13482</v>
      </c>
      <c r="R182" s="837">
        <v>1.1156901688182721</v>
      </c>
      <c r="S182" s="850">
        <v>107</v>
      </c>
    </row>
    <row r="183" spans="1:19" ht="14.45" customHeight="1" x14ac:dyDescent="0.2">
      <c r="A183" s="831" t="s">
        <v>5340</v>
      </c>
      <c r="B183" s="832" t="s">
        <v>5341</v>
      </c>
      <c r="C183" s="832" t="s">
        <v>595</v>
      </c>
      <c r="D183" s="832" t="s">
        <v>1766</v>
      </c>
      <c r="E183" s="832" t="s">
        <v>5356</v>
      </c>
      <c r="F183" s="832" t="s">
        <v>5368</v>
      </c>
      <c r="G183" s="832" t="s">
        <v>5369</v>
      </c>
      <c r="H183" s="849">
        <v>27</v>
      </c>
      <c r="I183" s="849">
        <v>5589</v>
      </c>
      <c r="J183" s="832">
        <v>0.62678030727823264</v>
      </c>
      <c r="K183" s="832">
        <v>207</v>
      </c>
      <c r="L183" s="849">
        <v>37</v>
      </c>
      <c r="M183" s="849">
        <v>8917</v>
      </c>
      <c r="N183" s="832">
        <v>1</v>
      </c>
      <c r="O183" s="832">
        <v>241</v>
      </c>
      <c r="P183" s="849">
        <v>28</v>
      </c>
      <c r="Q183" s="849">
        <v>6776</v>
      </c>
      <c r="R183" s="837">
        <v>0.75989682628686783</v>
      </c>
      <c r="S183" s="850">
        <v>242</v>
      </c>
    </row>
    <row r="184" spans="1:19" ht="14.45" customHeight="1" x14ac:dyDescent="0.2">
      <c r="A184" s="831" t="s">
        <v>5340</v>
      </c>
      <c r="B184" s="832" t="s">
        <v>5341</v>
      </c>
      <c r="C184" s="832" t="s">
        <v>595</v>
      </c>
      <c r="D184" s="832" t="s">
        <v>1766</v>
      </c>
      <c r="E184" s="832" t="s">
        <v>5356</v>
      </c>
      <c r="F184" s="832" t="s">
        <v>5370</v>
      </c>
      <c r="G184" s="832" t="s">
        <v>5371</v>
      </c>
      <c r="H184" s="849">
        <v>9</v>
      </c>
      <c r="I184" s="849">
        <v>2781</v>
      </c>
      <c r="J184" s="832">
        <v>0.91001308900523559</v>
      </c>
      <c r="K184" s="832">
        <v>309</v>
      </c>
      <c r="L184" s="849">
        <v>8</v>
      </c>
      <c r="M184" s="849">
        <v>3056</v>
      </c>
      <c r="N184" s="832">
        <v>1</v>
      </c>
      <c r="O184" s="832">
        <v>382</v>
      </c>
      <c r="P184" s="849">
        <v>17</v>
      </c>
      <c r="Q184" s="849">
        <v>6528</v>
      </c>
      <c r="R184" s="837">
        <v>2.1361256544502618</v>
      </c>
      <c r="S184" s="850">
        <v>384</v>
      </c>
    </row>
    <row r="185" spans="1:19" ht="14.45" customHeight="1" x14ac:dyDescent="0.2">
      <c r="A185" s="831" t="s">
        <v>5340</v>
      </c>
      <c r="B185" s="832" t="s">
        <v>5341</v>
      </c>
      <c r="C185" s="832" t="s">
        <v>595</v>
      </c>
      <c r="D185" s="832" t="s">
        <v>1766</v>
      </c>
      <c r="E185" s="832" t="s">
        <v>5356</v>
      </c>
      <c r="F185" s="832" t="s">
        <v>5372</v>
      </c>
      <c r="G185" s="832" t="s">
        <v>5373</v>
      </c>
      <c r="H185" s="849"/>
      <c r="I185" s="849"/>
      <c r="J185" s="832"/>
      <c r="K185" s="832"/>
      <c r="L185" s="849">
        <v>1</v>
      </c>
      <c r="M185" s="849">
        <v>604</v>
      </c>
      <c r="N185" s="832">
        <v>1</v>
      </c>
      <c r="O185" s="832">
        <v>604</v>
      </c>
      <c r="P185" s="849"/>
      <c r="Q185" s="849"/>
      <c r="R185" s="837"/>
      <c r="S185" s="850"/>
    </row>
    <row r="186" spans="1:19" ht="14.45" customHeight="1" x14ac:dyDescent="0.2">
      <c r="A186" s="831" t="s">
        <v>5340</v>
      </c>
      <c r="B186" s="832" t="s">
        <v>5341</v>
      </c>
      <c r="C186" s="832" t="s">
        <v>595</v>
      </c>
      <c r="D186" s="832" t="s">
        <v>1766</v>
      </c>
      <c r="E186" s="832" t="s">
        <v>5356</v>
      </c>
      <c r="F186" s="832" t="s">
        <v>5374</v>
      </c>
      <c r="G186" s="832" t="s">
        <v>5375</v>
      </c>
      <c r="H186" s="849">
        <v>242</v>
      </c>
      <c r="I186" s="849">
        <v>23958</v>
      </c>
      <c r="J186" s="832">
        <v>1.5486748545572075</v>
      </c>
      <c r="K186" s="832">
        <v>99</v>
      </c>
      <c r="L186" s="849">
        <v>170</v>
      </c>
      <c r="M186" s="849">
        <v>15470</v>
      </c>
      <c r="N186" s="832">
        <v>1</v>
      </c>
      <c r="O186" s="832">
        <v>91</v>
      </c>
      <c r="P186" s="849">
        <v>171</v>
      </c>
      <c r="Q186" s="849">
        <v>15561</v>
      </c>
      <c r="R186" s="837">
        <v>1.0058823529411764</v>
      </c>
      <c r="S186" s="850">
        <v>91</v>
      </c>
    </row>
    <row r="187" spans="1:19" ht="14.45" customHeight="1" x14ac:dyDescent="0.2">
      <c r="A187" s="831" t="s">
        <v>5340</v>
      </c>
      <c r="B187" s="832" t="s">
        <v>5341</v>
      </c>
      <c r="C187" s="832" t="s">
        <v>595</v>
      </c>
      <c r="D187" s="832" t="s">
        <v>1766</v>
      </c>
      <c r="E187" s="832" t="s">
        <v>5356</v>
      </c>
      <c r="F187" s="832" t="s">
        <v>5378</v>
      </c>
      <c r="G187" s="832" t="s">
        <v>5379</v>
      </c>
      <c r="H187" s="849">
        <v>20</v>
      </c>
      <c r="I187" s="849">
        <v>1940</v>
      </c>
      <c r="J187" s="832">
        <v>1.5967078189300412</v>
      </c>
      <c r="K187" s="832">
        <v>97</v>
      </c>
      <c r="L187" s="849">
        <v>15</v>
      </c>
      <c r="M187" s="849">
        <v>1215</v>
      </c>
      <c r="N187" s="832">
        <v>1</v>
      </c>
      <c r="O187" s="832">
        <v>81</v>
      </c>
      <c r="P187" s="849">
        <v>31</v>
      </c>
      <c r="Q187" s="849">
        <v>2511</v>
      </c>
      <c r="R187" s="837">
        <v>2.0666666666666669</v>
      </c>
      <c r="S187" s="850">
        <v>81</v>
      </c>
    </row>
    <row r="188" spans="1:19" ht="14.45" customHeight="1" x14ac:dyDescent="0.2">
      <c r="A188" s="831" t="s">
        <v>5340</v>
      </c>
      <c r="B188" s="832" t="s">
        <v>5341</v>
      </c>
      <c r="C188" s="832" t="s">
        <v>595</v>
      </c>
      <c r="D188" s="832" t="s">
        <v>1766</v>
      </c>
      <c r="E188" s="832" t="s">
        <v>5356</v>
      </c>
      <c r="F188" s="832" t="s">
        <v>5380</v>
      </c>
      <c r="G188" s="832" t="s">
        <v>5381</v>
      </c>
      <c r="H188" s="849">
        <v>792</v>
      </c>
      <c r="I188" s="849">
        <v>99792</v>
      </c>
      <c r="J188" s="832">
        <v>1.2163525998878624</v>
      </c>
      <c r="K188" s="832">
        <v>126</v>
      </c>
      <c r="L188" s="849">
        <v>646</v>
      </c>
      <c r="M188" s="849">
        <v>82042</v>
      </c>
      <c r="N188" s="832">
        <v>1</v>
      </c>
      <c r="O188" s="832">
        <v>127</v>
      </c>
      <c r="P188" s="849">
        <v>683</v>
      </c>
      <c r="Q188" s="849">
        <v>86058</v>
      </c>
      <c r="R188" s="837">
        <v>1.048950537529558</v>
      </c>
      <c r="S188" s="850">
        <v>126</v>
      </c>
    </row>
    <row r="189" spans="1:19" ht="14.45" customHeight="1" x14ac:dyDescent="0.2">
      <c r="A189" s="831" t="s">
        <v>5340</v>
      </c>
      <c r="B189" s="832" t="s">
        <v>5341</v>
      </c>
      <c r="C189" s="832" t="s">
        <v>595</v>
      </c>
      <c r="D189" s="832" t="s">
        <v>1766</v>
      </c>
      <c r="E189" s="832" t="s">
        <v>5356</v>
      </c>
      <c r="F189" s="832" t="s">
        <v>5384</v>
      </c>
      <c r="G189" s="832" t="s">
        <v>5385</v>
      </c>
      <c r="H189" s="849">
        <v>2</v>
      </c>
      <c r="I189" s="849">
        <v>856</v>
      </c>
      <c r="J189" s="832"/>
      <c r="K189" s="832">
        <v>428</v>
      </c>
      <c r="L189" s="849"/>
      <c r="M189" s="849"/>
      <c r="N189" s="832"/>
      <c r="O189" s="832"/>
      <c r="P189" s="849">
        <v>1</v>
      </c>
      <c r="Q189" s="849">
        <v>430</v>
      </c>
      <c r="R189" s="837"/>
      <c r="S189" s="850">
        <v>430</v>
      </c>
    </row>
    <row r="190" spans="1:19" ht="14.45" customHeight="1" x14ac:dyDescent="0.2">
      <c r="A190" s="831" t="s">
        <v>5340</v>
      </c>
      <c r="B190" s="832" t="s">
        <v>5341</v>
      </c>
      <c r="C190" s="832" t="s">
        <v>595</v>
      </c>
      <c r="D190" s="832" t="s">
        <v>1766</v>
      </c>
      <c r="E190" s="832" t="s">
        <v>5356</v>
      </c>
      <c r="F190" s="832" t="s">
        <v>5394</v>
      </c>
      <c r="G190" s="832" t="s">
        <v>5395</v>
      </c>
      <c r="H190" s="849">
        <v>1</v>
      </c>
      <c r="I190" s="849">
        <v>443</v>
      </c>
      <c r="J190" s="832"/>
      <c r="K190" s="832">
        <v>443</v>
      </c>
      <c r="L190" s="849"/>
      <c r="M190" s="849"/>
      <c r="N190" s="832"/>
      <c r="O190" s="832"/>
      <c r="P190" s="849"/>
      <c r="Q190" s="849"/>
      <c r="R190" s="837"/>
      <c r="S190" s="850"/>
    </row>
    <row r="191" spans="1:19" ht="14.45" customHeight="1" x14ac:dyDescent="0.2">
      <c r="A191" s="831" t="s">
        <v>5340</v>
      </c>
      <c r="B191" s="832" t="s">
        <v>5341</v>
      </c>
      <c r="C191" s="832" t="s">
        <v>595</v>
      </c>
      <c r="D191" s="832" t="s">
        <v>1766</v>
      </c>
      <c r="E191" s="832" t="s">
        <v>5356</v>
      </c>
      <c r="F191" s="832" t="s">
        <v>5396</v>
      </c>
      <c r="G191" s="832" t="s">
        <v>5397</v>
      </c>
      <c r="H191" s="849">
        <v>15</v>
      </c>
      <c r="I191" s="849">
        <v>19650</v>
      </c>
      <c r="J191" s="832">
        <v>0.83142929677583144</v>
      </c>
      <c r="K191" s="832">
        <v>1310</v>
      </c>
      <c r="L191" s="849">
        <v>18</v>
      </c>
      <c r="M191" s="849">
        <v>23634</v>
      </c>
      <c r="N191" s="832">
        <v>1</v>
      </c>
      <c r="O191" s="832">
        <v>1313</v>
      </c>
      <c r="P191" s="849">
        <v>7</v>
      </c>
      <c r="Q191" s="849">
        <v>9247</v>
      </c>
      <c r="R191" s="837">
        <v>0.39125835660489128</v>
      </c>
      <c r="S191" s="850">
        <v>1321</v>
      </c>
    </row>
    <row r="192" spans="1:19" ht="14.45" customHeight="1" x14ac:dyDescent="0.2">
      <c r="A192" s="831" t="s">
        <v>5340</v>
      </c>
      <c r="B192" s="832" t="s">
        <v>5341</v>
      </c>
      <c r="C192" s="832" t="s">
        <v>595</v>
      </c>
      <c r="D192" s="832" t="s">
        <v>1766</v>
      </c>
      <c r="E192" s="832" t="s">
        <v>5356</v>
      </c>
      <c r="F192" s="832" t="s">
        <v>5398</v>
      </c>
      <c r="G192" s="832" t="s">
        <v>5399</v>
      </c>
      <c r="H192" s="849">
        <v>3</v>
      </c>
      <c r="I192" s="849">
        <v>2916</v>
      </c>
      <c r="J192" s="832">
        <v>1.4953846153846153</v>
      </c>
      <c r="K192" s="832">
        <v>972</v>
      </c>
      <c r="L192" s="849">
        <v>2</v>
      </c>
      <c r="M192" s="849">
        <v>1950</v>
      </c>
      <c r="N192" s="832">
        <v>1</v>
      </c>
      <c r="O192" s="832">
        <v>975</v>
      </c>
      <c r="P192" s="849">
        <v>5</v>
      </c>
      <c r="Q192" s="849">
        <v>4910</v>
      </c>
      <c r="R192" s="837">
        <v>2.5179487179487179</v>
      </c>
      <c r="S192" s="850">
        <v>982</v>
      </c>
    </row>
    <row r="193" spans="1:19" ht="14.45" customHeight="1" x14ac:dyDescent="0.2">
      <c r="A193" s="831" t="s">
        <v>5340</v>
      </c>
      <c r="B193" s="832" t="s">
        <v>5341</v>
      </c>
      <c r="C193" s="832" t="s">
        <v>595</v>
      </c>
      <c r="D193" s="832" t="s">
        <v>1766</v>
      </c>
      <c r="E193" s="832" t="s">
        <v>5356</v>
      </c>
      <c r="F193" s="832" t="s">
        <v>5402</v>
      </c>
      <c r="G193" s="832" t="s">
        <v>5403</v>
      </c>
      <c r="H193" s="849">
        <v>6</v>
      </c>
      <c r="I193" s="849">
        <v>978</v>
      </c>
      <c r="J193" s="832"/>
      <c r="K193" s="832">
        <v>163</v>
      </c>
      <c r="L193" s="849"/>
      <c r="M193" s="849"/>
      <c r="N193" s="832"/>
      <c r="O193" s="832"/>
      <c r="P193" s="849">
        <v>2</v>
      </c>
      <c r="Q193" s="849">
        <v>330</v>
      </c>
      <c r="R193" s="837"/>
      <c r="S193" s="850">
        <v>165</v>
      </c>
    </row>
    <row r="194" spans="1:19" ht="14.45" customHeight="1" x14ac:dyDescent="0.2">
      <c r="A194" s="831" t="s">
        <v>5340</v>
      </c>
      <c r="B194" s="832" t="s">
        <v>5341</v>
      </c>
      <c r="C194" s="832" t="s">
        <v>595</v>
      </c>
      <c r="D194" s="832" t="s">
        <v>1766</v>
      </c>
      <c r="E194" s="832" t="s">
        <v>5356</v>
      </c>
      <c r="F194" s="832" t="s">
        <v>5404</v>
      </c>
      <c r="G194" s="832" t="s">
        <v>5405</v>
      </c>
      <c r="H194" s="849">
        <v>562</v>
      </c>
      <c r="I194" s="849">
        <v>18733.300000000007</v>
      </c>
      <c r="J194" s="832">
        <v>1.4336738442323358</v>
      </c>
      <c r="K194" s="832">
        <v>33.333274021352324</v>
      </c>
      <c r="L194" s="849">
        <v>392</v>
      </c>
      <c r="M194" s="849">
        <v>13066.64</v>
      </c>
      <c r="N194" s="832">
        <v>1</v>
      </c>
      <c r="O194" s="832">
        <v>33.333265306122449</v>
      </c>
      <c r="P194" s="849">
        <v>428</v>
      </c>
      <c r="Q194" s="849">
        <v>14266.65</v>
      </c>
      <c r="R194" s="837">
        <v>1.091837687423852</v>
      </c>
      <c r="S194" s="850">
        <v>33.333294392523364</v>
      </c>
    </row>
    <row r="195" spans="1:19" ht="14.45" customHeight="1" x14ac:dyDescent="0.2">
      <c r="A195" s="831" t="s">
        <v>5340</v>
      </c>
      <c r="B195" s="832" t="s">
        <v>5341</v>
      </c>
      <c r="C195" s="832" t="s">
        <v>595</v>
      </c>
      <c r="D195" s="832" t="s">
        <v>1766</v>
      </c>
      <c r="E195" s="832" t="s">
        <v>5356</v>
      </c>
      <c r="F195" s="832" t="s">
        <v>5408</v>
      </c>
      <c r="G195" s="832" t="s">
        <v>5409</v>
      </c>
      <c r="H195" s="849"/>
      <c r="I195" s="849"/>
      <c r="J195" s="832"/>
      <c r="K195" s="832"/>
      <c r="L195" s="849"/>
      <c r="M195" s="849"/>
      <c r="N195" s="832"/>
      <c r="O195" s="832"/>
      <c r="P195" s="849">
        <v>1</v>
      </c>
      <c r="Q195" s="849">
        <v>38</v>
      </c>
      <c r="R195" s="837"/>
      <c r="S195" s="850">
        <v>38</v>
      </c>
    </row>
    <row r="196" spans="1:19" ht="14.45" customHeight="1" x14ac:dyDescent="0.2">
      <c r="A196" s="831" t="s">
        <v>5340</v>
      </c>
      <c r="B196" s="832" t="s">
        <v>5341</v>
      </c>
      <c r="C196" s="832" t="s">
        <v>595</v>
      </c>
      <c r="D196" s="832" t="s">
        <v>1766</v>
      </c>
      <c r="E196" s="832" t="s">
        <v>5356</v>
      </c>
      <c r="F196" s="832" t="s">
        <v>5410</v>
      </c>
      <c r="G196" s="832" t="s">
        <v>5411</v>
      </c>
      <c r="H196" s="849">
        <v>21</v>
      </c>
      <c r="I196" s="849">
        <v>1806</v>
      </c>
      <c r="J196" s="832">
        <v>0.91304347826086951</v>
      </c>
      <c r="K196" s="832">
        <v>86</v>
      </c>
      <c r="L196" s="849">
        <v>23</v>
      </c>
      <c r="M196" s="849">
        <v>1978</v>
      </c>
      <c r="N196" s="832">
        <v>1</v>
      </c>
      <c r="O196" s="832">
        <v>86</v>
      </c>
      <c r="P196" s="849">
        <v>11</v>
      </c>
      <c r="Q196" s="849">
        <v>957</v>
      </c>
      <c r="R196" s="837">
        <v>0.4838220424671385</v>
      </c>
      <c r="S196" s="850">
        <v>87</v>
      </c>
    </row>
    <row r="197" spans="1:19" ht="14.45" customHeight="1" x14ac:dyDescent="0.2">
      <c r="A197" s="831" t="s">
        <v>5340</v>
      </c>
      <c r="B197" s="832" t="s">
        <v>5341</v>
      </c>
      <c r="C197" s="832" t="s">
        <v>595</v>
      </c>
      <c r="D197" s="832" t="s">
        <v>1766</v>
      </c>
      <c r="E197" s="832" t="s">
        <v>5356</v>
      </c>
      <c r="F197" s="832" t="s">
        <v>5412</v>
      </c>
      <c r="G197" s="832" t="s">
        <v>5413</v>
      </c>
      <c r="H197" s="849">
        <v>17</v>
      </c>
      <c r="I197" s="849">
        <v>544</v>
      </c>
      <c r="J197" s="832">
        <v>0.80952380952380953</v>
      </c>
      <c r="K197" s="832">
        <v>32</v>
      </c>
      <c r="L197" s="849">
        <v>21</v>
      </c>
      <c r="M197" s="849">
        <v>672</v>
      </c>
      <c r="N197" s="832">
        <v>1</v>
      </c>
      <c r="O197" s="832">
        <v>32</v>
      </c>
      <c r="P197" s="849">
        <v>10</v>
      </c>
      <c r="Q197" s="849">
        <v>330</v>
      </c>
      <c r="R197" s="837">
        <v>0.49107142857142855</v>
      </c>
      <c r="S197" s="850">
        <v>33</v>
      </c>
    </row>
    <row r="198" spans="1:19" ht="14.45" customHeight="1" x14ac:dyDescent="0.2">
      <c r="A198" s="831" t="s">
        <v>5340</v>
      </c>
      <c r="B198" s="832" t="s">
        <v>5341</v>
      </c>
      <c r="C198" s="832" t="s">
        <v>595</v>
      </c>
      <c r="D198" s="832" t="s">
        <v>1766</v>
      </c>
      <c r="E198" s="832" t="s">
        <v>5356</v>
      </c>
      <c r="F198" s="832" t="s">
        <v>5416</v>
      </c>
      <c r="G198" s="832" t="s">
        <v>5417</v>
      </c>
      <c r="H198" s="849">
        <v>29</v>
      </c>
      <c r="I198" s="849">
        <v>11455</v>
      </c>
      <c r="J198" s="832">
        <v>1.2155135823429541</v>
      </c>
      <c r="K198" s="832">
        <v>395</v>
      </c>
      <c r="L198" s="849">
        <v>19</v>
      </c>
      <c r="M198" s="849">
        <v>9424</v>
      </c>
      <c r="N198" s="832">
        <v>1</v>
      </c>
      <c r="O198" s="832">
        <v>496</v>
      </c>
      <c r="P198" s="849">
        <v>18</v>
      </c>
      <c r="Q198" s="849">
        <v>8982</v>
      </c>
      <c r="R198" s="837">
        <v>0.95309847198641762</v>
      </c>
      <c r="S198" s="850">
        <v>499</v>
      </c>
    </row>
    <row r="199" spans="1:19" ht="14.45" customHeight="1" x14ac:dyDescent="0.2">
      <c r="A199" s="831" t="s">
        <v>5340</v>
      </c>
      <c r="B199" s="832" t="s">
        <v>5341</v>
      </c>
      <c r="C199" s="832" t="s">
        <v>595</v>
      </c>
      <c r="D199" s="832" t="s">
        <v>1766</v>
      </c>
      <c r="E199" s="832" t="s">
        <v>5356</v>
      </c>
      <c r="F199" s="832" t="s">
        <v>5418</v>
      </c>
      <c r="G199" s="832" t="s">
        <v>5419</v>
      </c>
      <c r="H199" s="849">
        <v>16</v>
      </c>
      <c r="I199" s="849">
        <v>2592</v>
      </c>
      <c r="J199" s="832">
        <v>1.4913693901035674</v>
      </c>
      <c r="K199" s="832">
        <v>162</v>
      </c>
      <c r="L199" s="849">
        <v>11</v>
      </c>
      <c r="M199" s="849">
        <v>1738</v>
      </c>
      <c r="N199" s="832">
        <v>1</v>
      </c>
      <c r="O199" s="832">
        <v>158</v>
      </c>
      <c r="P199" s="849">
        <v>6</v>
      </c>
      <c r="Q199" s="849">
        <v>948</v>
      </c>
      <c r="R199" s="837">
        <v>0.54545454545454541</v>
      </c>
      <c r="S199" s="850">
        <v>158</v>
      </c>
    </row>
    <row r="200" spans="1:19" ht="14.45" customHeight="1" x14ac:dyDescent="0.2">
      <c r="A200" s="831" t="s">
        <v>5340</v>
      </c>
      <c r="B200" s="832" t="s">
        <v>5341</v>
      </c>
      <c r="C200" s="832" t="s">
        <v>595</v>
      </c>
      <c r="D200" s="832" t="s">
        <v>1766</v>
      </c>
      <c r="E200" s="832" t="s">
        <v>5356</v>
      </c>
      <c r="F200" s="832" t="s">
        <v>5422</v>
      </c>
      <c r="G200" s="832" t="s">
        <v>5423</v>
      </c>
      <c r="H200" s="849">
        <v>26</v>
      </c>
      <c r="I200" s="849">
        <v>6526</v>
      </c>
      <c r="J200" s="832">
        <v>0.99603174603174605</v>
      </c>
      <c r="K200" s="832">
        <v>251</v>
      </c>
      <c r="L200" s="849">
        <v>26</v>
      </c>
      <c r="M200" s="849">
        <v>6552</v>
      </c>
      <c r="N200" s="832">
        <v>1</v>
      </c>
      <c r="O200" s="832">
        <v>252</v>
      </c>
      <c r="P200" s="849">
        <v>21</v>
      </c>
      <c r="Q200" s="849">
        <v>5334</v>
      </c>
      <c r="R200" s="837">
        <v>0.8141025641025641</v>
      </c>
      <c r="S200" s="850">
        <v>254</v>
      </c>
    </row>
    <row r="201" spans="1:19" ht="14.45" customHeight="1" x14ac:dyDescent="0.2">
      <c r="A201" s="831" t="s">
        <v>5340</v>
      </c>
      <c r="B201" s="832" t="s">
        <v>5341</v>
      </c>
      <c r="C201" s="832" t="s">
        <v>595</v>
      </c>
      <c r="D201" s="832" t="s">
        <v>1766</v>
      </c>
      <c r="E201" s="832" t="s">
        <v>5356</v>
      </c>
      <c r="F201" s="832" t="s">
        <v>5424</v>
      </c>
      <c r="G201" s="832" t="s">
        <v>5425</v>
      </c>
      <c r="H201" s="849">
        <v>1</v>
      </c>
      <c r="I201" s="849">
        <v>120</v>
      </c>
      <c r="J201" s="832">
        <v>0.99173553719008267</v>
      </c>
      <c r="K201" s="832">
        <v>120</v>
      </c>
      <c r="L201" s="849">
        <v>1</v>
      </c>
      <c r="M201" s="849">
        <v>121</v>
      </c>
      <c r="N201" s="832">
        <v>1</v>
      </c>
      <c r="O201" s="832">
        <v>121</v>
      </c>
      <c r="P201" s="849"/>
      <c r="Q201" s="849"/>
      <c r="R201" s="837"/>
      <c r="S201" s="850"/>
    </row>
    <row r="202" spans="1:19" ht="14.45" customHeight="1" x14ac:dyDescent="0.2">
      <c r="A202" s="831" t="s">
        <v>5340</v>
      </c>
      <c r="B202" s="832" t="s">
        <v>5341</v>
      </c>
      <c r="C202" s="832" t="s">
        <v>595</v>
      </c>
      <c r="D202" s="832" t="s">
        <v>1766</v>
      </c>
      <c r="E202" s="832" t="s">
        <v>5356</v>
      </c>
      <c r="F202" s="832" t="s">
        <v>5434</v>
      </c>
      <c r="G202" s="832" t="s">
        <v>5435</v>
      </c>
      <c r="H202" s="849">
        <v>1</v>
      </c>
      <c r="I202" s="849">
        <v>183</v>
      </c>
      <c r="J202" s="832">
        <v>0.24399999999999999</v>
      </c>
      <c r="K202" s="832">
        <v>183</v>
      </c>
      <c r="L202" s="849">
        <v>2</v>
      </c>
      <c r="M202" s="849">
        <v>750</v>
      </c>
      <c r="N202" s="832">
        <v>1</v>
      </c>
      <c r="O202" s="832">
        <v>375</v>
      </c>
      <c r="P202" s="849">
        <v>2</v>
      </c>
      <c r="Q202" s="849">
        <v>752</v>
      </c>
      <c r="R202" s="837">
        <v>1.0026666666666666</v>
      </c>
      <c r="S202" s="850">
        <v>376</v>
      </c>
    </row>
    <row r="203" spans="1:19" ht="14.45" customHeight="1" x14ac:dyDescent="0.2">
      <c r="A203" s="831" t="s">
        <v>5340</v>
      </c>
      <c r="B203" s="832" t="s">
        <v>5341</v>
      </c>
      <c r="C203" s="832" t="s">
        <v>595</v>
      </c>
      <c r="D203" s="832" t="s">
        <v>1766</v>
      </c>
      <c r="E203" s="832" t="s">
        <v>5356</v>
      </c>
      <c r="F203" s="832" t="s">
        <v>5438</v>
      </c>
      <c r="G203" s="832" t="s">
        <v>5439</v>
      </c>
      <c r="H203" s="849">
        <v>1</v>
      </c>
      <c r="I203" s="849">
        <v>319</v>
      </c>
      <c r="J203" s="832">
        <v>0.30122757318224741</v>
      </c>
      <c r="K203" s="832">
        <v>319</v>
      </c>
      <c r="L203" s="849">
        <v>3</v>
      </c>
      <c r="M203" s="849">
        <v>1059</v>
      </c>
      <c r="N203" s="832">
        <v>1</v>
      </c>
      <c r="O203" s="832">
        <v>353</v>
      </c>
      <c r="P203" s="849"/>
      <c r="Q203" s="849"/>
      <c r="R203" s="837"/>
      <c r="S203" s="850"/>
    </row>
    <row r="204" spans="1:19" ht="14.45" customHeight="1" x14ac:dyDescent="0.2">
      <c r="A204" s="831" t="s">
        <v>5340</v>
      </c>
      <c r="B204" s="832" t="s">
        <v>5341</v>
      </c>
      <c r="C204" s="832" t="s">
        <v>595</v>
      </c>
      <c r="D204" s="832" t="s">
        <v>1766</v>
      </c>
      <c r="E204" s="832" t="s">
        <v>5356</v>
      </c>
      <c r="F204" s="832" t="s">
        <v>5442</v>
      </c>
      <c r="G204" s="832" t="s">
        <v>5443</v>
      </c>
      <c r="H204" s="849"/>
      <c r="I204" s="849"/>
      <c r="J204" s="832"/>
      <c r="K204" s="832"/>
      <c r="L204" s="849">
        <v>1</v>
      </c>
      <c r="M204" s="849">
        <v>133</v>
      </c>
      <c r="N204" s="832">
        <v>1</v>
      </c>
      <c r="O204" s="832">
        <v>133</v>
      </c>
      <c r="P204" s="849"/>
      <c r="Q204" s="849"/>
      <c r="R204" s="837"/>
      <c r="S204" s="850"/>
    </row>
    <row r="205" spans="1:19" ht="14.45" customHeight="1" x14ac:dyDescent="0.2">
      <c r="A205" s="831" t="s">
        <v>5340</v>
      </c>
      <c r="B205" s="832" t="s">
        <v>5341</v>
      </c>
      <c r="C205" s="832" t="s">
        <v>595</v>
      </c>
      <c r="D205" s="832" t="s">
        <v>1766</v>
      </c>
      <c r="E205" s="832" t="s">
        <v>5356</v>
      </c>
      <c r="F205" s="832" t="s">
        <v>5444</v>
      </c>
      <c r="G205" s="832" t="s">
        <v>5445</v>
      </c>
      <c r="H205" s="849">
        <v>73</v>
      </c>
      <c r="I205" s="849">
        <v>8395</v>
      </c>
      <c r="J205" s="832">
        <v>1.0526645768025078</v>
      </c>
      <c r="K205" s="832">
        <v>115</v>
      </c>
      <c r="L205" s="849">
        <v>55</v>
      </c>
      <c r="M205" s="849">
        <v>7975</v>
      </c>
      <c r="N205" s="832">
        <v>1</v>
      </c>
      <c r="O205" s="832">
        <v>145</v>
      </c>
      <c r="P205" s="849">
        <v>53</v>
      </c>
      <c r="Q205" s="849">
        <v>7685</v>
      </c>
      <c r="R205" s="837">
        <v>0.96363636363636362</v>
      </c>
      <c r="S205" s="850">
        <v>145</v>
      </c>
    </row>
    <row r="206" spans="1:19" ht="14.45" customHeight="1" x14ac:dyDescent="0.2">
      <c r="A206" s="831" t="s">
        <v>5340</v>
      </c>
      <c r="B206" s="832" t="s">
        <v>5341</v>
      </c>
      <c r="C206" s="832" t="s">
        <v>595</v>
      </c>
      <c r="D206" s="832" t="s">
        <v>1766</v>
      </c>
      <c r="E206" s="832" t="s">
        <v>5356</v>
      </c>
      <c r="F206" s="832" t="s">
        <v>5454</v>
      </c>
      <c r="G206" s="832" t="s">
        <v>5455</v>
      </c>
      <c r="H206" s="849">
        <v>1</v>
      </c>
      <c r="I206" s="849">
        <v>948</v>
      </c>
      <c r="J206" s="832"/>
      <c r="K206" s="832">
        <v>948</v>
      </c>
      <c r="L206" s="849"/>
      <c r="M206" s="849"/>
      <c r="N206" s="832"/>
      <c r="O206" s="832"/>
      <c r="P206" s="849"/>
      <c r="Q206" s="849"/>
      <c r="R206" s="837"/>
      <c r="S206" s="850"/>
    </row>
    <row r="207" spans="1:19" ht="14.45" customHeight="1" x14ac:dyDescent="0.2">
      <c r="A207" s="831" t="s">
        <v>5340</v>
      </c>
      <c r="B207" s="832" t="s">
        <v>5341</v>
      </c>
      <c r="C207" s="832" t="s">
        <v>595</v>
      </c>
      <c r="D207" s="832" t="s">
        <v>1766</v>
      </c>
      <c r="E207" s="832" t="s">
        <v>5356</v>
      </c>
      <c r="F207" s="832" t="s">
        <v>5456</v>
      </c>
      <c r="G207" s="832" t="s">
        <v>5457</v>
      </c>
      <c r="H207" s="849">
        <v>44</v>
      </c>
      <c r="I207" s="849">
        <v>9988</v>
      </c>
      <c r="J207" s="832">
        <v>2.2419753086419751</v>
      </c>
      <c r="K207" s="832">
        <v>227</v>
      </c>
      <c r="L207" s="849">
        <v>27</v>
      </c>
      <c r="M207" s="849">
        <v>4455</v>
      </c>
      <c r="N207" s="832">
        <v>1</v>
      </c>
      <c r="O207" s="832">
        <v>165</v>
      </c>
      <c r="P207" s="849">
        <v>32</v>
      </c>
      <c r="Q207" s="849">
        <v>5280</v>
      </c>
      <c r="R207" s="837">
        <v>1.1851851851851851</v>
      </c>
      <c r="S207" s="850">
        <v>165</v>
      </c>
    </row>
    <row r="208" spans="1:19" ht="14.45" customHeight="1" x14ac:dyDescent="0.2">
      <c r="A208" s="831" t="s">
        <v>5340</v>
      </c>
      <c r="B208" s="832" t="s">
        <v>5341</v>
      </c>
      <c r="C208" s="832" t="s">
        <v>595</v>
      </c>
      <c r="D208" s="832" t="s">
        <v>1766</v>
      </c>
      <c r="E208" s="832" t="s">
        <v>5356</v>
      </c>
      <c r="F208" s="832" t="s">
        <v>5464</v>
      </c>
      <c r="G208" s="832" t="s">
        <v>5465</v>
      </c>
      <c r="H208" s="849"/>
      <c r="I208" s="849"/>
      <c r="J208" s="832"/>
      <c r="K208" s="832"/>
      <c r="L208" s="849">
        <v>2</v>
      </c>
      <c r="M208" s="849">
        <v>1000</v>
      </c>
      <c r="N208" s="832">
        <v>1</v>
      </c>
      <c r="O208" s="832">
        <v>500</v>
      </c>
      <c r="P208" s="849"/>
      <c r="Q208" s="849"/>
      <c r="R208" s="837"/>
      <c r="S208" s="850"/>
    </row>
    <row r="209" spans="1:19" ht="14.45" customHeight="1" x14ac:dyDescent="0.2">
      <c r="A209" s="831" t="s">
        <v>5340</v>
      </c>
      <c r="B209" s="832" t="s">
        <v>5341</v>
      </c>
      <c r="C209" s="832" t="s">
        <v>595</v>
      </c>
      <c r="D209" s="832" t="s">
        <v>1766</v>
      </c>
      <c r="E209" s="832" t="s">
        <v>5356</v>
      </c>
      <c r="F209" s="832" t="s">
        <v>5466</v>
      </c>
      <c r="G209" s="832" t="s">
        <v>5467</v>
      </c>
      <c r="H209" s="849">
        <v>1</v>
      </c>
      <c r="I209" s="849">
        <v>1034</v>
      </c>
      <c r="J209" s="832"/>
      <c r="K209" s="832">
        <v>1034</v>
      </c>
      <c r="L209" s="849"/>
      <c r="M209" s="849"/>
      <c r="N209" s="832"/>
      <c r="O209" s="832"/>
      <c r="P209" s="849"/>
      <c r="Q209" s="849"/>
      <c r="R209" s="837"/>
      <c r="S209" s="850"/>
    </row>
    <row r="210" spans="1:19" ht="14.45" customHeight="1" x14ac:dyDescent="0.2">
      <c r="A210" s="831" t="s">
        <v>5340</v>
      </c>
      <c r="B210" s="832" t="s">
        <v>5341</v>
      </c>
      <c r="C210" s="832" t="s">
        <v>595</v>
      </c>
      <c r="D210" s="832" t="s">
        <v>1766</v>
      </c>
      <c r="E210" s="832" t="s">
        <v>5356</v>
      </c>
      <c r="F210" s="832" t="s">
        <v>5468</v>
      </c>
      <c r="G210" s="832" t="s">
        <v>5469</v>
      </c>
      <c r="H210" s="849">
        <v>1</v>
      </c>
      <c r="I210" s="849">
        <v>120</v>
      </c>
      <c r="J210" s="832">
        <v>0.99173553719008267</v>
      </c>
      <c r="K210" s="832">
        <v>120</v>
      </c>
      <c r="L210" s="849">
        <v>1</v>
      </c>
      <c r="M210" s="849">
        <v>121</v>
      </c>
      <c r="N210" s="832">
        <v>1</v>
      </c>
      <c r="O210" s="832">
        <v>121</v>
      </c>
      <c r="P210" s="849"/>
      <c r="Q210" s="849"/>
      <c r="R210" s="837"/>
      <c r="S210" s="850"/>
    </row>
    <row r="211" spans="1:19" ht="14.45" customHeight="1" x14ac:dyDescent="0.2">
      <c r="A211" s="831" t="s">
        <v>5340</v>
      </c>
      <c r="B211" s="832" t="s">
        <v>5341</v>
      </c>
      <c r="C211" s="832" t="s">
        <v>595</v>
      </c>
      <c r="D211" s="832" t="s">
        <v>1766</v>
      </c>
      <c r="E211" s="832" t="s">
        <v>5356</v>
      </c>
      <c r="F211" s="832" t="s">
        <v>5476</v>
      </c>
      <c r="G211" s="832" t="s">
        <v>5477</v>
      </c>
      <c r="H211" s="849">
        <v>1</v>
      </c>
      <c r="I211" s="849">
        <v>179</v>
      </c>
      <c r="J211" s="832"/>
      <c r="K211" s="832">
        <v>179</v>
      </c>
      <c r="L211" s="849"/>
      <c r="M211" s="849"/>
      <c r="N211" s="832"/>
      <c r="O211" s="832"/>
      <c r="P211" s="849"/>
      <c r="Q211" s="849"/>
      <c r="R211" s="837"/>
      <c r="S211" s="850"/>
    </row>
    <row r="212" spans="1:19" ht="14.45" customHeight="1" x14ac:dyDescent="0.2">
      <c r="A212" s="831" t="s">
        <v>5340</v>
      </c>
      <c r="B212" s="832" t="s">
        <v>5341</v>
      </c>
      <c r="C212" s="832" t="s">
        <v>595</v>
      </c>
      <c r="D212" s="832" t="s">
        <v>5333</v>
      </c>
      <c r="E212" s="832" t="s">
        <v>5356</v>
      </c>
      <c r="F212" s="832" t="s">
        <v>5380</v>
      </c>
      <c r="G212" s="832" t="s">
        <v>5381</v>
      </c>
      <c r="H212" s="849"/>
      <c r="I212" s="849"/>
      <c r="J212" s="832"/>
      <c r="K212" s="832"/>
      <c r="L212" s="849">
        <v>4</v>
      </c>
      <c r="M212" s="849">
        <v>508</v>
      </c>
      <c r="N212" s="832">
        <v>1</v>
      </c>
      <c r="O212" s="832">
        <v>127</v>
      </c>
      <c r="P212" s="849"/>
      <c r="Q212" s="849"/>
      <c r="R212" s="837"/>
      <c r="S212" s="850"/>
    </row>
    <row r="213" spans="1:19" ht="14.45" customHeight="1" x14ac:dyDescent="0.2">
      <c r="A213" s="831" t="s">
        <v>5340</v>
      </c>
      <c r="B213" s="832" t="s">
        <v>5341</v>
      </c>
      <c r="C213" s="832" t="s">
        <v>595</v>
      </c>
      <c r="D213" s="832" t="s">
        <v>5333</v>
      </c>
      <c r="E213" s="832" t="s">
        <v>5356</v>
      </c>
      <c r="F213" s="832" t="s">
        <v>5396</v>
      </c>
      <c r="G213" s="832" t="s">
        <v>5397</v>
      </c>
      <c r="H213" s="849"/>
      <c r="I213" s="849"/>
      <c r="J213" s="832"/>
      <c r="K213" s="832"/>
      <c r="L213" s="849">
        <v>4</v>
      </c>
      <c r="M213" s="849">
        <v>5252</v>
      </c>
      <c r="N213" s="832">
        <v>1</v>
      </c>
      <c r="O213" s="832">
        <v>1313</v>
      </c>
      <c r="P213" s="849"/>
      <c r="Q213" s="849"/>
      <c r="R213" s="837"/>
      <c r="S213" s="850"/>
    </row>
    <row r="214" spans="1:19" ht="14.45" customHeight="1" x14ac:dyDescent="0.2">
      <c r="A214" s="831" t="s">
        <v>5340</v>
      </c>
      <c r="B214" s="832" t="s">
        <v>5341</v>
      </c>
      <c r="C214" s="832" t="s">
        <v>595</v>
      </c>
      <c r="D214" s="832" t="s">
        <v>5333</v>
      </c>
      <c r="E214" s="832" t="s">
        <v>5356</v>
      </c>
      <c r="F214" s="832" t="s">
        <v>5404</v>
      </c>
      <c r="G214" s="832" t="s">
        <v>5405</v>
      </c>
      <c r="H214" s="849"/>
      <c r="I214" s="849"/>
      <c r="J214" s="832"/>
      <c r="K214" s="832"/>
      <c r="L214" s="849">
        <v>4</v>
      </c>
      <c r="M214" s="849">
        <v>133.32999999999998</v>
      </c>
      <c r="N214" s="832">
        <v>1</v>
      </c>
      <c r="O214" s="832">
        <v>33.332499999999996</v>
      </c>
      <c r="P214" s="849"/>
      <c r="Q214" s="849"/>
      <c r="R214" s="837"/>
      <c r="S214" s="850"/>
    </row>
    <row r="215" spans="1:19" ht="14.45" customHeight="1" x14ac:dyDescent="0.2">
      <c r="A215" s="831" t="s">
        <v>5340</v>
      </c>
      <c r="B215" s="832" t="s">
        <v>5341</v>
      </c>
      <c r="C215" s="832" t="s">
        <v>595</v>
      </c>
      <c r="D215" s="832" t="s">
        <v>5333</v>
      </c>
      <c r="E215" s="832" t="s">
        <v>5356</v>
      </c>
      <c r="F215" s="832" t="s">
        <v>5410</v>
      </c>
      <c r="G215" s="832" t="s">
        <v>5411</v>
      </c>
      <c r="H215" s="849"/>
      <c r="I215" s="849"/>
      <c r="J215" s="832"/>
      <c r="K215" s="832"/>
      <c r="L215" s="849">
        <v>4</v>
      </c>
      <c r="M215" s="849">
        <v>344</v>
      </c>
      <c r="N215" s="832">
        <v>1</v>
      </c>
      <c r="O215" s="832">
        <v>86</v>
      </c>
      <c r="P215" s="849"/>
      <c r="Q215" s="849"/>
      <c r="R215" s="837"/>
      <c r="S215" s="850"/>
    </row>
    <row r="216" spans="1:19" ht="14.45" customHeight="1" x14ac:dyDescent="0.2">
      <c r="A216" s="831" t="s">
        <v>5340</v>
      </c>
      <c r="B216" s="832" t="s">
        <v>5341</v>
      </c>
      <c r="C216" s="832" t="s">
        <v>595</v>
      </c>
      <c r="D216" s="832" t="s">
        <v>5333</v>
      </c>
      <c r="E216" s="832" t="s">
        <v>5356</v>
      </c>
      <c r="F216" s="832" t="s">
        <v>5430</v>
      </c>
      <c r="G216" s="832" t="s">
        <v>5431</v>
      </c>
      <c r="H216" s="849"/>
      <c r="I216" s="849"/>
      <c r="J216" s="832"/>
      <c r="K216" s="832"/>
      <c r="L216" s="849">
        <v>4</v>
      </c>
      <c r="M216" s="849">
        <v>496</v>
      </c>
      <c r="N216" s="832">
        <v>1</v>
      </c>
      <c r="O216" s="832">
        <v>124</v>
      </c>
      <c r="P216" s="849"/>
      <c r="Q216" s="849"/>
      <c r="R216" s="837"/>
      <c r="S216" s="850"/>
    </row>
    <row r="217" spans="1:19" ht="14.45" customHeight="1" x14ac:dyDescent="0.2">
      <c r="A217" s="831" t="s">
        <v>5340</v>
      </c>
      <c r="B217" s="832" t="s">
        <v>5341</v>
      </c>
      <c r="C217" s="832" t="s">
        <v>595</v>
      </c>
      <c r="D217" s="832" t="s">
        <v>1767</v>
      </c>
      <c r="E217" s="832" t="s">
        <v>5342</v>
      </c>
      <c r="F217" s="832" t="s">
        <v>5343</v>
      </c>
      <c r="G217" s="832" t="s">
        <v>5344</v>
      </c>
      <c r="H217" s="849">
        <v>3.5</v>
      </c>
      <c r="I217" s="849">
        <v>504.26</v>
      </c>
      <c r="J217" s="832">
        <v>2.4115734098517456</v>
      </c>
      <c r="K217" s="832">
        <v>144.07428571428571</v>
      </c>
      <c r="L217" s="849">
        <v>3</v>
      </c>
      <c r="M217" s="849">
        <v>209.1</v>
      </c>
      <c r="N217" s="832">
        <v>1</v>
      </c>
      <c r="O217" s="832">
        <v>69.7</v>
      </c>
      <c r="P217" s="849">
        <v>1.7000000000000002</v>
      </c>
      <c r="Q217" s="849">
        <v>118.49000000000001</v>
      </c>
      <c r="R217" s="837">
        <v>0.56666666666666676</v>
      </c>
      <c r="S217" s="850">
        <v>69.7</v>
      </c>
    </row>
    <row r="218" spans="1:19" ht="14.45" customHeight="1" x14ac:dyDescent="0.2">
      <c r="A218" s="831" t="s">
        <v>5340</v>
      </c>
      <c r="B218" s="832" t="s">
        <v>5341</v>
      </c>
      <c r="C218" s="832" t="s">
        <v>595</v>
      </c>
      <c r="D218" s="832" t="s">
        <v>1767</v>
      </c>
      <c r="E218" s="832" t="s">
        <v>5342</v>
      </c>
      <c r="F218" s="832" t="s">
        <v>5348</v>
      </c>
      <c r="G218" s="832" t="s">
        <v>1147</v>
      </c>
      <c r="H218" s="849"/>
      <c r="I218" s="849"/>
      <c r="J218" s="832"/>
      <c r="K218" s="832"/>
      <c r="L218" s="849">
        <v>1</v>
      </c>
      <c r="M218" s="849">
        <v>84.03</v>
      </c>
      <c r="N218" s="832">
        <v>1</v>
      </c>
      <c r="O218" s="832">
        <v>84.03</v>
      </c>
      <c r="P218" s="849">
        <v>2</v>
      </c>
      <c r="Q218" s="849">
        <v>136.4</v>
      </c>
      <c r="R218" s="837">
        <v>1.623229798881352</v>
      </c>
      <c r="S218" s="850">
        <v>68.2</v>
      </c>
    </row>
    <row r="219" spans="1:19" ht="14.45" customHeight="1" x14ac:dyDescent="0.2">
      <c r="A219" s="831" t="s">
        <v>5340</v>
      </c>
      <c r="B219" s="832" t="s">
        <v>5341</v>
      </c>
      <c r="C219" s="832" t="s">
        <v>595</v>
      </c>
      <c r="D219" s="832" t="s">
        <v>1767</v>
      </c>
      <c r="E219" s="832" t="s">
        <v>5342</v>
      </c>
      <c r="F219" s="832" t="s">
        <v>5349</v>
      </c>
      <c r="G219" s="832" t="s">
        <v>927</v>
      </c>
      <c r="H219" s="849">
        <v>0.2</v>
      </c>
      <c r="I219" s="849">
        <v>15.37</v>
      </c>
      <c r="J219" s="832"/>
      <c r="K219" s="832">
        <v>76.849999999999994</v>
      </c>
      <c r="L219" s="849"/>
      <c r="M219" s="849"/>
      <c r="N219" s="832"/>
      <c r="O219" s="832"/>
      <c r="P219" s="849"/>
      <c r="Q219" s="849"/>
      <c r="R219" s="837"/>
      <c r="S219" s="850"/>
    </row>
    <row r="220" spans="1:19" ht="14.45" customHeight="1" x14ac:dyDescent="0.2">
      <c r="A220" s="831" t="s">
        <v>5340</v>
      </c>
      <c r="B220" s="832" t="s">
        <v>5341</v>
      </c>
      <c r="C220" s="832" t="s">
        <v>595</v>
      </c>
      <c r="D220" s="832" t="s">
        <v>1767</v>
      </c>
      <c r="E220" s="832" t="s">
        <v>5342</v>
      </c>
      <c r="F220" s="832" t="s">
        <v>5351</v>
      </c>
      <c r="G220" s="832" t="s">
        <v>1147</v>
      </c>
      <c r="H220" s="849"/>
      <c r="I220" s="849"/>
      <c r="J220" s="832"/>
      <c r="K220" s="832"/>
      <c r="L220" s="849">
        <v>1</v>
      </c>
      <c r="M220" s="849">
        <v>16.8</v>
      </c>
      <c r="N220" s="832">
        <v>1</v>
      </c>
      <c r="O220" s="832">
        <v>16.8</v>
      </c>
      <c r="P220" s="849">
        <v>1</v>
      </c>
      <c r="Q220" s="849">
        <v>16.8</v>
      </c>
      <c r="R220" s="837">
        <v>1</v>
      </c>
      <c r="S220" s="850">
        <v>16.8</v>
      </c>
    </row>
    <row r="221" spans="1:19" ht="14.45" customHeight="1" x14ac:dyDescent="0.2">
      <c r="A221" s="831" t="s">
        <v>5340</v>
      </c>
      <c r="B221" s="832" t="s">
        <v>5341</v>
      </c>
      <c r="C221" s="832" t="s">
        <v>595</v>
      </c>
      <c r="D221" s="832" t="s">
        <v>1767</v>
      </c>
      <c r="E221" s="832" t="s">
        <v>5342</v>
      </c>
      <c r="F221" s="832" t="s">
        <v>5352</v>
      </c>
      <c r="G221" s="832" t="s">
        <v>5353</v>
      </c>
      <c r="H221" s="849">
        <v>0.54</v>
      </c>
      <c r="I221" s="849">
        <v>114.06</v>
      </c>
      <c r="J221" s="832"/>
      <c r="K221" s="832">
        <v>211.2222222222222</v>
      </c>
      <c r="L221" s="849"/>
      <c r="M221" s="849"/>
      <c r="N221" s="832"/>
      <c r="O221" s="832"/>
      <c r="P221" s="849"/>
      <c r="Q221" s="849"/>
      <c r="R221" s="837"/>
      <c r="S221" s="850"/>
    </row>
    <row r="222" spans="1:19" ht="14.45" customHeight="1" x14ac:dyDescent="0.2">
      <c r="A222" s="831" t="s">
        <v>5340</v>
      </c>
      <c r="B222" s="832" t="s">
        <v>5341</v>
      </c>
      <c r="C222" s="832" t="s">
        <v>595</v>
      </c>
      <c r="D222" s="832" t="s">
        <v>1767</v>
      </c>
      <c r="E222" s="832" t="s">
        <v>5356</v>
      </c>
      <c r="F222" s="832" t="s">
        <v>5357</v>
      </c>
      <c r="G222" s="832" t="s">
        <v>5358</v>
      </c>
      <c r="H222" s="849">
        <v>31</v>
      </c>
      <c r="I222" s="849">
        <v>2573</v>
      </c>
      <c r="J222" s="832">
        <v>0.5535714285714286</v>
      </c>
      <c r="K222" s="832">
        <v>83</v>
      </c>
      <c r="L222" s="849">
        <v>56</v>
      </c>
      <c r="M222" s="849">
        <v>4648</v>
      </c>
      <c r="N222" s="832">
        <v>1</v>
      </c>
      <c r="O222" s="832">
        <v>83</v>
      </c>
      <c r="P222" s="849">
        <v>22</v>
      </c>
      <c r="Q222" s="849">
        <v>1848</v>
      </c>
      <c r="R222" s="837">
        <v>0.39759036144578314</v>
      </c>
      <c r="S222" s="850">
        <v>84</v>
      </c>
    </row>
    <row r="223" spans="1:19" ht="14.45" customHeight="1" x14ac:dyDescent="0.2">
      <c r="A223" s="831" t="s">
        <v>5340</v>
      </c>
      <c r="B223" s="832" t="s">
        <v>5341</v>
      </c>
      <c r="C223" s="832" t="s">
        <v>595</v>
      </c>
      <c r="D223" s="832" t="s">
        <v>1767</v>
      </c>
      <c r="E223" s="832" t="s">
        <v>5356</v>
      </c>
      <c r="F223" s="832" t="s">
        <v>5359</v>
      </c>
      <c r="G223" s="832" t="s">
        <v>5360</v>
      </c>
      <c r="H223" s="849"/>
      <c r="I223" s="849"/>
      <c r="J223" s="832"/>
      <c r="K223" s="832"/>
      <c r="L223" s="849">
        <v>2</v>
      </c>
      <c r="M223" s="849">
        <v>212</v>
      </c>
      <c r="N223" s="832">
        <v>1</v>
      </c>
      <c r="O223" s="832">
        <v>106</v>
      </c>
      <c r="P223" s="849">
        <v>2</v>
      </c>
      <c r="Q223" s="849">
        <v>214</v>
      </c>
      <c r="R223" s="837">
        <v>1.0094339622641511</v>
      </c>
      <c r="S223" s="850">
        <v>107</v>
      </c>
    </row>
    <row r="224" spans="1:19" ht="14.45" customHeight="1" x14ac:dyDescent="0.2">
      <c r="A224" s="831" t="s">
        <v>5340</v>
      </c>
      <c r="B224" s="832" t="s">
        <v>5341</v>
      </c>
      <c r="C224" s="832" t="s">
        <v>595</v>
      </c>
      <c r="D224" s="832" t="s">
        <v>1767</v>
      </c>
      <c r="E224" s="832" t="s">
        <v>5356</v>
      </c>
      <c r="F224" s="832" t="s">
        <v>5361</v>
      </c>
      <c r="G224" s="832" t="s">
        <v>5362</v>
      </c>
      <c r="H224" s="849"/>
      <c r="I224" s="849"/>
      <c r="J224" s="832"/>
      <c r="K224" s="832"/>
      <c r="L224" s="849"/>
      <c r="M224" s="849"/>
      <c r="N224" s="832"/>
      <c r="O224" s="832"/>
      <c r="P224" s="849">
        <v>1</v>
      </c>
      <c r="Q224" s="849">
        <v>38</v>
      </c>
      <c r="R224" s="837"/>
      <c r="S224" s="850">
        <v>38</v>
      </c>
    </row>
    <row r="225" spans="1:19" ht="14.45" customHeight="1" x14ac:dyDescent="0.2">
      <c r="A225" s="831" t="s">
        <v>5340</v>
      </c>
      <c r="B225" s="832" t="s">
        <v>5341</v>
      </c>
      <c r="C225" s="832" t="s">
        <v>595</v>
      </c>
      <c r="D225" s="832" t="s">
        <v>1767</v>
      </c>
      <c r="E225" s="832" t="s">
        <v>5356</v>
      </c>
      <c r="F225" s="832" t="s">
        <v>5368</v>
      </c>
      <c r="G225" s="832" t="s">
        <v>5369</v>
      </c>
      <c r="H225" s="849"/>
      <c r="I225" s="849"/>
      <c r="J225" s="832"/>
      <c r="K225" s="832"/>
      <c r="L225" s="849">
        <v>3</v>
      </c>
      <c r="M225" s="849">
        <v>723</v>
      </c>
      <c r="N225" s="832">
        <v>1</v>
      </c>
      <c r="O225" s="832">
        <v>241</v>
      </c>
      <c r="P225" s="849">
        <v>1</v>
      </c>
      <c r="Q225" s="849">
        <v>242</v>
      </c>
      <c r="R225" s="837">
        <v>0.33471645919778698</v>
      </c>
      <c r="S225" s="850">
        <v>242</v>
      </c>
    </row>
    <row r="226" spans="1:19" ht="14.45" customHeight="1" x14ac:dyDescent="0.2">
      <c r="A226" s="831" t="s">
        <v>5340</v>
      </c>
      <c r="B226" s="832" t="s">
        <v>5341</v>
      </c>
      <c r="C226" s="832" t="s">
        <v>595</v>
      </c>
      <c r="D226" s="832" t="s">
        <v>1767</v>
      </c>
      <c r="E226" s="832" t="s">
        <v>5356</v>
      </c>
      <c r="F226" s="832" t="s">
        <v>5370</v>
      </c>
      <c r="G226" s="832" t="s">
        <v>5371</v>
      </c>
      <c r="H226" s="849"/>
      <c r="I226" s="849"/>
      <c r="J226" s="832"/>
      <c r="K226" s="832"/>
      <c r="L226" s="849">
        <v>1</v>
      </c>
      <c r="M226" s="849">
        <v>382</v>
      </c>
      <c r="N226" s="832">
        <v>1</v>
      </c>
      <c r="O226" s="832">
        <v>382</v>
      </c>
      <c r="P226" s="849">
        <v>1</v>
      </c>
      <c r="Q226" s="849">
        <v>384</v>
      </c>
      <c r="R226" s="837">
        <v>1.0052356020942408</v>
      </c>
      <c r="S226" s="850">
        <v>384</v>
      </c>
    </row>
    <row r="227" spans="1:19" ht="14.45" customHeight="1" x14ac:dyDescent="0.2">
      <c r="A227" s="831" t="s">
        <v>5340</v>
      </c>
      <c r="B227" s="832" t="s">
        <v>5341</v>
      </c>
      <c r="C227" s="832" t="s">
        <v>595</v>
      </c>
      <c r="D227" s="832" t="s">
        <v>1767</v>
      </c>
      <c r="E227" s="832" t="s">
        <v>5356</v>
      </c>
      <c r="F227" s="832" t="s">
        <v>5374</v>
      </c>
      <c r="G227" s="832" t="s">
        <v>5375</v>
      </c>
      <c r="H227" s="849">
        <v>18</v>
      </c>
      <c r="I227" s="849">
        <v>1782</v>
      </c>
      <c r="J227" s="832">
        <v>1.223901098901099</v>
      </c>
      <c r="K227" s="832">
        <v>99</v>
      </c>
      <c r="L227" s="849">
        <v>16</v>
      </c>
      <c r="M227" s="849">
        <v>1456</v>
      </c>
      <c r="N227" s="832">
        <v>1</v>
      </c>
      <c r="O227" s="832">
        <v>91</v>
      </c>
      <c r="P227" s="849">
        <v>22</v>
      </c>
      <c r="Q227" s="849">
        <v>2002</v>
      </c>
      <c r="R227" s="837">
        <v>1.375</v>
      </c>
      <c r="S227" s="850">
        <v>91</v>
      </c>
    </row>
    <row r="228" spans="1:19" ht="14.45" customHeight="1" x14ac:dyDescent="0.2">
      <c r="A228" s="831" t="s">
        <v>5340</v>
      </c>
      <c r="B228" s="832" t="s">
        <v>5341</v>
      </c>
      <c r="C228" s="832" t="s">
        <v>595</v>
      </c>
      <c r="D228" s="832" t="s">
        <v>1767</v>
      </c>
      <c r="E228" s="832" t="s">
        <v>5356</v>
      </c>
      <c r="F228" s="832" t="s">
        <v>5378</v>
      </c>
      <c r="G228" s="832" t="s">
        <v>5379</v>
      </c>
      <c r="H228" s="849">
        <v>8</v>
      </c>
      <c r="I228" s="849">
        <v>776</v>
      </c>
      <c r="J228" s="832">
        <v>0.8709315375982043</v>
      </c>
      <c r="K228" s="832">
        <v>97</v>
      </c>
      <c r="L228" s="849">
        <v>11</v>
      </c>
      <c r="M228" s="849">
        <v>891</v>
      </c>
      <c r="N228" s="832">
        <v>1</v>
      </c>
      <c r="O228" s="832">
        <v>81</v>
      </c>
      <c r="P228" s="849">
        <v>15</v>
      </c>
      <c r="Q228" s="849">
        <v>1215</v>
      </c>
      <c r="R228" s="837">
        <v>1.3636363636363635</v>
      </c>
      <c r="S228" s="850">
        <v>81</v>
      </c>
    </row>
    <row r="229" spans="1:19" ht="14.45" customHeight="1" x14ac:dyDescent="0.2">
      <c r="A229" s="831" t="s">
        <v>5340</v>
      </c>
      <c r="B229" s="832" t="s">
        <v>5341</v>
      </c>
      <c r="C229" s="832" t="s">
        <v>595</v>
      </c>
      <c r="D229" s="832" t="s">
        <v>1767</v>
      </c>
      <c r="E229" s="832" t="s">
        <v>5356</v>
      </c>
      <c r="F229" s="832" t="s">
        <v>5380</v>
      </c>
      <c r="G229" s="832" t="s">
        <v>5381</v>
      </c>
      <c r="H229" s="849">
        <v>654</v>
      </c>
      <c r="I229" s="849">
        <v>82404</v>
      </c>
      <c r="J229" s="832">
        <v>1.0602130616025938</v>
      </c>
      <c r="K229" s="832">
        <v>126</v>
      </c>
      <c r="L229" s="849">
        <v>612</v>
      </c>
      <c r="M229" s="849">
        <v>77724</v>
      </c>
      <c r="N229" s="832">
        <v>1</v>
      </c>
      <c r="O229" s="832">
        <v>127</v>
      </c>
      <c r="P229" s="849">
        <v>528</v>
      </c>
      <c r="Q229" s="849">
        <v>66528</v>
      </c>
      <c r="R229" s="837">
        <v>0.85595182955071791</v>
      </c>
      <c r="S229" s="850">
        <v>126</v>
      </c>
    </row>
    <row r="230" spans="1:19" ht="14.45" customHeight="1" x14ac:dyDescent="0.2">
      <c r="A230" s="831" t="s">
        <v>5340</v>
      </c>
      <c r="B230" s="832" t="s">
        <v>5341</v>
      </c>
      <c r="C230" s="832" t="s">
        <v>595</v>
      </c>
      <c r="D230" s="832" t="s">
        <v>1767</v>
      </c>
      <c r="E230" s="832" t="s">
        <v>5356</v>
      </c>
      <c r="F230" s="832" t="s">
        <v>5392</v>
      </c>
      <c r="G230" s="832" t="s">
        <v>5393</v>
      </c>
      <c r="H230" s="849">
        <v>2</v>
      </c>
      <c r="I230" s="849">
        <v>3356</v>
      </c>
      <c r="J230" s="832">
        <v>1.9976190476190476</v>
      </c>
      <c r="K230" s="832">
        <v>1678</v>
      </c>
      <c r="L230" s="849">
        <v>1</v>
      </c>
      <c r="M230" s="849">
        <v>1680</v>
      </c>
      <c r="N230" s="832">
        <v>1</v>
      </c>
      <c r="O230" s="832">
        <v>1680</v>
      </c>
      <c r="P230" s="849"/>
      <c r="Q230" s="849"/>
      <c r="R230" s="837"/>
      <c r="S230" s="850"/>
    </row>
    <row r="231" spans="1:19" ht="14.45" customHeight="1" x14ac:dyDescent="0.2">
      <c r="A231" s="831" t="s">
        <v>5340</v>
      </c>
      <c r="B231" s="832" t="s">
        <v>5341</v>
      </c>
      <c r="C231" s="832" t="s">
        <v>595</v>
      </c>
      <c r="D231" s="832" t="s">
        <v>1767</v>
      </c>
      <c r="E231" s="832" t="s">
        <v>5356</v>
      </c>
      <c r="F231" s="832" t="s">
        <v>5396</v>
      </c>
      <c r="G231" s="832" t="s">
        <v>5397</v>
      </c>
      <c r="H231" s="849">
        <v>7</v>
      </c>
      <c r="I231" s="849">
        <v>9170</v>
      </c>
      <c r="J231" s="832">
        <v>0.77600067699077602</v>
      </c>
      <c r="K231" s="832">
        <v>1310</v>
      </c>
      <c r="L231" s="849">
        <v>9</v>
      </c>
      <c r="M231" s="849">
        <v>11817</v>
      </c>
      <c r="N231" s="832">
        <v>1</v>
      </c>
      <c r="O231" s="832">
        <v>1313</v>
      </c>
      <c r="P231" s="849">
        <v>2</v>
      </c>
      <c r="Q231" s="849">
        <v>2642</v>
      </c>
      <c r="R231" s="837">
        <v>0.22357620377422358</v>
      </c>
      <c r="S231" s="850">
        <v>1321</v>
      </c>
    </row>
    <row r="232" spans="1:19" ht="14.45" customHeight="1" x14ac:dyDescent="0.2">
      <c r="A232" s="831" t="s">
        <v>5340</v>
      </c>
      <c r="B232" s="832" t="s">
        <v>5341</v>
      </c>
      <c r="C232" s="832" t="s">
        <v>595</v>
      </c>
      <c r="D232" s="832" t="s">
        <v>1767</v>
      </c>
      <c r="E232" s="832" t="s">
        <v>5356</v>
      </c>
      <c r="F232" s="832" t="s">
        <v>5398</v>
      </c>
      <c r="G232" s="832" t="s">
        <v>5399</v>
      </c>
      <c r="H232" s="849">
        <v>3</v>
      </c>
      <c r="I232" s="849">
        <v>2916</v>
      </c>
      <c r="J232" s="832">
        <v>2.9907692307692306</v>
      </c>
      <c r="K232" s="832">
        <v>972</v>
      </c>
      <c r="L232" s="849">
        <v>1</v>
      </c>
      <c r="M232" s="849">
        <v>975</v>
      </c>
      <c r="N232" s="832">
        <v>1</v>
      </c>
      <c r="O232" s="832">
        <v>975</v>
      </c>
      <c r="P232" s="849">
        <v>1</v>
      </c>
      <c r="Q232" s="849">
        <v>982</v>
      </c>
      <c r="R232" s="837">
        <v>1.0071794871794872</v>
      </c>
      <c r="S232" s="850">
        <v>982</v>
      </c>
    </row>
    <row r="233" spans="1:19" ht="14.45" customHeight="1" x14ac:dyDescent="0.2">
      <c r="A233" s="831" t="s">
        <v>5340</v>
      </c>
      <c r="B233" s="832" t="s">
        <v>5341</v>
      </c>
      <c r="C233" s="832" t="s">
        <v>595</v>
      </c>
      <c r="D233" s="832" t="s">
        <v>1767</v>
      </c>
      <c r="E233" s="832" t="s">
        <v>5356</v>
      </c>
      <c r="F233" s="832" t="s">
        <v>5400</v>
      </c>
      <c r="G233" s="832" t="s">
        <v>5401</v>
      </c>
      <c r="H233" s="849">
        <v>4</v>
      </c>
      <c r="I233" s="849">
        <v>3944</v>
      </c>
      <c r="J233" s="832">
        <v>1.9939332659251769</v>
      </c>
      <c r="K233" s="832">
        <v>986</v>
      </c>
      <c r="L233" s="849">
        <v>2</v>
      </c>
      <c r="M233" s="849">
        <v>1978</v>
      </c>
      <c r="N233" s="832">
        <v>1</v>
      </c>
      <c r="O233" s="832">
        <v>989</v>
      </c>
      <c r="P233" s="849"/>
      <c r="Q233" s="849"/>
      <c r="R233" s="837"/>
      <c r="S233" s="850"/>
    </row>
    <row r="234" spans="1:19" ht="14.45" customHeight="1" x14ac:dyDescent="0.2">
      <c r="A234" s="831" t="s">
        <v>5340</v>
      </c>
      <c r="B234" s="832" t="s">
        <v>5341</v>
      </c>
      <c r="C234" s="832" t="s">
        <v>595</v>
      </c>
      <c r="D234" s="832" t="s">
        <v>1767</v>
      </c>
      <c r="E234" s="832" t="s">
        <v>5356</v>
      </c>
      <c r="F234" s="832" t="s">
        <v>5402</v>
      </c>
      <c r="G234" s="832" t="s">
        <v>5403</v>
      </c>
      <c r="H234" s="849">
        <v>4</v>
      </c>
      <c r="I234" s="849">
        <v>652</v>
      </c>
      <c r="J234" s="832">
        <v>0.66260162601626016</v>
      </c>
      <c r="K234" s="832">
        <v>163</v>
      </c>
      <c r="L234" s="849">
        <v>6</v>
      </c>
      <c r="M234" s="849">
        <v>984</v>
      </c>
      <c r="N234" s="832">
        <v>1</v>
      </c>
      <c r="O234" s="832">
        <v>164</v>
      </c>
      <c r="P234" s="849">
        <v>4</v>
      </c>
      <c r="Q234" s="849">
        <v>660</v>
      </c>
      <c r="R234" s="837">
        <v>0.67073170731707321</v>
      </c>
      <c r="S234" s="850">
        <v>165</v>
      </c>
    </row>
    <row r="235" spans="1:19" ht="14.45" customHeight="1" x14ac:dyDescent="0.2">
      <c r="A235" s="831" t="s">
        <v>5340</v>
      </c>
      <c r="B235" s="832" t="s">
        <v>5341</v>
      </c>
      <c r="C235" s="832" t="s">
        <v>595</v>
      </c>
      <c r="D235" s="832" t="s">
        <v>1767</v>
      </c>
      <c r="E235" s="832" t="s">
        <v>5356</v>
      </c>
      <c r="F235" s="832" t="s">
        <v>5404</v>
      </c>
      <c r="G235" s="832" t="s">
        <v>5405</v>
      </c>
      <c r="H235" s="849">
        <v>575</v>
      </c>
      <c r="I235" s="849">
        <v>19166.630000000005</v>
      </c>
      <c r="J235" s="832">
        <v>1.2950460676920752</v>
      </c>
      <c r="K235" s="832">
        <v>33.3332695652174</v>
      </c>
      <c r="L235" s="849">
        <v>444</v>
      </c>
      <c r="M235" s="849">
        <v>14799.96</v>
      </c>
      <c r="N235" s="832">
        <v>1</v>
      </c>
      <c r="O235" s="832">
        <v>33.333243243243238</v>
      </c>
      <c r="P235" s="849">
        <v>433</v>
      </c>
      <c r="Q235" s="849">
        <v>14433.31</v>
      </c>
      <c r="R235" s="837">
        <v>0.9752262843953633</v>
      </c>
      <c r="S235" s="850">
        <v>33.333279445727484</v>
      </c>
    </row>
    <row r="236" spans="1:19" ht="14.45" customHeight="1" x14ac:dyDescent="0.2">
      <c r="A236" s="831" t="s">
        <v>5340</v>
      </c>
      <c r="B236" s="832" t="s">
        <v>5341</v>
      </c>
      <c r="C236" s="832" t="s">
        <v>595</v>
      </c>
      <c r="D236" s="832" t="s">
        <v>1767</v>
      </c>
      <c r="E236" s="832" t="s">
        <v>5356</v>
      </c>
      <c r="F236" s="832" t="s">
        <v>5408</v>
      </c>
      <c r="G236" s="832" t="s">
        <v>5409</v>
      </c>
      <c r="H236" s="849">
        <v>1</v>
      </c>
      <c r="I236" s="849">
        <v>37</v>
      </c>
      <c r="J236" s="832">
        <v>1</v>
      </c>
      <c r="K236" s="832">
        <v>37</v>
      </c>
      <c r="L236" s="849">
        <v>1</v>
      </c>
      <c r="M236" s="849">
        <v>37</v>
      </c>
      <c r="N236" s="832">
        <v>1</v>
      </c>
      <c r="O236" s="832">
        <v>37</v>
      </c>
      <c r="P236" s="849">
        <v>2</v>
      </c>
      <c r="Q236" s="849">
        <v>76</v>
      </c>
      <c r="R236" s="837">
        <v>2.0540540540540539</v>
      </c>
      <c r="S236" s="850">
        <v>38</v>
      </c>
    </row>
    <row r="237" spans="1:19" ht="14.45" customHeight="1" x14ac:dyDescent="0.2">
      <c r="A237" s="831" t="s">
        <v>5340</v>
      </c>
      <c r="B237" s="832" t="s">
        <v>5341</v>
      </c>
      <c r="C237" s="832" t="s">
        <v>595</v>
      </c>
      <c r="D237" s="832" t="s">
        <v>1767</v>
      </c>
      <c r="E237" s="832" t="s">
        <v>5356</v>
      </c>
      <c r="F237" s="832" t="s">
        <v>5410</v>
      </c>
      <c r="G237" s="832" t="s">
        <v>5411</v>
      </c>
      <c r="H237" s="849">
        <v>17</v>
      </c>
      <c r="I237" s="849">
        <v>1462</v>
      </c>
      <c r="J237" s="832">
        <v>1.5454545454545454</v>
      </c>
      <c r="K237" s="832">
        <v>86</v>
      </c>
      <c r="L237" s="849">
        <v>11</v>
      </c>
      <c r="M237" s="849">
        <v>946</v>
      </c>
      <c r="N237" s="832">
        <v>1</v>
      </c>
      <c r="O237" s="832">
        <v>86</v>
      </c>
      <c r="P237" s="849">
        <v>9</v>
      </c>
      <c r="Q237" s="849">
        <v>783</v>
      </c>
      <c r="R237" s="837">
        <v>0.82769556025369984</v>
      </c>
      <c r="S237" s="850">
        <v>87</v>
      </c>
    </row>
    <row r="238" spans="1:19" ht="14.45" customHeight="1" x14ac:dyDescent="0.2">
      <c r="A238" s="831" t="s">
        <v>5340</v>
      </c>
      <c r="B238" s="832" t="s">
        <v>5341</v>
      </c>
      <c r="C238" s="832" t="s">
        <v>595</v>
      </c>
      <c r="D238" s="832" t="s">
        <v>1767</v>
      </c>
      <c r="E238" s="832" t="s">
        <v>5356</v>
      </c>
      <c r="F238" s="832" t="s">
        <v>5412</v>
      </c>
      <c r="G238" s="832" t="s">
        <v>5413</v>
      </c>
      <c r="H238" s="849">
        <v>16</v>
      </c>
      <c r="I238" s="849">
        <v>512</v>
      </c>
      <c r="J238" s="832">
        <v>1.4545454545454546</v>
      </c>
      <c r="K238" s="832">
        <v>32</v>
      </c>
      <c r="L238" s="849">
        <v>11</v>
      </c>
      <c r="M238" s="849">
        <v>352</v>
      </c>
      <c r="N238" s="832">
        <v>1</v>
      </c>
      <c r="O238" s="832">
        <v>32</v>
      </c>
      <c r="P238" s="849">
        <v>5</v>
      </c>
      <c r="Q238" s="849">
        <v>165</v>
      </c>
      <c r="R238" s="837">
        <v>0.46875</v>
      </c>
      <c r="S238" s="850">
        <v>33</v>
      </c>
    </row>
    <row r="239" spans="1:19" ht="14.45" customHeight="1" x14ac:dyDescent="0.2">
      <c r="A239" s="831" t="s">
        <v>5340</v>
      </c>
      <c r="B239" s="832" t="s">
        <v>5341</v>
      </c>
      <c r="C239" s="832" t="s">
        <v>595</v>
      </c>
      <c r="D239" s="832" t="s">
        <v>1767</v>
      </c>
      <c r="E239" s="832" t="s">
        <v>5356</v>
      </c>
      <c r="F239" s="832" t="s">
        <v>5414</v>
      </c>
      <c r="G239" s="832" t="s">
        <v>5415</v>
      </c>
      <c r="H239" s="849"/>
      <c r="I239" s="849"/>
      <c r="J239" s="832"/>
      <c r="K239" s="832"/>
      <c r="L239" s="849"/>
      <c r="M239" s="849"/>
      <c r="N239" s="832"/>
      <c r="O239" s="832"/>
      <c r="P239" s="849">
        <v>4</v>
      </c>
      <c r="Q239" s="849">
        <v>0</v>
      </c>
      <c r="R239" s="837"/>
      <c r="S239" s="850">
        <v>0</v>
      </c>
    </row>
    <row r="240" spans="1:19" ht="14.45" customHeight="1" x14ac:dyDescent="0.2">
      <c r="A240" s="831" t="s">
        <v>5340</v>
      </c>
      <c r="B240" s="832" t="s">
        <v>5341</v>
      </c>
      <c r="C240" s="832" t="s">
        <v>595</v>
      </c>
      <c r="D240" s="832" t="s">
        <v>1767</v>
      </c>
      <c r="E240" s="832" t="s">
        <v>5356</v>
      </c>
      <c r="F240" s="832" t="s">
        <v>5416</v>
      </c>
      <c r="G240" s="832" t="s">
        <v>5417</v>
      </c>
      <c r="H240" s="849">
        <v>2</v>
      </c>
      <c r="I240" s="849">
        <v>790</v>
      </c>
      <c r="J240" s="832"/>
      <c r="K240" s="832">
        <v>395</v>
      </c>
      <c r="L240" s="849"/>
      <c r="M240" s="849"/>
      <c r="N240" s="832"/>
      <c r="O240" s="832"/>
      <c r="P240" s="849"/>
      <c r="Q240" s="849"/>
      <c r="R240" s="837"/>
      <c r="S240" s="850"/>
    </row>
    <row r="241" spans="1:19" ht="14.45" customHeight="1" x14ac:dyDescent="0.2">
      <c r="A241" s="831" t="s">
        <v>5340</v>
      </c>
      <c r="B241" s="832" t="s">
        <v>5341</v>
      </c>
      <c r="C241" s="832" t="s">
        <v>595</v>
      </c>
      <c r="D241" s="832" t="s">
        <v>1767</v>
      </c>
      <c r="E241" s="832" t="s">
        <v>5356</v>
      </c>
      <c r="F241" s="832" t="s">
        <v>5418</v>
      </c>
      <c r="G241" s="832" t="s">
        <v>5419</v>
      </c>
      <c r="H241" s="849">
        <v>4</v>
      </c>
      <c r="I241" s="849">
        <v>648</v>
      </c>
      <c r="J241" s="832">
        <v>1.3670886075949367</v>
      </c>
      <c r="K241" s="832">
        <v>162</v>
      </c>
      <c r="L241" s="849">
        <v>3</v>
      </c>
      <c r="M241" s="849">
        <v>474</v>
      </c>
      <c r="N241" s="832">
        <v>1</v>
      </c>
      <c r="O241" s="832">
        <v>158</v>
      </c>
      <c r="P241" s="849">
        <v>4</v>
      </c>
      <c r="Q241" s="849">
        <v>632</v>
      </c>
      <c r="R241" s="837">
        <v>1.3333333333333333</v>
      </c>
      <c r="S241" s="850">
        <v>158</v>
      </c>
    </row>
    <row r="242" spans="1:19" ht="14.45" customHeight="1" x14ac:dyDescent="0.2">
      <c r="A242" s="831" t="s">
        <v>5340</v>
      </c>
      <c r="B242" s="832" t="s">
        <v>5341</v>
      </c>
      <c r="C242" s="832" t="s">
        <v>595</v>
      </c>
      <c r="D242" s="832" t="s">
        <v>1767</v>
      </c>
      <c r="E242" s="832" t="s">
        <v>5356</v>
      </c>
      <c r="F242" s="832" t="s">
        <v>5422</v>
      </c>
      <c r="G242" s="832" t="s">
        <v>5423</v>
      </c>
      <c r="H242" s="849">
        <v>18</v>
      </c>
      <c r="I242" s="849">
        <v>4518</v>
      </c>
      <c r="J242" s="832">
        <v>0.8537414965986394</v>
      </c>
      <c r="K242" s="832">
        <v>251</v>
      </c>
      <c r="L242" s="849">
        <v>21</v>
      </c>
      <c r="M242" s="849">
        <v>5292</v>
      </c>
      <c r="N242" s="832">
        <v>1</v>
      </c>
      <c r="O242" s="832">
        <v>252</v>
      </c>
      <c r="P242" s="849">
        <v>12</v>
      </c>
      <c r="Q242" s="849">
        <v>3048</v>
      </c>
      <c r="R242" s="837">
        <v>0.57596371882086173</v>
      </c>
      <c r="S242" s="850">
        <v>254</v>
      </c>
    </row>
    <row r="243" spans="1:19" ht="14.45" customHeight="1" x14ac:dyDescent="0.2">
      <c r="A243" s="831" t="s">
        <v>5340</v>
      </c>
      <c r="B243" s="832" t="s">
        <v>5341</v>
      </c>
      <c r="C243" s="832" t="s">
        <v>595</v>
      </c>
      <c r="D243" s="832" t="s">
        <v>1767</v>
      </c>
      <c r="E243" s="832" t="s">
        <v>5356</v>
      </c>
      <c r="F243" s="832" t="s">
        <v>5424</v>
      </c>
      <c r="G243" s="832" t="s">
        <v>5425</v>
      </c>
      <c r="H243" s="849"/>
      <c r="I243" s="849"/>
      <c r="J243" s="832"/>
      <c r="K243" s="832"/>
      <c r="L243" s="849">
        <v>1</v>
      </c>
      <c r="M243" s="849">
        <v>121</v>
      </c>
      <c r="N243" s="832">
        <v>1</v>
      </c>
      <c r="O243" s="832">
        <v>121</v>
      </c>
      <c r="P243" s="849"/>
      <c r="Q243" s="849"/>
      <c r="R243" s="837"/>
      <c r="S243" s="850"/>
    </row>
    <row r="244" spans="1:19" ht="14.45" customHeight="1" x14ac:dyDescent="0.2">
      <c r="A244" s="831" t="s">
        <v>5340</v>
      </c>
      <c r="B244" s="832" t="s">
        <v>5341</v>
      </c>
      <c r="C244" s="832" t="s">
        <v>595</v>
      </c>
      <c r="D244" s="832" t="s">
        <v>1767</v>
      </c>
      <c r="E244" s="832" t="s">
        <v>5356</v>
      </c>
      <c r="F244" s="832" t="s">
        <v>5426</v>
      </c>
      <c r="G244" s="832" t="s">
        <v>5427</v>
      </c>
      <c r="H244" s="849"/>
      <c r="I244" s="849"/>
      <c r="J244" s="832"/>
      <c r="K244" s="832"/>
      <c r="L244" s="849">
        <v>1</v>
      </c>
      <c r="M244" s="849">
        <v>723</v>
      </c>
      <c r="N244" s="832">
        <v>1</v>
      </c>
      <c r="O244" s="832">
        <v>723</v>
      </c>
      <c r="P244" s="849"/>
      <c r="Q244" s="849"/>
      <c r="R244" s="837"/>
      <c r="S244" s="850"/>
    </row>
    <row r="245" spans="1:19" ht="14.45" customHeight="1" x14ac:dyDescent="0.2">
      <c r="A245" s="831" t="s">
        <v>5340</v>
      </c>
      <c r="B245" s="832" t="s">
        <v>5341</v>
      </c>
      <c r="C245" s="832" t="s">
        <v>595</v>
      </c>
      <c r="D245" s="832" t="s">
        <v>1767</v>
      </c>
      <c r="E245" s="832" t="s">
        <v>5356</v>
      </c>
      <c r="F245" s="832" t="s">
        <v>5434</v>
      </c>
      <c r="G245" s="832" t="s">
        <v>5435</v>
      </c>
      <c r="H245" s="849"/>
      <c r="I245" s="849"/>
      <c r="J245" s="832"/>
      <c r="K245" s="832"/>
      <c r="L245" s="849"/>
      <c r="M245" s="849"/>
      <c r="N245" s="832"/>
      <c r="O245" s="832"/>
      <c r="P245" s="849">
        <v>1</v>
      </c>
      <c r="Q245" s="849">
        <v>376</v>
      </c>
      <c r="R245" s="837"/>
      <c r="S245" s="850">
        <v>376</v>
      </c>
    </row>
    <row r="246" spans="1:19" ht="14.45" customHeight="1" x14ac:dyDescent="0.2">
      <c r="A246" s="831" t="s">
        <v>5340</v>
      </c>
      <c r="B246" s="832" t="s">
        <v>5341</v>
      </c>
      <c r="C246" s="832" t="s">
        <v>595</v>
      </c>
      <c r="D246" s="832" t="s">
        <v>1767</v>
      </c>
      <c r="E246" s="832" t="s">
        <v>5356</v>
      </c>
      <c r="F246" s="832" t="s">
        <v>5438</v>
      </c>
      <c r="G246" s="832" t="s">
        <v>5439</v>
      </c>
      <c r="H246" s="849"/>
      <c r="I246" s="849"/>
      <c r="J246" s="832"/>
      <c r="K246" s="832"/>
      <c r="L246" s="849">
        <v>1</v>
      </c>
      <c r="M246" s="849">
        <v>353</v>
      </c>
      <c r="N246" s="832">
        <v>1</v>
      </c>
      <c r="O246" s="832">
        <v>353</v>
      </c>
      <c r="P246" s="849">
        <v>1</v>
      </c>
      <c r="Q246" s="849">
        <v>355</v>
      </c>
      <c r="R246" s="837">
        <v>1.0056657223796035</v>
      </c>
      <c r="S246" s="850">
        <v>355</v>
      </c>
    </row>
    <row r="247" spans="1:19" ht="14.45" customHeight="1" x14ac:dyDescent="0.2">
      <c r="A247" s="831" t="s">
        <v>5340</v>
      </c>
      <c r="B247" s="832" t="s">
        <v>5341</v>
      </c>
      <c r="C247" s="832" t="s">
        <v>595</v>
      </c>
      <c r="D247" s="832" t="s">
        <v>1767</v>
      </c>
      <c r="E247" s="832" t="s">
        <v>5356</v>
      </c>
      <c r="F247" s="832" t="s">
        <v>5440</v>
      </c>
      <c r="G247" s="832" t="s">
        <v>5441</v>
      </c>
      <c r="H247" s="849">
        <v>2</v>
      </c>
      <c r="I247" s="849">
        <v>1000</v>
      </c>
      <c r="J247" s="832"/>
      <c r="K247" s="832">
        <v>500</v>
      </c>
      <c r="L247" s="849"/>
      <c r="M247" s="849"/>
      <c r="N247" s="832"/>
      <c r="O247" s="832"/>
      <c r="P247" s="849">
        <v>1</v>
      </c>
      <c r="Q247" s="849">
        <v>506</v>
      </c>
      <c r="R247" s="837"/>
      <c r="S247" s="850">
        <v>506</v>
      </c>
    </row>
    <row r="248" spans="1:19" ht="14.45" customHeight="1" x14ac:dyDescent="0.2">
      <c r="A248" s="831" t="s">
        <v>5340</v>
      </c>
      <c r="B248" s="832" t="s">
        <v>5341</v>
      </c>
      <c r="C248" s="832" t="s">
        <v>595</v>
      </c>
      <c r="D248" s="832" t="s">
        <v>1767</v>
      </c>
      <c r="E248" s="832" t="s">
        <v>5356</v>
      </c>
      <c r="F248" s="832" t="s">
        <v>5444</v>
      </c>
      <c r="G248" s="832" t="s">
        <v>5445</v>
      </c>
      <c r="H248" s="849">
        <v>25</v>
      </c>
      <c r="I248" s="849">
        <v>2875</v>
      </c>
      <c r="J248" s="832">
        <v>0.99137931034482762</v>
      </c>
      <c r="K248" s="832">
        <v>115</v>
      </c>
      <c r="L248" s="849">
        <v>20</v>
      </c>
      <c r="M248" s="849">
        <v>2900</v>
      </c>
      <c r="N248" s="832">
        <v>1</v>
      </c>
      <c r="O248" s="832">
        <v>145</v>
      </c>
      <c r="P248" s="849">
        <v>19</v>
      </c>
      <c r="Q248" s="849">
        <v>2755</v>
      </c>
      <c r="R248" s="837">
        <v>0.95</v>
      </c>
      <c r="S248" s="850">
        <v>145</v>
      </c>
    </row>
    <row r="249" spans="1:19" ht="14.45" customHeight="1" x14ac:dyDescent="0.2">
      <c r="A249" s="831" t="s">
        <v>5340</v>
      </c>
      <c r="B249" s="832" t="s">
        <v>5341</v>
      </c>
      <c r="C249" s="832" t="s">
        <v>595</v>
      </c>
      <c r="D249" s="832" t="s">
        <v>1767</v>
      </c>
      <c r="E249" s="832" t="s">
        <v>5356</v>
      </c>
      <c r="F249" s="832" t="s">
        <v>5454</v>
      </c>
      <c r="G249" s="832" t="s">
        <v>5455</v>
      </c>
      <c r="H249" s="849">
        <v>2</v>
      </c>
      <c r="I249" s="849">
        <v>1896</v>
      </c>
      <c r="J249" s="832"/>
      <c r="K249" s="832">
        <v>948</v>
      </c>
      <c r="L249" s="849"/>
      <c r="M249" s="849"/>
      <c r="N249" s="832"/>
      <c r="O249" s="832"/>
      <c r="P249" s="849">
        <v>1</v>
      </c>
      <c r="Q249" s="849">
        <v>954</v>
      </c>
      <c r="R249" s="837"/>
      <c r="S249" s="850">
        <v>954</v>
      </c>
    </row>
    <row r="250" spans="1:19" ht="14.45" customHeight="1" x14ac:dyDescent="0.2">
      <c r="A250" s="831" t="s">
        <v>5340</v>
      </c>
      <c r="B250" s="832" t="s">
        <v>5341</v>
      </c>
      <c r="C250" s="832" t="s">
        <v>595</v>
      </c>
      <c r="D250" s="832" t="s">
        <v>1767</v>
      </c>
      <c r="E250" s="832" t="s">
        <v>5356</v>
      </c>
      <c r="F250" s="832" t="s">
        <v>5456</v>
      </c>
      <c r="G250" s="832" t="s">
        <v>5457</v>
      </c>
      <c r="H250" s="849">
        <v>6</v>
      </c>
      <c r="I250" s="849">
        <v>1362</v>
      </c>
      <c r="J250" s="832">
        <v>1.3757575757575757</v>
      </c>
      <c r="K250" s="832">
        <v>227</v>
      </c>
      <c r="L250" s="849">
        <v>6</v>
      </c>
      <c r="M250" s="849">
        <v>990</v>
      </c>
      <c r="N250" s="832">
        <v>1</v>
      </c>
      <c r="O250" s="832">
        <v>165</v>
      </c>
      <c r="P250" s="849">
        <v>5</v>
      </c>
      <c r="Q250" s="849">
        <v>825</v>
      </c>
      <c r="R250" s="837">
        <v>0.83333333333333337</v>
      </c>
      <c r="S250" s="850">
        <v>165</v>
      </c>
    </row>
    <row r="251" spans="1:19" ht="14.45" customHeight="1" x14ac:dyDescent="0.2">
      <c r="A251" s="831" t="s">
        <v>5340</v>
      </c>
      <c r="B251" s="832" t="s">
        <v>5341</v>
      </c>
      <c r="C251" s="832" t="s">
        <v>595</v>
      </c>
      <c r="D251" s="832" t="s">
        <v>1767</v>
      </c>
      <c r="E251" s="832" t="s">
        <v>5356</v>
      </c>
      <c r="F251" s="832" t="s">
        <v>5458</v>
      </c>
      <c r="G251" s="832" t="s">
        <v>5459</v>
      </c>
      <c r="H251" s="849"/>
      <c r="I251" s="849"/>
      <c r="J251" s="832"/>
      <c r="K251" s="832"/>
      <c r="L251" s="849"/>
      <c r="M251" s="849"/>
      <c r="N251" s="832"/>
      <c r="O251" s="832"/>
      <c r="P251" s="849">
        <v>1</v>
      </c>
      <c r="Q251" s="849">
        <v>1087</v>
      </c>
      <c r="R251" s="837"/>
      <c r="S251" s="850">
        <v>1087</v>
      </c>
    </row>
    <row r="252" spans="1:19" ht="14.45" customHeight="1" x14ac:dyDescent="0.2">
      <c r="A252" s="831" t="s">
        <v>5340</v>
      </c>
      <c r="B252" s="832" t="s">
        <v>5341</v>
      </c>
      <c r="C252" s="832" t="s">
        <v>595</v>
      </c>
      <c r="D252" s="832" t="s">
        <v>1767</v>
      </c>
      <c r="E252" s="832" t="s">
        <v>5356</v>
      </c>
      <c r="F252" s="832" t="s">
        <v>5460</v>
      </c>
      <c r="G252" s="832" t="s">
        <v>5461</v>
      </c>
      <c r="H252" s="849">
        <v>2</v>
      </c>
      <c r="I252" s="849">
        <v>172</v>
      </c>
      <c r="J252" s="832"/>
      <c r="K252" s="832">
        <v>86</v>
      </c>
      <c r="L252" s="849"/>
      <c r="M252" s="849"/>
      <c r="N252" s="832"/>
      <c r="O252" s="832"/>
      <c r="P252" s="849">
        <v>4</v>
      </c>
      <c r="Q252" s="849">
        <v>348</v>
      </c>
      <c r="R252" s="837"/>
      <c r="S252" s="850">
        <v>87</v>
      </c>
    </row>
    <row r="253" spans="1:19" ht="14.45" customHeight="1" x14ac:dyDescent="0.2">
      <c r="A253" s="831" t="s">
        <v>5340</v>
      </c>
      <c r="B253" s="832" t="s">
        <v>5341</v>
      </c>
      <c r="C253" s="832" t="s">
        <v>595</v>
      </c>
      <c r="D253" s="832" t="s">
        <v>1768</v>
      </c>
      <c r="E253" s="832" t="s">
        <v>5342</v>
      </c>
      <c r="F253" s="832" t="s">
        <v>5343</v>
      </c>
      <c r="G253" s="832" t="s">
        <v>5344</v>
      </c>
      <c r="H253" s="849">
        <v>0.1</v>
      </c>
      <c r="I253" s="849">
        <v>6.97</v>
      </c>
      <c r="J253" s="832">
        <v>1</v>
      </c>
      <c r="K253" s="832">
        <v>69.699999999999989</v>
      </c>
      <c r="L253" s="849">
        <v>0.1</v>
      </c>
      <c r="M253" s="849">
        <v>6.97</v>
      </c>
      <c r="N253" s="832">
        <v>1</v>
      </c>
      <c r="O253" s="832">
        <v>69.699999999999989</v>
      </c>
      <c r="P253" s="849">
        <v>0.30000000000000004</v>
      </c>
      <c r="Q253" s="849">
        <v>20.91</v>
      </c>
      <c r="R253" s="837">
        <v>3</v>
      </c>
      <c r="S253" s="850">
        <v>69.699999999999989</v>
      </c>
    </row>
    <row r="254" spans="1:19" ht="14.45" customHeight="1" x14ac:dyDescent="0.2">
      <c r="A254" s="831" t="s">
        <v>5340</v>
      </c>
      <c r="B254" s="832" t="s">
        <v>5341</v>
      </c>
      <c r="C254" s="832" t="s">
        <v>595</v>
      </c>
      <c r="D254" s="832" t="s">
        <v>1768</v>
      </c>
      <c r="E254" s="832" t="s">
        <v>5356</v>
      </c>
      <c r="F254" s="832" t="s">
        <v>5357</v>
      </c>
      <c r="G254" s="832" t="s">
        <v>5358</v>
      </c>
      <c r="H254" s="849"/>
      <c r="I254" s="849"/>
      <c r="J254" s="832"/>
      <c r="K254" s="832"/>
      <c r="L254" s="849"/>
      <c r="M254" s="849"/>
      <c r="N254" s="832"/>
      <c r="O254" s="832"/>
      <c r="P254" s="849">
        <v>1</v>
      </c>
      <c r="Q254" s="849">
        <v>84</v>
      </c>
      <c r="R254" s="837"/>
      <c r="S254" s="850">
        <v>84</v>
      </c>
    </row>
    <row r="255" spans="1:19" ht="14.45" customHeight="1" x14ac:dyDescent="0.2">
      <c r="A255" s="831" t="s">
        <v>5340</v>
      </c>
      <c r="B255" s="832" t="s">
        <v>5341</v>
      </c>
      <c r="C255" s="832" t="s">
        <v>595</v>
      </c>
      <c r="D255" s="832" t="s">
        <v>1768</v>
      </c>
      <c r="E255" s="832" t="s">
        <v>5356</v>
      </c>
      <c r="F255" s="832" t="s">
        <v>5380</v>
      </c>
      <c r="G255" s="832" t="s">
        <v>5381</v>
      </c>
      <c r="H255" s="849">
        <v>519</v>
      </c>
      <c r="I255" s="849">
        <v>65394</v>
      </c>
      <c r="J255" s="832">
        <v>1.1341704533629331</v>
      </c>
      <c r="K255" s="832">
        <v>126</v>
      </c>
      <c r="L255" s="849">
        <v>454</v>
      </c>
      <c r="M255" s="849">
        <v>57658</v>
      </c>
      <c r="N255" s="832">
        <v>1</v>
      </c>
      <c r="O255" s="832">
        <v>127</v>
      </c>
      <c r="P255" s="849">
        <v>602</v>
      </c>
      <c r="Q255" s="849">
        <v>75852</v>
      </c>
      <c r="R255" s="837">
        <v>1.3155503139200111</v>
      </c>
      <c r="S255" s="850">
        <v>126</v>
      </c>
    </row>
    <row r="256" spans="1:19" ht="14.45" customHeight="1" x14ac:dyDescent="0.2">
      <c r="A256" s="831" t="s">
        <v>5340</v>
      </c>
      <c r="B256" s="832" t="s">
        <v>5341</v>
      </c>
      <c r="C256" s="832" t="s">
        <v>595</v>
      </c>
      <c r="D256" s="832" t="s">
        <v>1768</v>
      </c>
      <c r="E256" s="832" t="s">
        <v>5356</v>
      </c>
      <c r="F256" s="832" t="s">
        <v>5392</v>
      </c>
      <c r="G256" s="832" t="s">
        <v>5393</v>
      </c>
      <c r="H256" s="849"/>
      <c r="I256" s="849"/>
      <c r="J256" s="832"/>
      <c r="K256" s="832"/>
      <c r="L256" s="849"/>
      <c r="M256" s="849"/>
      <c r="N256" s="832"/>
      <c r="O256" s="832"/>
      <c r="P256" s="849">
        <v>1</v>
      </c>
      <c r="Q256" s="849">
        <v>1687</v>
      </c>
      <c r="R256" s="837"/>
      <c r="S256" s="850">
        <v>1687</v>
      </c>
    </row>
    <row r="257" spans="1:19" ht="14.45" customHeight="1" x14ac:dyDescent="0.2">
      <c r="A257" s="831" t="s">
        <v>5340</v>
      </c>
      <c r="B257" s="832" t="s">
        <v>5341</v>
      </c>
      <c r="C257" s="832" t="s">
        <v>595</v>
      </c>
      <c r="D257" s="832" t="s">
        <v>1768</v>
      </c>
      <c r="E257" s="832" t="s">
        <v>5356</v>
      </c>
      <c r="F257" s="832" t="s">
        <v>5404</v>
      </c>
      <c r="G257" s="832" t="s">
        <v>5405</v>
      </c>
      <c r="H257" s="849">
        <v>416</v>
      </c>
      <c r="I257" s="849">
        <v>13866.65</v>
      </c>
      <c r="J257" s="832">
        <v>1.2307695721443375</v>
      </c>
      <c r="K257" s="832">
        <v>33.333293269230765</v>
      </c>
      <c r="L257" s="849">
        <v>338</v>
      </c>
      <c r="M257" s="849">
        <v>11266.65</v>
      </c>
      <c r="N257" s="832">
        <v>1</v>
      </c>
      <c r="O257" s="832">
        <v>33.333284023668639</v>
      </c>
      <c r="P257" s="849">
        <v>432</v>
      </c>
      <c r="Q257" s="849">
        <v>14399.96</v>
      </c>
      <c r="R257" s="837">
        <v>1.2781048492675284</v>
      </c>
      <c r="S257" s="850">
        <v>33.333240740740742</v>
      </c>
    </row>
    <row r="258" spans="1:19" ht="14.45" customHeight="1" x14ac:dyDescent="0.2">
      <c r="A258" s="831" t="s">
        <v>5340</v>
      </c>
      <c r="B258" s="832" t="s">
        <v>5341</v>
      </c>
      <c r="C258" s="832" t="s">
        <v>595</v>
      </c>
      <c r="D258" s="832" t="s">
        <v>1768</v>
      </c>
      <c r="E258" s="832" t="s">
        <v>5356</v>
      </c>
      <c r="F258" s="832" t="s">
        <v>5410</v>
      </c>
      <c r="G258" s="832" t="s">
        <v>5411</v>
      </c>
      <c r="H258" s="849">
        <v>1</v>
      </c>
      <c r="I258" s="849">
        <v>86</v>
      </c>
      <c r="J258" s="832">
        <v>1</v>
      </c>
      <c r="K258" s="832">
        <v>86</v>
      </c>
      <c r="L258" s="849">
        <v>1</v>
      </c>
      <c r="M258" s="849">
        <v>86</v>
      </c>
      <c r="N258" s="832">
        <v>1</v>
      </c>
      <c r="O258" s="832">
        <v>86</v>
      </c>
      <c r="P258" s="849">
        <v>3</v>
      </c>
      <c r="Q258" s="849">
        <v>261</v>
      </c>
      <c r="R258" s="837">
        <v>3.0348837209302326</v>
      </c>
      <c r="S258" s="850">
        <v>87</v>
      </c>
    </row>
    <row r="259" spans="1:19" ht="14.45" customHeight="1" x14ac:dyDescent="0.2">
      <c r="A259" s="831" t="s">
        <v>5340</v>
      </c>
      <c r="B259" s="832" t="s">
        <v>5341</v>
      </c>
      <c r="C259" s="832" t="s">
        <v>595</v>
      </c>
      <c r="D259" s="832" t="s">
        <v>1768</v>
      </c>
      <c r="E259" s="832" t="s">
        <v>5356</v>
      </c>
      <c r="F259" s="832" t="s">
        <v>5412</v>
      </c>
      <c r="G259" s="832" t="s">
        <v>5413</v>
      </c>
      <c r="H259" s="849"/>
      <c r="I259" s="849"/>
      <c r="J259" s="832"/>
      <c r="K259" s="832"/>
      <c r="L259" s="849">
        <v>1</v>
      </c>
      <c r="M259" s="849">
        <v>32</v>
      </c>
      <c r="N259" s="832">
        <v>1</v>
      </c>
      <c r="O259" s="832">
        <v>32</v>
      </c>
      <c r="P259" s="849">
        <v>2</v>
      </c>
      <c r="Q259" s="849">
        <v>66</v>
      </c>
      <c r="R259" s="837">
        <v>2.0625</v>
      </c>
      <c r="S259" s="850">
        <v>33</v>
      </c>
    </row>
    <row r="260" spans="1:19" ht="14.45" customHeight="1" x14ac:dyDescent="0.2">
      <c r="A260" s="831" t="s">
        <v>5340</v>
      </c>
      <c r="B260" s="832" t="s">
        <v>5341</v>
      </c>
      <c r="C260" s="832" t="s">
        <v>595</v>
      </c>
      <c r="D260" s="832" t="s">
        <v>1768</v>
      </c>
      <c r="E260" s="832" t="s">
        <v>5356</v>
      </c>
      <c r="F260" s="832" t="s">
        <v>5422</v>
      </c>
      <c r="G260" s="832" t="s">
        <v>5423</v>
      </c>
      <c r="H260" s="849"/>
      <c r="I260" s="849"/>
      <c r="J260" s="832"/>
      <c r="K260" s="832"/>
      <c r="L260" s="849">
        <v>1</v>
      </c>
      <c r="M260" s="849">
        <v>252</v>
      </c>
      <c r="N260" s="832">
        <v>1</v>
      </c>
      <c r="O260" s="832">
        <v>252</v>
      </c>
      <c r="P260" s="849">
        <v>3</v>
      </c>
      <c r="Q260" s="849">
        <v>762</v>
      </c>
      <c r="R260" s="837">
        <v>3.0238095238095237</v>
      </c>
      <c r="S260" s="850">
        <v>254</v>
      </c>
    </row>
    <row r="261" spans="1:19" ht="14.45" customHeight="1" x14ac:dyDescent="0.2">
      <c r="A261" s="831" t="s">
        <v>5340</v>
      </c>
      <c r="B261" s="832" t="s">
        <v>5341</v>
      </c>
      <c r="C261" s="832" t="s">
        <v>595</v>
      </c>
      <c r="D261" s="832" t="s">
        <v>1768</v>
      </c>
      <c r="E261" s="832" t="s">
        <v>5356</v>
      </c>
      <c r="F261" s="832" t="s">
        <v>5430</v>
      </c>
      <c r="G261" s="832" t="s">
        <v>5431</v>
      </c>
      <c r="H261" s="849"/>
      <c r="I261" s="849"/>
      <c r="J261" s="832"/>
      <c r="K261" s="832"/>
      <c r="L261" s="849"/>
      <c r="M261" s="849"/>
      <c r="N261" s="832"/>
      <c r="O261" s="832"/>
      <c r="P261" s="849">
        <v>1</v>
      </c>
      <c r="Q261" s="849">
        <v>125</v>
      </c>
      <c r="R261" s="837"/>
      <c r="S261" s="850">
        <v>125</v>
      </c>
    </row>
    <row r="262" spans="1:19" ht="14.45" customHeight="1" x14ac:dyDescent="0.2">
      <c r="A262" s="831" t="s">
        <v>5340</v>
      </c>
      <c r="B262" s="832" t="s">
        <v>5341</v>
      </c>
      <c r="C262" s="832" t="s">
        <v>595</v>
      </c>
      <c r="D262" s="832" t="s">
        <v>1768</v>
      </c>
      <c r="E262" s="832" t="s">
        <v>5356</v>
      </c>
      <c r="F262" s="832" t="s">
        <v>5434</v>
      </c>
      <c r="G262" s="832" t="s">
        <v>5435</v>
      </c>
      <c r="H262" s="849"/>
      <c r="I262" s="849"/>
      <c r="J262" s="832"/>
      <c r="K262" s="832"/>
      <c r="L262" s="849">
        <v>1</v>
      </c>
      <c r="M262" s="849">
        <v>375</v>
      </c>
      <c r="N262" s="832">
        <v>1</v>
      </c>
      <c r="O262" s="832">
        <v>375</v>
      </c>
      <c r="P262" s="849">
        <v>1</v>
      </c>
      <c r="Q262" s="849">
        <v>376</v>
      </c>
      <c r="R262" s="837">
        <v>1.0026666666666666</v>
      </c>
      <c r="S262" s="850">
        <v>376</v>
      </c>
    </row>
    <row r="263" spans="1:19" ht="14.45" customHeight="1" x14ac:dyDescent="0.2">
      <c r="A263" s="831" t="s">
        <v>5340</v>
      </c>
      <c r="B263" s="832" t="s">
        <v>5341</v>
      </c>
      <c r="C263" s="832" t="s">
        <v>595</v>
      </c>
      <c r="D263" s="832" t="s">
        <v>1768</v>
      </c>
      <c r="E263" s="832" t="s">
        <v>5356</v>
      </c>
      <c r="F263" s="832" t="s">
        <v>5476</v>
      </c>
      <c r="G263" s="832" t="s">
        <v>5477</v>
      </c>
      <c r="H263" s="849">
        <v>1</v>
      </c>
      <c r="I263" s="849">
        <v>179</v>
      </c>
      <c r="J263" s="832"/>
      <c r="K263" s="832">
        <v>179</v>
      </c>
      <c r="L263" s="849"/>
      <c r="M263" s="849"/>
      <c r="N263" s="832"/>
      <c r="O263" s="832"/>
      <c r="P263" s="849"/>
      <c r="Q263" s="849"/>
      <c r="R263" s="837"/>
      <c r="S263" s="850"/>
    </row>
    <row r="264" spans="1:19" ht="14.45" customHeight="1" x14ac:dyDescent="0.2">
      <c r="A264" s="831" t="s">
        <v>5340</v>
      </c>
      <c r="B264" s="832" t="s">
        <v>5341</v>
      </c>
      <c r="C264" s="832" t="s">
        <v>595</v>
      </c>
      <c r="D264" s="832" t="s">
        <v>1769</v>
      </c>
      <c r="E264" s="832" t="s">
        <v>5342</v>
      </c>
      <c r="F264" s="832" t="s">
        <v>5343</v>
      </c>
      <c r="G264" s="832" t="s">
        <v>5344</v>
      </c>
      <c r="H264" s="849">
        <v>6</v>
      </c>
      <c r="I264" s="849">
        <v>906.28000000000009</v>
      </c>
      <c r="J264" s="832">
        <v>3.3339955119008207</v>
      </c>
      <c r="K264" s="832">
        <v>151.04666666666668</v>
      </c>
      <c r="L264" s="849">
        <v>3.9</v>
      </c>
      <c r="M264" s="849">
        <v>271.83</v>
      </c>
      <c r="N264" s="832">
        <v>1</v>
      </c>
      <c r="O264" s="832">
        <v>69.7</v>
      </c>
      <c r="P264" s="849">
        <v>2.8</v>
      </c>
      <c r="Q264" s="849">
        <v>195.2</v>
      </c>
      <c r="R264" s="837">
        <v>0.71809586874149289</v>
      </c>
      <c r="S264" s="850">
        <v>69.714285714285708</v>
      </c>
    </row>
    <row r="265" spans="1:19" ht="14.45" customHeight="1" x14ac:dyDescent="0.2">
      <c r="A265" s="831" t="s">
        <v>5340</v>
      </c>
      <c r="B265" s="832" t="s">
        <v>5341</v>
      </c>
      <c r="C265" s="832" t="s">
        <v>595</v>
      </c>
      <c r="D265" s="832" t="s">
        <v>1769</v>
      </c>
      <c r="E265" s="832" t="s">
        <v>5342</v>
      </c>
      <c r="F265" s="832" t="s">
        <v>5347</v>
      </c>
      <c r="G265" s="832" t="s">
        <v>983</v>
      </c>
      <c r="H265" s="849"/>
      <c r="I265" s="849"/>
      <c r="J265" s="832"/>
      <c r="K265" s="832"/>
      <c r="L265" s="849"/>
      <c r="M265" s="849"/>
      <c r="N265" s="832"/>
      <c r="O265" s="832"/>
      <c r="P265" s="849">
        <v>1</v>
      </c>
      <c r="Q265" s="849">
        <v>13.37</v>
      </c>
      <c r="R265" s="837"/>
      <c r="S265" s="850">
        <v>13.37</v>
      </c>
    </row>
    <row r="266" spans="1:19" ht="14.45" customHeight="1" x14ac:dyDescent="0.2">
      <c r="A266" s="831" t="s">
        <v>5340</v>
      </c>
      <c r="B266" s="832" t="s">
        <v>5341</v>
      </c>
      <c r="C266" s="832" t="s">
        <v>595</v>
      </c>
      <c r="D266" s="832" t="s">
        <v>1769</v>
      </c>
      <c r="E266" s="832" t="s">
        <v>5342</v>
      </c>
      <c r="F266" s="832" t="s">
        <v>5348</v>
      </c>
      <c r="G266" s="832" t="s">
        <v>1147</v>
      </c>
      <c r="H266" s="849"/>
      <c r="I266" s="849"/>
      <c r="J266" s="832"/>
      <c r="K266" s="832"/>
      <c r="L266" s="849"/>
      <c r="M266" s="849"/>
      <c r="N266" s="832"/>
      <c r="O266" s="832"/>
      <c r="P266" s="849">
        <v>4</v>
      </c>
      <c r="Q266" s="849">
        <v>272.78000000000003</v>
      </c>
      <c r="R266" s="837"/>
      <c r="S266" s="850">
        <v>68.195000000000007</v>
      </c>
    </row>
    <row r="267" spans="1:19" ht="14.45" customHeight="1" x14ac:dyDescent="0.2">
      <c r="A267" s="831" t="s">
        <v>5340</v>
      </c>
      <c r="B267" s="832" t="s">
        <v>5341</v>
      </c>
      <c r="C267" s="832" t="s">
        <v>595</v>
      </c>
      <c r="D267" s="832" t="s">
        <v>1769</v>
      </c>
      <c r="E267" s="832" t="s">
        <v>5342</v>
      </c>
      <c r="F267" s="832" t="s">
        <v>5350</v>
      </c>
      <c r="G267" s="832" t="s">
        <v>613</v>
      </c>
      <c r="H267" s="849"/>
      <c r="I267" s="849"/>
      <c r="J267" s="832"/>
      <c r="K267" s="832"/>
      <c r="L267" s="849">
        <v>0.1</v>
      </c>
      <c r="M267" s="849">
        <v>4.7</v>
      </c>
      <c r="N267" s="832">
        <v>1</v>
      </c>
      <c r="O267" s="832">
        <v>47</v>
      </c>
      <c r="P267" s="849"/>
      <c r="Q267" s="849"/>
      <c r="R267" s="837"/>
      <c r="S267" s="850"/>
    </row>
    <row r="268" spans="1:19" ht="14.45" customHeight="1" x14ac:dyDescent="0.2">
      <c r="A268" s="831" t="s">
        <v>5340</v>
      </c>
      <c r="B268" s="832" t="s">
        <v>5341</v>
      </c>
      <c r="C268" s="832" t="s">
        <v>595</v>
      </c>
      <c r="D268" s="832" t="s">
        <v>1769</v>
      </c>
      <c r="E268" s="832" t="s">
        <v>5342</v>
      </c>
      <c r="F268" s="832" t="s">
        <v>5351</v>
      </c>
      <c r="G268" s="832" t="s">
        <v>1147</v>
      </c>
      <c r="H268" s="849"/>
      <c r="I268" s="849"/>
      <c r="J268" s="832"/>
      <c r="K268" s="832"/>
      <c r="L268" s="849">
        <v>1</v>
      </c>
      <c r="M268" s="849">
        <v>16.8</v>
      </c>
      <c r="N268" s="832">
        <v>1</v>
      </c>
      <c r="O268" s="832">
        <v>16.8</v>
      </c>
      <c r="P268" s="849">
        <v>3</v>
      </c>
      <c r="Q268" s="849">
        <v>50.400000000000006</v>
      </c>
      <c r="R268" s="837">
        <v>3</v>
      </c>
      <c r="S268" s="850">
        <v>16.8</v>
      </c>
    </row>
    <row r="269" spans="1:19" ht="14.45" customHeight="1" x14ac:dyDescent="0.2">
      <c r="A269" s="831" t="s">
        <v>5340</v>
      </c>
      <c r="B269" s="832" t="s">
        <v>5341</v>
      </c>
      <c r="C269" s="832" t="s">
        <v>595</v>
      </c>
      <c r="D269" s="832" t="s">
        <v>1769</v>
      </c>
      <c r="E269" s="832" t="s">
        <v>5342</v>
      </c>
      <c r="F269" s="832" t="s">
        <v>5352</v>
      </c>
      <c r="G269" s="832" t="s">
        <v>5353</v>
      </c>
      <c r="H269" s="849">
        <v>2.14</v>
      </c>
      <c r="I269" s="849">
        <v>450.14</v>
      </c>
      <c r="J269" s="832"/>
      <c r="K269" s="832">
        <v>210.34579439252335</v>
      </c>
      <c r="L269" s="849"/>
      <c r="M269" s="849"/>
      <c r="N269" s="832"/>
      <c r="O269" s="832"/>
      <c r="P269" s="849"/>
      <c r="Q269" s="849"/>
      <c r="R269" s="837"/>
      <c r="S269" s="850"/>
    </row>
    <row r="270" spans="1:19" ht="14.45" customHeight="1" x14ac:dyDescent="0.2">
      <c r="A270" s="831" t="s">
        <v>5340</v>
      </c>
      <c r="B270" s="832" t="s">
        <v>5341</v>
      </c>
      <c r="C270" s="832" t="s">
        <v>595</v>
      </c>
      <c r="D270" s="832" t="s">
        <v>1769</v>
      </c>
      <c r="E270" s="832" t="s">
        <v>5356</v>
      </c>
      <c r="F270" s="832" t="s">
        <v>5357</v>
      </c>
      <c r="G270" s="832" t="s">
        <v>5358</v>
      </c>
      <c r="H270" s="849">
        <v>103</v>
      </c>
      <c r="I270" s="849">
        <v>8549</v>
      </c>
      <c r="J270" s="832">
        <v>0.72027972027972031</v>
      </c>
      <c r="K270" s="832">
        <v>83</v>
      </c>
      <c r="L270" s="849">
        <v>143</v>
      </c>
      <c r="M270" s="849">
        <v>11869</v>
      </c>
      <c r="N270" s="832">
        <v>1</v>
      </c>
      <c r="O270" s="832">
        <v>83</v>
      </c>
      <c r="P270" s="849">
        <v>124</v>
      </c>
      <c r="Q270" s="849">
        <v>10416</v>
      </c>
      <c r="R270" s="837">
        <v>0.87758025107422699</v>
      </c>
      <c r="S270" s="850">
        <v>84</v>
      </c>
    </row>
    <row r="271" spans="1:19" ht="14.45" customHeight="1" x14ac:dyDescent="0.2">
      <c r="A271" s="831" t="s">
        <v>5340</v>
      </c>
      <c r="B271" s="832" t="s">
        <v>5341</v>
      </c>
      <c r="C271" s="832" t="s">
        <v>595</v>
      </c>
      <c r="D271" s="832" t="s">
        <v>1769</v>
      </c>
      <c r="E271" s="832" t="s">
        <v>5356</v>
      </c>
      <c r="F271" s="832" t="s">
        <v>5359</v>
      </c>
      <c r="G271" s="832" t="s">
        <v>5360</v>
      </c>
      <c r="H271" s="849"/>
      <c r="I271" s="849"/>
      <c r="J271" s="832"/>
      <c r="K271" s="832"/>
      <c r="L271" s="849">
        <v>1</v>
      </c>
      <c r="M271" s="849">
        <v>106</v>
      </c>
      <c r="N271" s="832">
        <v>1</v>
      </c>
      <c r="O271" s="832">
        <v>106</v>
      </c>
      <c r="P271" s="849">
        <v>24</v>
      </c>
      <c r="Q271" s="849">
        <v>2568</v>
      </c>
      <c r="R271" s="837">
        <v>24.226415094339622</v>
      </c>
      <c r="S271" s="850">
        <v>107</v>
      </c>
    </row>
    <row r="272" spans="1:19" ht="14.45" customHeight="1" x14ac:dyDescent="0.2">
      <c r="A272" s="831" t="s">
        <v>5340</v>
      </c>
      <c r="B272" s="832" t="s">
        <v>5341</v>
      </c>
      <c r="C272" s="832" t="s">
        <v>595</v>
      </c>
      <c r="D272" s="832" t="s">
        <v>1769</v>
      </c>
      <c r="E272" s="832" t="s">
        <v>5356</v>
      </c>
      <c r="F272" s="832" t="s">
        <v>5361</v>
      </c>
      <c r="G272" s="832" t="s">
        <v>5362</v>
      </c>
      <c r="H272" s="849">
        <v>1</v>
      </c>
      <c r="I272" s="849">
        <v>37</v>
      </c>
      <c r="J272" s="832"/>
      <c r="K272" s="832">
        <v>37</v>
      </c>
      <c r="L272" s="849"/>
      <c r="M272" s="849"/>
      <c r="N272" s="832"/>
      <c r="O272" s="832"/>
      <c r="P272" s="849"/>
      <c r="Q272" s="849"/>
      <c r="R272" s="837"/>
      <c r="S272" s="850"/>
    </row>
    <row r="273" spans="1:19" ht="14.45" customHeight="1" x14ac:dyDescent="0.2">
      <c r="A273" s="831" t="s">
        <v>5340</v>
      </c>
      <c r="B273" s="832" t="s">
        <v>5341</v>
      </c>
      <c r="C273" s="832" t="s">
        <v>595</v>
      </c>
      <c r="D273" s="832" t="s">
        <v>1769</v>
      </c>
      <c r="E273" s="832" t="s">
        <v>5356</v>
      </c>
      <c r="F273" s="832" t="s">
        <v>5365</v>
      </c>
      <c r="G273" s="832" t="s">
        <v>5366</v>
      </c>
      <c r="H273" s="849"/>
      <c r="I273" s="849"/>
      <c r="J273" s="832"/>
      <c r="K273" s="832"/>
      <c r="L273" s="849"/>
      <c r="M273" s="849"/>
      <c r="N273" s="832"/>
      <c r="O273" s="832"/>
      <c r="P273" s="849">
        <v>1</v>
      </c>
      <c r="Q273" s="849">
        <v>5</v>
      </c>
      <c r="R273" s="837"/>
      <c r="S273" s="850">
        <v>5</v>
      </c>
    </row>
    <row r="274" spans="1:19" ht="14.45" customHeight="1" x14ac:dyDescent="0.2">
      <c r="A274" s="831" t="s">
        <v>5340</v>
      </c>
      <c r="B274" s="832" t="s">
        <v>5341</v>
      </c>
      <c r="C274" s="832" t="s">
        <v>595</v>
      </c>
      <c r="D274" s="832" t="s">
        <v>1769</v>
      </c>
      <c r="E274" s="832" t="s">
        <v>5356</v>
      </c>
      <c r="F274" s="832" t="s">
        <v>5367</v>
      </c>
      <c r="G274" s="832" t="s">
        <v>5360</v>
      </c>
      <c r="H274" s="849"/>
      <c r="I274" s="849"/>
      <c r="J274" s="832"/>
      <c r="K274" s="832"/>
      <c r="L274" s="849"/>
      <c r="M274" s="849"/>
      <c r="N274" s="832"/>
      <c r="O274" s="832"/>
      <c r="P274" s="849">
        <v>1</v>
      </c>
      <c r="Q274" s="849">
        <v>187</v>
      </c>
      <c r="R274" s="837"/>
      <c r="S274" s="850">
        <v>187</v>
      </c>
    </row>
    <row r="275" spans="1:19" ht="14.45" customHeight="1" x14ac:dyDescent="0.2">
      <c r="A275" s="831" t="s">
        <v>5340</v>
      </c>
      <c r="B275" s="832" t="s">
        <v>5341</v>
      </c>
      <c r="C275" s="832" t="s">
        <v>595</v>
      </c>
      <c r="D275" s="832" t="s">
        <v>1769</v>
      </c>
      <c r="E275" s="832" t="s">
        <v>5356</v>
      </c>
      <c r="F275" s="832" t="s">
        <v>5368</v>
      </c>
      <c r="G275" s="832" t="s">
        <v>5369</v>
      </c>
      <c r="H275" s="849">
        <v>14</v>
      </c>
      <c r="I275" s="849">
        <v>2898</v>
      </c>
      <c r="J275" s="832">
        <v>1.2024896265560165</v>
      </c>
      <c r="K275" s="832">
        <v>207</v>
      </c>
      <c r="L275" s="849">
        <v>10</v>
      </c>
      <c r="M275" s="849">
        <v>2410</v>
      </c>
      <c r="N275" s="832">
        <v>1</v>
      </c>
      <c r="O275" s="832">
        <v>241</v>
      </c>
      <c r="P275" s="849">
        <v>5</v>
      </c>
      <c r="Q275" s="849">
        <v>1210</v>
      </c>
      <c r="R275" s="837">
        <v>0.50207468879668049</v>
      </c>
      <c r="S275" s="850">
        <v>242</v>
      </c>
    </row>
    <row r="276" spans="1:19" ht="14.45" customHeight="1" x14ac:dyDescent="0.2">
      <c r="A276" s="831" t="s">
        <v>5340</v>
      </c>
      <c r="B276" s="832" t="s">
        <v>5341</v>
      </c>
      <c r="C276" s="832" t="s">
        <v>595</v>
      </c>
      <c r="D276" s="832" t="s">
        <v>1769</v>
      </c>
      <c r="E276" s="832" t="s">
        <v>5356</v>
      </c>
      <c r="F276" s="832" t="s">
        <v>5370</v>
      </c>
      <c r="G276" s="832" t="s">
        <v>5371</v>
      </c>
      <c r="H276" s="849">
        <v>1</v>
      </c>
      <c r="I276" s="849">
        <v>309</v>
      </c>
      <c r="J276" s="832">
        <v>0.20222513089005237</v>
      </c>
      <c r="K276" s="832">
        <v>309</v>
      </c>
      <c r="L276" s="849">
        <v>4</v>
      </c>
      <c r="M276" s="849">
        <v>1528</v>
      </c>
      <c r="N276" s="832">
        <v>1</v>
      </c>
      <c r="O276" s="832">
        <v>382</v>
      </c>
      <c r="P276" s="849">
        <v>8</v>
      </c>
      <c r="Q276" s="849">
        <v>3072</v>
      </c>
      <c r="R276" s="837">
        <v>2.0104712041884816</v>
      </c>
      <c r="S276" s="850">
        <v>384</v>
      </c>
    </row>
    <row r="277" spans="1:19" ht="14.45" customHeight="1" x14ac:dyDescent="0.2">
      <c r="A277" s="831" t="s">
        <v>5340</v>
      </c>
      <c r="B277" s="832" t="s">
        <v>5341</v>
      </c>
      <c r="C277" s="832" t="s">
        <v>595</v>
      </c>
      <c r="D277" s="832" t="s">
        <v>1769</v>
      </c>
      <c r="E277" s="832" t="s">
        <v>5356</v>
      </c>
      <c r="F277" s="832" t="s">
        <v>5374</v>
      </c>
      <c r="G277" s="832" t="s">
        <v>5375</v>
      </c>
      <c r="H277" s="849">
        <v>44</v>
      </c>
      <c r="I277" s="849">
        <v>4356</v>
      </c>
      <c r="J277" s="832">
        <v>0.90317229939871446</v>
      </c>
      <c r="K277" s="832">
        <v>99</v>
      </c>
      <c r="L277" s="849">
        <v>53</v>
      </c>
      <c r="M277" s="849">
        <v>4823</v>
      </c>
      <c r="N277" s="832">
        <v>1</v>
      </c>
      <c r="O277" s="832">
        <v>91</v>
      </c>
      <c r="P277" s="849">
        <v>48</v>
      </c>
      <c r="Q277" s="849">
        <v>4368</v>
      </c>
      <c r="R277" s="837">
        <v>0.90566037735849059</v>
      </c>
      <c r="S277" s="850">
        <v>91</v>
      </c>
    </row>
    <row r="278" spans="1:19" ht="14.45" customHeight="1" x14ac:dyDescent="0.2">
      <c r="A278" s="831" t="s">
        <v>5340</v>
      </c>
      <c r="B278" s="832" t="s">
        <v>5341</v>
      </c>
      <c r="C278" s="832" t="s">
        <v>595</v>
      </c>
      <c r="D278" s="832" t="s">
        <v>1769</v>
      </c>
      <c r="E278" s="832" t="s">
        <v>5356</v>
      </c>
      <c r="F278" s="832" t="s">
        <v>5378</v>
      </c>
      <c r="G278" s="832" t="s">
        <v>5379</v>
      </c>
      <c r="H278" s="849">
        <v>36</v>
      </c>
      <c r="I278" s="849">
        <v>3492</v>
      </c>
      <c r="J278" s="832">
        <v>1.4370370370370371</v>
      </c>
      <c r="K278" s="832">
        <v>97</v>
      </c>
      <c r="L278" s="849">
        <v>30</v>
      </c>
      <c r="M278" s="849">
        <v>2430</v>
      </c>
      <c r="N278" s="832">
        <v>1</v>
      </c>
      <c r="O278" s="832">
        <v>81</v>
      </c>
      <c r="P278" s="849">
        <v>28</v>
      </c>
      <c r="Q278" s="849">
        <v>2268</v>
      </c>
      <c r="R278" s="837">
        <v>0.93333333333333335</v>
      </c>
      <c r="S278" s="850">
        <v>81</v>
      </c>
    </row>
    <row r="279" spans="1:19" ht="14.45" customHeight="1" x14ac:dyDescent="0.2">
      <c r="A279" s="831" t="s">
        <v>5340</v>
      </c>
      <c r="B279" s="832" t="s">
        <v>5341</v>
      </c>
      <c r="C279" s="832" t="s">
        <v>595</v>
      </c>
      <c r="D279" s="832" t="s">
        <v>1769</v>
      </c>
      <c r="E279" s="832" t="s">
        <v>5356</v>
      </c>
      <c r="F279" s="832" t="s">
        <v>5380</v>
      </c>
      <c r="G279" s="832" t="s">
        <v>5381</v>
      </c>
      <c r="H279" s="849">
        <v>646</v>
      </c>
      <c r="I279" s="849">
        <v>81396</v>
      </c>
      <c r="J279" s="832">
        <v>0.86028642392855259</v>
      </c>
      <c r="K279" s="832">
        <v>126</v>
      </c>
      <c r="L279" s="849">
        <v>745</v>
      </c>
      <c r="M279" s="849">
        <v>94615</v>
      </c>
      <c r="N279" s="832">
        <v>1</v>
      </c>
      <c r="O279" s="832">
        <v>127</v>
      </c>
      <c r="P279" s="849">
        <v>726</v>
      </c>
      <c r="Q279" s="849">
        <v>91476</v>
      </c>
      <c r="R279" s="837">
        <v>0.96682344237171691</v>
      </c>
      <c r="S279" s="850">
        <v>126</v>
      </c>
    </row>
    <row r="280" spans="1:19" ht="14.45" customHeight="1" x14ac:dyDescent="0.2">
      <c r="A280" s="831" t="s">
        <v>5340</v>
      </c>
      <c r="B280" s="832" t="s">
        <v>5341</v>
      </c>
      <c r="C280" s="832" t="s">
        <v>595</v>
      </c>
      <c r="D280" s="832" t="s">
        <v>1769</v>
      </c>
      <c r="E280" s="832" t="s">
        <v>5356</v>
      </c>
      <c r="F280" s="832" t="s">
        <v>5386</v>
      </c>
      <c r="G280" s="832" t="s">
        <v>5387</v>
      </c>
      <c r="H280" s="849"/>
      <c r="I280" s="849"/>
      <c r="J280" s="832"/>
      <c r="K280" s="832"/>
      <c r="L280" s="849"/>
      <c r="M280" s="849"/>
      <c r="N280" s="832"/>
      <c r="O280" s="832"/>
      <c r="P280" s="849">
        <v>1</v>
      </c>
      <c r="Q280" s="849">
        <v>685</v>
      </c>
      <c r="R280" s="837"/>
      <c r="S280" s="850">
        <v>685</v>
      </c>
    </row>
    <row r="281" spans="1:19" ht="14.45" customHeight="1" x14ac:dyDescent="0.2">
      <c r="A281" s="831" t="s">
        <v>5340</v>
      </c>
      <c r="B281" s="832" t="s">
        <v>5341</v>
      </c>
      <c r="C281" s="832" t="s">
        <v>595</v>
      </c>
      <c r="D281" s="832" t="s">
        <v>1769</v>
      </c>
      <c r="E281" s="832" t="s">
        <v>5356</v>
      </c>
      <c r="F281" s="832" t="s">
        <v>5388</v>
      </c>
      <c r="G281" s="832" t="s">
        <v>5389</v>
      </c>
      <c r="H281" s="849"/>
      <c r="I281" s="849"/>
      <c r="J281" s="832"/>
      <c r="K281" s="832"/>
      <c r="L281" s="849"/>
      <c r="M281" s="849"/>
      <c r="N281" s="832"/>
      <c r="O281" s="832"/>
      <c r="P281" s="849">
        <v>1</v>
      </c>
      <c r="Q281" s="849">
        <v>1291</v>
      </c>
      <c r="R281" s="837"/>
      <c r="S281" s="850">
        <v>1291</v>
      </c>
    </row>
    <row r="282" spans="1:19" ht="14.45" customHeight="1" x14ac:dyDescent="0.2">
      <c r="A282" s="831" t="s">
        <v>5340</v>
      </c>
      <c r="B282" s="832" t="s">
        <v>5341</v>
      </c>
      <c r="C282" s="832" t="s">
        <v>595</v>
      </c>
      <c r="D282" s="832" t="s">
        <v>1769</v>
      </c>
      <c r="E282" s="832" t="s">
        <v>5356</v>
      </c>
      <c r="F282" s="832" t="s">
        <v>5390</v>
      </c>
      <c r="G282" s="832" t="s">
        <v>5391</v>
      </c>
      <c r="H282" s="849"/>
      <c r="I282" s="849"/>
      <c r="J282" s="832"/>
      <c r="K282" s="832"/>
      <c r="L282" s="849"/>
      <c r="M282" s="849"/>
      <c r="N282" s="832"/>
      <c r="O282" s="832"/>
      <c r="P282" s="849">
        <v>1</v>
      </c>
      <c r="Q282" s="849">
        <v>983</v>
      </c>
      <c r="R282" s="837"/>
      <c r="S282" s="850">
        <v>983</v>
      </c>
    </row>
    <row r="283" spans="1:19" ht="14.45" customHeight="1" x14ac:dyDescent="0.2">
      <c r="A283" s="831" t="s">
        <v>5340</v>
      </c>
      <c r="B283" s="832" t="s">
        <v>5341</v>
      </c>
      <c r="C283" s="832" t="s">
        <v>595</v>
      </c>
      <c r="D283" s="832" t="s">
        <v>1769</v>
      </c>
      <c r="E283" s="832" t="s">
        <v>5356</v>
      </c>
      <c r="F283" s="832" t="s">
        <v>5392</v>
      </c>
      <c r="G283" s="832" t="s">
        <v>5393</v>
      </c>
      <c r="H283" s="849">
        <v>2</v>
      </c>
      <c r="I283" s="849">
        <v>3356</v>
      </c>
      <c r="J283" s="832">
        <v>1.9976190476190476</v>
      </c>
      <c r="K283" s="832">
        <v>1678</v>
      </c>
      <c r="L283" s="849">
        <v>1</v>
      </c>
      <c r="M283" s="849">
        <v>1680</v>
      </c>
      <c r="N283" s="832">
        <v>1</v>
      </c>
      <c r="O283" s="832">
        <v>1680</v>
      </c>
      <c r="P283" s="849">
        <v>8</v>
      </c>
      <c r="Q283" s="849">
        <v>13496</v>
      </c>
      <c r="R283" s="837">
        <v>8.0333333333333332</v>
      </c>
      <c r="S283" s="850">
        <v>1687</v>
      </c>
    </row>
    <row r="284" spans="1:19" ht="14.45" customHeight="1" x14ac:dyDescent="0.2">
      <c r="A284" s="831" t="s">
        <v>5340</v>
      </c>
      <c r="B284" s="832" t="s">
        <v>5341</v>
      </c>
      <c r="C284" s="832" t="s">
        <v>595</v>
      </c>
      <c r="D284" s="832" t="s">
        <v>1769</v>
      </c>
      <c r="E284" s="832" t="s">
        <v>5356</v>
      </c>
      <c r="F284" s="832" t="s">
        <v>5396</v>
      </c>
      <c r="G284" s="832" t="s">
        <v>5397</v>
      </c>
      <c r="H284" s="849">
        <v>13</v>
      </c>
      <c r="I284" s="849">
        <v>17030</v>
      </c>
      <c r="J284" s="832">
        <v>1.1791179117911792</v>
      </c>
      <c r="K284" s="832">
        <v>1310</v>
      </c>
      <c r="L284" s="849">
        <v>11</v>
      </c>
      <c r="M284" s="849">
        <v>14443</v>
      </c>
      <c r="N284" s="832">
        <v>1</v>
      </c>
      <c r="O284" s="832">
        <v>1313</v>
      </c>
      <c r="P284" s="849">
        <v>4</v>
      </c>
      <c r="Q284" s="849">
        <v>5284</v>
      </c>
      <c r="R284" s="837">
        <v>0.36585196981236584</v>
      </c>
      <c r="S284" s="850">
        <v>1321</v>
      </c>
    </row>
    <row r="285" spans="1:19" ht="14.45" customHeight="1" x14ac:dyDescent="0.2">
      <c r="A285" s="831" t="s">
        <v>5340</v>
      </c>
      <c r="B285" s="832" t="s">
        <v>5341</v>
      </c>
      <c r="C285" s="832" t="s">
        <v>595</v>
      </c>
      <c r="D285" s="832" t="s">
        <v>1769</v>
      </c>
      <c r="E285" s="832" t="s">
        <v>5356</v>
      </c>
      <c r="F285" s="832" t="s">
        <v>5398</v>
      </c>
      <c r="G285" s="832" t="s">
        <v>5399</v>
      </c>
      <c r="H285" s="849">
        <v>1</v>
      </c>
      <c r="I285" s="849">
        <v>972</v>
      </c>
      <c r="J285" s="832"/>
      <c r="K285" s="832">
        <v>972</v>
      </c>
      <c r="L285" s="849"/>
      <c r="M285" s="849"/>
      <c r="N285" s="832"/>
      <c r="O285" s="832"/>
      <c r="P285" s="849">
        <v>5</v>
      </c>
      <c r="Q285" s="849">
        <v>4910</v>
      </c>
      <c r="R285" s="837"/>
      <c r="S285" s="850">
        <v>982</v>
      </c>
    </row>
    <row r="286" spans="1:19" ht="14.45" customHeight="1" x14ac:dyDescent="0.2">
      <c r="A286" s="831" t="s">
        <v>5340</v>
      </c>
      <c r="B286" s="832" t="s">
        <v>5341</v>
      </c>
      <c r="C286" s="832" t="s">
        <v>595</v>
      </c>
      <c r="D286" s="832" t="s">
        <v>1769</v>
      </c>
      <c r="E286" s="832" t="s">
        <v>5356</v>
      </c>
      <c r="F286" s="832" t="s">
        <v>5400</v>
      </c>
      <c r="G286" s="832" t="s">
        <v>5401</v>
      </c>
      <c r="H286" s="849">
        <v>3</v>
      </c>
      <c r="I286" s="849">
        <v>2958</v>
      </c>
      <c r="J286" s="832">
        <v>0.74772497472194133</v>
      </c>
      <c r="K286" s="832">
        <v>986</v>
      </c>
      <c r="L286" s="849">
        <v>4</v>
      </c>
      <c r="M286" s="849">
        <v>3956</v>
      </c>
      <c r="N286" s="832">
        <v>1</v>
      </c>
      <c r="O286" s="832">
        <v>989</v>
      </c>
      <c r="P286" s="849">
        <v>4</v>
      </c>
      <c r="Q286" s="849">
        <v>3988</v>
      </c>
      <c r="R286" s="837">
        <v>1.0080889787664307</v>
      </c>
      <c r="S286" s="850">
        <v>997</v>
      </c>
    </row>
    <row r="287" spans="1:19" ht="14.45" customHeight="1" x14ac:dyDescent="0.2">
      <c r="A287" s="831" t="s">
        <v>5340</v>
      </c>
      <c r="B287" s="832" t="s">
        <v>5341</v>
      </c>
      <c r="C287" s="832" t="s">
        <v>595</v>
      </c>
      <c r="D287" s="832" t="s">
        <v>1769</v>
      </c>
      <c r="E287" s="832" t="s">
        <v>5356</v>
      </c>
      <c r="F287" s="832" t="s">
        <v>5402</v>
      </c>
      <c r="G287" s="832" t="s">
        <v>5403</v>
      </c>
      <c r="H287" s="849">
        <v>20</v>
      </c>
      <c r="I287" s="849">
        <v>3260</v>
      </c>
      <c r="J287" s="832">
        <v>1.4198606271777003</v>
      </c>
      <c r="K287" s="832">
        <v>163</v>
      </c>
      <c r="L287" s="849">
        <v>14</v>
      </c>
      <c r="M287" s="849">
        <v>2296</v>
      </c>
      <c r="N287" s="832">
        <v>1</v>
      </c>
      <c r="O287" s="832">
        <v>164</v>
      </c>
      <c r="P287" s="849">
        <v>15</v>
      </c>
      <c r="Q287" s="849">
        <v>2475</v>
      </c>
      <c r="R287" s="837">
        <v>1.0779616724738676</v>
      </c>
      <c r="S287" s="850">
        <v>165</v>
      </c>
    </row>
    <row r="288" spans="1:19" ht="14.45" customHeight="1" x14ac:dyDescent="0.2">
      <c r="A288" s="831" t="s">
        <v>5340</v>
      </c>
      <c r="B288" s="832" t="s">
        <v>5341</v>
      </c>
      <c r="C288" s="832" t="s">
        <v>595</v>
      </c>
      <c r="D288" s="832" t="s">
        <v>1769</v>
      </c>
      <c r="E288" s="832" t="s">
        <v>5356</v>
      </c>
      <c r="F288" s="832" t="s">
        <v>5404</v>
      </c>
      <c r="G288" s="832" t="s">
        <v>5405</v>
      </c>
      <c r="H288" s="849">
        <v>605</v>
      </c>
      <c r="I288" s="849">
        <v>20166.620000000003</v>
      </c>
      <c r="J288" s="832">
        <v>1.1287310477689414</v>
      </c>
      <c r="K288" s="832">
        <v>33.333256198347115</v>
      </c>
      <c r="L288" s="849">
        <v>536</v>
      </c>
      <c r="M288" s="849">
        <v>17866.63</v>
      </c>
      <c r="N288" s="832">
        <v>1</v>
      </c>
      <c r="O288" s="832">
        <v>33.333264925373136</v>
      </c>
      <c r="P288" s="849">
        <v>520</v>
      </c>
      <c r="Q288" s="849">
        <v>17333.28</v>
      </c>
      <c r="R288" s="837">
        <v>0.9701482596326223</v>
      </c>
      <c r="S288" s="850">
        <v>33.333230769230767</v>
      </c>
    </row>
    <row r="289" spans="1:19" ht="14.45" customHeight="1" x14ac:dyDescent="0.2">
      <c r="A289" s="831" t="s">
        <v>5340</v>
      </c>
      <c r="B289" s="832" t="s">
        <v>5341</v>
      </c>
      <c r="C289" s="832" t="s">
        <v>595</v>
      </c>
      <c r="D289" s="832" t="s">
        <v>1769</v>
      </c>
      <c r="E289" s="832" t="s">
        <v>5356</v>
      </c>
      <c r="F289" s="832" t="s">
        <v>5406</v>
      </c>
      <c r="G289" s="832" t="s">
        <v>5407</v>
      </c>
      <c r="H289" s="849">
        <v>4</v>
      </c>
      <c r="I289" s="849">
        <v>464</v>
      </c>
      <c r="J289" s="832">
        <v>2</v>
      </c>
      <c r="K289" s="832">
        <v>116</v>
      </c>
      <c r="L289" s="849">
        <v>2</v>
      </c>
      <c r="M289" s="849">
        <v>232</v>
      </c>
      <c r="N289" s="832">
        <v>1</v>
      </c>
      <c r="O289" s="832">
        <v>116</v>
      </c>
      <c r="P289" s="849">
        <v>3</v>
      </c>
      <c r="Q289" s="849">
        <v>348</v>
      </c>
      <c r="R289" s="837">
        <v>1.5</v>
      </c>
      <c r="S289" s="850">
        <v>116</v>
      </c>
    </row>
    <row r="290" spans="1:19" ht="14.45" customHeight="1" x14ac:dyDescent="0.2">
      <c r="A290" s="831" t="s">
        <v>5340</v>
      </c>
      <c r="B290" s="832" t="s">
        <v>5341</v>
      </c>
      <c r="C290" s="832" t="s">
        <v>595</v>
      </c>
      <c r="D290" s="832" t="s">
        <v>1769</v>
      </c>
      <c r="E290" s="832" t="s">
        <v>5356</v>
      </c>
      <c r="F290" s="832" t="s">
        <v>5410</v>
      </c>
      <c r="G290" s="832" t="s">
        <v>5411</v>
      </c>
      <c r="H290" s="849">
        <v>23</v>
      </c>
      <c r="I290" s="849">
        <v>1978</v>
      </c>
      <c r="J290" s="832">
        <v>1.2105263157894737</v>
      </c>
      <c r="K290" s="832">
        <v>86</v>
      </c>
      <c r="L290" s="849">
        <v>19</v>
      </c>
      <c r="M290" s="849">
        <v>1634</v>
      </c>
      <c r="N290" s="832">
        <v>1</v>
      </c>
      <c r="O290" s="832">
        <v>86</v>
      </c>
      <c r="P290" s="849">
        <v>15</v>
      </c>
      <c r="Q290" s="849">
        <v>1305</v>
      </c>
      <c r="R290" s="837">
        <v>0.79865361077111385</v>
      </c>
      <c r="S290" s="850">
        <v>87</v>
      </c>
    </row>
    <row r="291" spans="1:19" ht="14.45" customHeight="1" x14ac:dyDescent="0.2">
      <c r="A291" s="831" t="s">
        <v>5340</v>
      </c>
      <c r="B291" s="832" t="s">
        <v>5341</v>
      </c>
      <c r="C291" s="832" t="s">
        <v>595</v>
      </c>
      <c r="D291" s="832" t="s">
        <v>1769</v>
      </c>
      <c r="E291" s="832" t="s">
        <v>5356</v>
      </c>
      <c r="F291" s="832" t="s">
        <v>5412</v>
      </c>
      <c r="G291" s="832" t="s">
        <v>5413</v>
      </c>
      <c r="H291" s="849">
        <v>17</v>
      </c>
      <c r="I291" s="849">
        <v>544</v>
      </c>
      <c r="J291" s="832">
        <v>1.2142857142857142</v>
      </c>
      <c r="K291" s="832">
        <v>32</v>
      </c>
      <c r="L291" s="849">
        <v>14</v>
      </c>
      <c r="M291" s="849">
        <v>448</v>
      </c>
      <c r="N291" s="832">
        <v>1</v>
      </c>
      <c r="O291" s="832">
        <v>32</v>
      </c>
      <c r="P291" s="849">
        <v>3</v>
      </c>
      <c r="Q291" s="849">
        <v>99</v>
      </c>
      <c r="R291" s="837">
        <v>0.22098214285714285</v>
      </c>
      <c r="S291" s="850">
        <v>33</v>
      </c>
    </row>
    <row r="292" spans="1:19" ht="14.45" customHeight="1" x14ac:dyDescent="0.2">
      <c r="A292" s="831" t="s">
        <v>5340</v>
      </c>
      <c r="B292" s="832" t="s">
        <v>5341</v>
      </c>
      <c r="C292" s="832" t="s">
        <v>595</v>
      </c>
      <c r="D292" s="832" t="s">
        <v>1769</v>
      </c>
      <c r="E292" s="832" t="s">
        <v>5356</v>
      </c>
      <c r="F292" s="832" t="s">
        <v>5416</v>
      </c>
      <c r="G292" s="832" t="s">
        <v>5417</v>
      </c>
      <c r="H292" s="849">
        <v>1</v>
      </c>
      <c r="I292" s="849">
        <v>395</v>
      </c>
      <c r="J292" s="832">
        <v>0.7963709677419355</v>
      </c>
      <c r="K292" s="832">
        <v>395</v>
      </c>
      <c r="L292" s="849">
        <v>1</v>
      </c>
      <c r="M292" s="849">
        <v>496</v>
      </c>
      <c r="N292" s="832">
        <v>1</v>
      </c>
      <c r="O292" s="832">
        <v>496</v>
      </c>
      <c r="P292" s="849">
        <v>6</v>
      </c>
      <c r="Q292" s="849">
        <v>2994</v>
      </c>
      <c r="R292" s="837">
        <v>6.036290322580645</v>
      </c>
      <c r="S292" s="850">
        <v>499</v>
      </c>
    </row>
    <row r="293" spans="1:19" ht="14.45" customHeight="1" x14ac:dyDescent="0.2">
      <c r="A293" s="831" t="s">
        <v>5340</v>
      </c>
      <c r="B293" s="832" t="s">
        <v>5341</v>
      </c>
      <c r="C293" s="832" t="s">
        <v>595</v>
      </c>
      <c r="D293" s="832" t="s">
        <v>1769</v>
      </c>
      <c r="E293" s="832" t="s">
        <v>5356</v>
      </c>
      <c r="F293" s="832" t="s">
        <v>5418</v>
      </c>
      <c r="G293" s="832" t="s">
        <v>5419</v>
      </c>
      <c r="H293" s="849">
        <v>3</v>
      </c>
      <c r="I293" s="849">
        <v>486</v>
      </c>
      <c r="J293" s="832">
        <v>1.0253164556962024</v>
      </c>
      <c r="K293" s="832">
        <v>162</v>
      </c>
      <c r="L293" s="849">
        <v>3</v>
      </c>
      <c r="M293" s="849">
        <v>474</v>
      </c>
      <c r="N293" s="832">
        <v>1</v>
      </c>
      <c r="O293" s="832">
        <v>158</v>
      </c>
      <c r="P293" s="849">
        <v>10</v>
      </c>
      <c r="Q293" s="849">
        <v>1580</v>
      </c>
      <c r="R293" s="837">
        <v>3.3333333333333335</v>
      </c>
      <c r="S293" s="850">
        <v>158</v>
      </c>
    </row>
    <row r="294" spans="1:19" ht="14.45" customHeight="1" x14ac:dyDescent="0.2">
      <c r="A294" s="831" t="s">
        <v>5340</v>
      </c>
      <c r="B294" s="832" t="s">
        <v>5341</v>
      </c>
      <c r="C294" s="832" t="s">
        <v>595</v>
      </c>
      <c r="D294" s="832" t="s">
        <v>1769</v>
      </c>
      <c r="E294" s="832" t="s">
        <v>5356</v>
      </c>
      <c r="F294" s="832" t="s">
        <v>5422</v>
      </c>
      <c r="G294" s="832" t="s">
        <v>5423</v>
      </c>
      <c r="H294" s="849">
        <v>52</v>
      </c>
      <c r="I294" s="849">
        <v>13052</v>
      </c>
      <c r="J294" s="832">
        <v>0.97723869421982634</v>
      </c>
      <c r="K294" s="832">
        <v>251</v>
      </c>
      <c r="L294" s="849">
        <v>53</v>
      </c>
      <c r="M294" s="849">
        <v>13356</v>
      </c>
      <c r="N294" s="832">
        <v>1</v>
      </c>
      <c r="O294" s="832">
        <v>252</v>
      </c>
      <c r="P294" s="849">
        <v>46</v>
      </c>
      <c r="Q294" s="849">
        <v>11684</v>
      </c>
      <c r="R294" s="837">
        <v>0.87481281820904466</v>
      </c>
      <c r="S294" s="850">
        <v>254</v>
      </c>
    </row>
    <row r="295" spans="1:19" ht="14.45" customHeight="1" x14ac:dyDescent="0.2">
      <c r="A295" s="831" t="s">
        <v>5340</v>
      </c>
      <c r="B295" s="832" t="s">
        <v>5341</v>
      </c>
      <c r="C295" s="832" t="s">
        <v>595</v>
      </c>
      <c r="D295" s="832" t="s">
        <v>1769</v>
      </c>
      <c r="E295" s="832" t="s">
        <v>5356</v>
      </c>
      <c r="F295" s="832" t="s">
        <v>5426</v>
      </c>
      <c r="G295" s="832" t="s">
        <v>5427</v>
      </c>
      <c r="H295" s="849">
        <v>1</v>
      </c>
      <c r="I295" s="849">
        <v>722</v>
      </c>
      <c r="J295" s="832"/>
      <c r="K295" s="832">
        <v>722</v>
      </c>
      <c r="L295" s="849"/>
      <c r="M295" s="849"/>
      <c r="N295" s="832"/>
      <c r="O295" s="832"/>
      <c r="P295" s="849"/>
      <c r="Q295" s="849"/>
      <c r="R295" s="837"/>
      <c r="S295" s="850"/>
    </row>
    <row r="296" spans="1:19" ht="14.45" customHeight="1" x14ac:dyDescent="0.2">
      <c r="A296" s="831" t="s">
        <v>5340</v>
      </c>
      <c r="B296" s="832" t="s">
        <v>5341</v>
      </c>
      <c r="C296" s="832" t="s">
        <v>595</v>
      </c>
      <c r="D296" s="832" t="s">
        <v>1769</v>
      </c>
      <c r="E296" s="832" t="s">
        <v>5356</v>
      </c>
      <c r="F296" s="832" t="s">
        <v>5430</v>
      </c>
      <c r="G296" s="832" t="s">
        <v>5431</v>
      </c>
      <c r="H296" s="849">
        <v>1</v>
      </c>
      <c r="I296" s="849">
        <v>123</v>
      </c>
      <c r="J296" s="832"/>
      <c r="K296" s="832">
        <v>123</v>
      </c>
      <c r="L296" s="849"/>
      <c r="M296" s="849"/>
      <c r="N296" s="832"/>
      <c r="O296" s="832"/>
      <c r="P296" s="849"/>
      <c r="Q296" s="849"/>
      <c r="R296" s="837"/>
      <c r="S296" s="850"/>
    </row>
    <row r="297" spans="1:19" ht="14.45" customHeight="1" x14ac:dyDescent="0.2">
      <c r="A297" s="831" t="s">
        <v>5340</v>
      </c>
      <c r="B297" s="832" t="s">
        <v>5341</v>
      </c>
      <c r="C297" s="832" t="s">
        <v>595</v>
      </c>
      <c r="D297" s="832" t="s">
        <v>1769</v>
      </c>
      <c r="E297" s="832" t="s">
        <v>5356</v>
      </c>
      <c r="F297" s="832" t="s">
        <v>5434</v>
      </c>
      <c r="G297" s="832" t="s">
        <v>5435</v>
      </c>
      <c r="H297" s="849">
        <v>2</v>
      </c>
      <c r="I297" s="849">
        <v>366</v>
      </c>
      <c r="J297" s="832">
        <v>0.97599999999999998</v>
      </c>
      <c r="K297" s="832">
        <v>183</v>
      </c>
      <c r="L297" s="849">
        <v>1</v>
      </c>
      <c r="M297" s="849">
        <v>375</v>
      </c>
      <c r="N297" s="832">
        <v>1</v>
      </c>
      <c r="O297" s="832">
        <v>375</v>
      </c>
      <c r="P297" s="849"/>
      <c r="Q297" s="849"/>
      <c r="R297" s="837"/>
      <c r="S297" s="850"/>
    </row>
    <row r="298" spans="1:19" ht="14.45" customHeight="1" x14ac:dyDescent="0.2">
      <c r="A298" s="831" t="s">
        <v>5340</v>
      </c>
      <c r="B298" s="832" t="s">
        <v>5341</v>
      </c>
      <c r="C298" s="832" t="s">
        <v>595</v>
      </c>
      <c r="D298" s="832" t="s">
        <v>1769</v>
      </c>
      <c r="E298" s="832" t="s">
        <v>5356</v>
      </c>
      <c r="F298" s="832" t="s">
        <v>5436</v>
      </c>
      <c r="G298" s="832" t="s">
        <v>5437</v>
      </c>
      <c r="H298" s="849">
        <v>1</v>
      </c>
      <c r="I298" s="849">
        <v>648</v>
      </c>
      <c r="J298" s="832">
        <v>0.13170731707317074</v>
      </c>
      <c r="K298" s="832">
        <v>648</v>
      </c>
      <c r="L298" s="849">
        <v>5</v>
      </c>
      <c r="M298" s="849">
        <v>4920</v>
      </c>
      <c r="N298" s="832">
        <v>1</v>
      </c>
      <c r="O298" s="832">
        <v>984</v>
      </c>
      <c r="P298" s="849">
        <v>3</v>
      </c>
      <c r="Q298" s="849">
        <v>2970</v>
      </c>
      <c r="R298" s="837">
        <v>0.60365853658536583</v>
      </c>
      <c r="S298" s="850">
        <v>990</v>
      </c>
    </row>
    <row r="299" spans="1:19" ht="14.45" customHeight="1" x14ac:dyDescent="0.2">
      <c r="A299" s="831" t="s">
        <v>5340</v>
      </c>
      <c r="B299" s="832" t="s">
        <v>5341</v>
      </c>
      <c r="C299" s="832" t="s">
        <v>595</v>
      </c>
      <c r="D299" s="832" t="s">
        <v>1769</v>
      </c>
      <c r="E299" s="832" t="s">
        <v>5356</v>
      </c>
      <c r="F299" s="832" t="s">
        <v>5438</v>
      </c>
      <c r="G299" s="832" t="s">
        <v>5439</v>
      </c>
      <c r="H299" s="849">
        <v>1</v>
      </c>
      <c r="I299" s="849">
        <v>319</v>
      </c>
      <c r="J299" s="832">
        <v>0.22592067988668554</v>
      </c>
      <c r="K299" s="832">
        <v>319</v>
      </c>
      <c r="L299" s="849">
        <v>4</v>
      </c>
      <c r="M299" s="849">
        <v>1412</v>
      </c>
      <c r="N299" s="832">
        <v>1</v>
      </c>
      <c r="O299" s="832">
        <v>353</v>
      </c>
      <c r="P299" s="849">
        <v>1</v>
      </c>
      <c r="Q299" s="849">
        <v>355</v>
      </c>
      <c r="R299" s="837">
        <v>0.25141643059490087</v>
      </c>
      <c r="S299" s="850">
        <v>355</v>
      </c>
    </row>
    <row r="300" spans="1:19" ht="14.45" customHeight="1" x14ac:dyDescent="0.2">
      <c r="A300" s="831" t="s">
        <v>5340</v>
      </c>
      <c r="B300" s="832" t="s">
        <v>5341</v>
      </c>
      <c r="C300" s="832" t="s">
        <v>595</v>
      </c>
      <c r="D300" s="832" t="s">
        <v>1769</v>
      </c>
      <c r="E300" s="832" t="s">
        <v>5356</v>
      </c>
      <c r="F300" s="832" t="s">
        <v>5444</v>
      </c>
      <c r="G300" s="832" t="s">
        <v>5445</v>
      </c>
      <c r="H300" s="849">
        <v>29</v>
      </c>
      <c r="I300" s="849">
        <v>3335</v>
      </c>
      <c r="J300" s="832">
        <v>1.2777777777777777</v>
      </c>
      <c r="K300" s="832">
        <v>115</v>
      </c>
      <c r="L300" s="849">
        <v>18</v>
      </c>
      <c r="M300" s="849">
        <v>2610</v>
      </c>
      <c r="N300" s="832">
        <v>1</v>
      </c>
      <c r="O300" s="832">
        <v>145</v>
      </c>
      <c r="P300" s="849">
        <v>32</v>
      </c>
      <c r="Q300" s="849">
        <v>4640</v>
      </c>
      <c r="R300" s="837">
        <v>1.7777777777777777</v>
      </c>
      <c r="S300" s="850">
        <v>145</v>
      </c>
    </row>
    <row r="301" spans="1:19" ht="14.45" customHeight="1" x14ac:dyDescent="0.2">
      <c r="A301" s="831" t="s">
        <v>5340</v>
      </c>
      <c r="B301" s="832" t="s">
        <v>5341</v>
      </c>
      <c r="C301" s="832" t="s">
        <v>595</v>
      </c>
      <c r="D301" s="832" t="s">
        <v>1769</v>
      </c>
      <c r="E301" s="832" t="s">
        <v>5356</v>
      </c>
      <c r="F301" s="832" t="s">
        <v>5452</v>
      </c>
      <c r="G301" s="832" t="s">
        <v>5453</v>
      </c>
      <c r="H301" s="849"/>
      <c r="I301" s="849"/>
      <c r="J301" s="832"/>
      <c r="K301" s="832"/>
      <c r="L301" s="849"/>
      <c r="M301" s="849"/>
      <c r="N301" s="832"/>
      <c r="O301" s="832"/>
      <c r="P301" s="849">
        <v>1</v>
      </c>
      <c r="Q301" s="849">
        <v>752</v>
      </c>
      <c r="R301" s="837"/>
      <c r="S301" s="850">
        <v>752</v>
      </c>
    </row>
    <row r="302" spans="1:19" ht="14.45" customHeight="1" x14ac:dyDescent="0.2">
      <c r="A302" s="831" t="s">
        <v>5340</v>
      </c>
      <c r="B302" s="832" t="s">
        <v>5341</v>
      </c>
      <c r="C302" s="832" t="s">
        <v>595</v>
      </c>
      <c r="D302" s="832" t="s">
        <v>1769</v>
      </c>
      <c r="E302" s="832" t="s">
        <v>5356</v>
      </c>
      <c r="F302" s="832" t="s">
        <v>5454</v>
      </c>
      <c r="G302" s="832" t="s">
        <v>5455</v>
      </c>
      <c r="H302" s="849"/>
      <c r="I302" s="849"/>
      <c r="J302" s="832"/>
      <c r="K302" s="832"/>
      <c r="L302" s="849">
        <v>3</v>
      </c>
      <c r="M302" s="849">
        <v>2847</v>
      </c>
      <c r="N302" s="832">
        <v>1</v>
      </c>
      <c r="O302" s="832">
        <v>949</v>
      </c>
      <c r="P302" s="849"/>
      <c r="Q302" s="849"/>
      <c r="R302" s="837"/>
      <c r="S302" s="850"/>
    </row>
    <row r="303" spans="1:19" ht="14.45" customHeight="1" x14ac:dyDescent="0.2">
      <c r="A303" s="831" t="s">
        <v>5340</v>
      </c>
      <c r="B303" s="832" t="s">
        <v>5341</v>
      </c>
      <c r="C303" s="832" t="s">
        <v>595</v>
      </c>
      <c r="D303" s="832" t="s">
        <v>1769</v>
      </c>
      <c r="E303" s="832" t="s">
        <v>5356</v>
      </c>
      <c r="F303" s="832" t="s">
        <v>5456</v>
      </c>
      <c r="G303" s="832" t="s">
        <v>5457</v>
      </c>
      <c r="H303" s="849">
        <v>8</v>
      </c>
      <c r="I303" s="849">
        <v>1816</v>
      </c>
      <c r="J303" s="832">
        <v>3.6686868686868688</v>
      </c>
      <c r="K303" s="832">
        <v>227</v>
      </c>
      <c r="L303" s="849">
        <v>3</v>
      </c>
      <c r="M303" s="849">
        <v>495</v>
      </c>
      <c r="N303" s="832">
        <v>1</v>
      </c>
      <c r="O303" s="832">
        <v>165</v>
      </c>
      <c r="P303" s="849">
        <v>7</v>
      </c>
      <c r="Q303" s="849">
        <v>1155</v>
      </c>
      <c r="R303" s="837">
        <v>2.3333333333333335</v>
      </c>
      <c r="S303" s="850">
        <v>165</v>
      </c>
    </row>
    <row r="304" spans="1:19" ht="14.45" customHeight="1" x14ac:dyDescent="0.2">
      <c r="A304" s="831" t="s">
        <v>5340</v>
      </c>
      <c r="B304" s="832" t="s">
        <v>5341</v>
      </c>
      <c r="C304" s="832" t="s">
        <v>595</v>
      </c>
      <c r="D304" s="832" t="s">
        <v>1769</v>
      </c>
      <c r="E304" s="832" t="s">
        <v>5356</v>
      </c>
      <c r="F304" s="832" t="s">
        <v>5460</v>
      </c>
      <c r="G304" s="832" t="s">
        <v>5461</v>
      </c>
      <c r="H304" s="849">
        <v>1</v>
      </c>
      <c r="I304" s="849">
        <v>86</v>
      </c>
      <c r="J304" s="832"/>
      <c r="K304" s="832">
        <v>86</v>
      </c>
      <c r="L304" s="849"/>
      <c r="M304" s="849"/>
      <c r="N304" s="832"/>
      <c r="O304" s="832"/>
      <c r="P304" s="849"/>
      <c r="Q304" s="849"/>
      <c r="R304" s="837"/>
      <c r="S304" s="850"/>
    </row>
    <row r="305" spans="1:19" ht="14.45" customHeight="1" x14ac:dyDescent="0.2">
      <c r="A305" s="831" t="s">
        <v>5340</v>
      </c>
      <c r="B305" s="832" t="s">
        <v>5341</v>
      </c>
      <c r="C305" s="832" t="s">
        <v>595</v>
      </c>
      <c r="D305" s="832" t="s">
        <v>1769</v>
      </c>
      <c r="E305" s="832" t="s">
        <v>5356</v>
      </c>
      <c r="F305" s="832" t="s">
        <v>5464</v>
      </c>
      <c r="G305" s="832" t="s">
        <v>5465</v>
      </c>
      <c r="H305" s="849">
        <v>2</v>
      </c>
      <c r="I305" s="849">
        <v>800</v>
      </c>
      <c r="J305" s="832">
        <v>0.53333333333333333</v>
      </c>
      <c r="K305" s="832">
        <v>400</v>
      </c>
      <c r="L305" s="849">
        <v>3</v>
      </c>
      <c r="M305" s="849">
        <v>1500</v>
      </c>
      <c r="N305" s="832">
        <v>1</v>
      </c>
      <c r="O305" s="832">
        <v>500</v>
      </c>
      <c r="P305" s="849">
        <v>1</v>
      </c>
      <c r="Q305" s="849">
        <v>503</v>
      </c>
      <c r="R305" s="837">
        <v>0.33533333333333332</v>
      </c>
      <c r="S305" s="850">
        <v>503</v>
      </c>
    </row>
    <row r="306" spans="1:19" ht="14.45" customHeight="1" x14ac:dyDescent="0.2">
      <c r="A306" s="831" t="s">
        <v>5340</v>
      </c>
      <c r="B306" s="832" t="s">
        <v>5341</v>
      </c>
      <c r="C306" s="832" t="s">
        <v>595</v>
      </c>
      <c r="D306" s="832" t="s">
        <v>1769</v>
      </c>
      <c r="E306" s="832" t="s">
        <v>5356</v>
      </c>
      <c r="F306" s="832" t="s">
        <v>5468</v>
      </c>
      <c r="G306" s="832" t="s">
        <v>5469</v>
      </c>
      <c r="H306" s="849">
        <v>1</v>
      </c>
      <c r="I306" s="849">
        <v>120</v>
      </c>
      <c r="J306" s="832"/>
      <c r="K306" s="832">
        <v>120</v>
      </c>
      <c r="L306" s="849"/>
      <c r="M306" s="849"/>
      <c r="N306" s="832"/>
      <c r="O306" s="832"/>
      <c r="P306" s="849"/>
      <c r="Q306" s="849"/>
      <c r="R306" s="837"/>
      <c r="S306" s="850"/>
    </row>
    <row r="307" spans="1:19" ht="14.45" customHeight="1" x14ac:dyDescent="0.2">
      <c r="A307" s="831" t="s">
        <v>5340</v>
      </c>
      <c r="B307" s="832" t="s">
        <v>5341</v>
      </c>
      <c r="C307" s="832" t="s">
        <v>595</v>
      </c>
      <c r="D307" s="832" t="s">
        <v>1769</v>
      </c>
      <c r="E307" s="832" t="s">
        <v>5356</v>
      </c>
      <c r="F307" s="832" t="s">
        <v>5474</v>
      </c>
      <c r="G307" s="832" t="s">
        <v>5475</v>
      </c>
      <c r="H307" s="849"/>
      <c r="I307" s="849"/>
      <c r="J307" s="832"/>
      <c r="K307" s="832"/>
      <c r="L307" s="849">
        <v>1</v>
      </c>
      <c r="M307" s="849">
        <v>844</v>
      </c>
      <c r="N307" s="832">
        <v>1</v>
      </c>
      <c r="O307" s="832">
        <v>844</v>
      </c>
      <c r="P307" s="849"/>
      <c r="Q307" s="849"/>
      <c r="R307" s="837"/>
      <c r="S307" s="850"/>
    </row>
    <row r="308" spans="1:19" ht="14.45" customHeight="1" x14ac:dyDescent="0.2">
      <c r="A308" s="831" t="s">
        <v>5340</v>
      </c>
      <c r="B308" s="832" t="s">
        <v>5341</v>
      </c>
      <c r="C308" s="832" t="s">
        <v>595</v>
      </c>
      <c r="D308" s="832" t="s">
        <v>1769</v>
      </c>
      <c r="E308" s="832" t="s">
        <v>5356</v>
      </c>
      <c r="F308" s="832" t="s">
        <v>5476</v>
      </c>
      <c r="G308" s="832" t="s">
        <v>5477</v>
      </c>
      <c r="H308" s="849"/>
      <c r="I308" s="849"/>
      <c r="J308" s="832"/>
      <c r="K308" s="832"/>
      <c r="L308" s="849"/>
      <c r="M308" s="849"/>
      <c r="N308" s="832"/>
      <c r="O308" s="832"/>
      <c r="P308" s="849">
        <v>1</v>
      </c>
      <c r="Q308" s="849">
        <v>180</v>
      </c>
      <c r="R308" s="837"/>
      <c r="S308" s="850">
        <v>180</v>
      </c>
    </row>
    <row r="309" spans="1:19" ht="14.45" customHeight="1" x14ac:dyDescent="0.2">
      <c r="A309" s="831" t="s">
        <v>5340</v>
      </c>
      <c r="B309" s="832" t="s">
        <v>5341</v>
      </c>
      <c r="C309" s="832" t="s">
        <v>595</v>
      </c>
      <c r="D309" s="832" t="s">
        <v>1769</v>
      </c>
      <c r="E309" s="832" t="s">
        <v>5356</v>
      </c>
      <c r="F309" s="832" t="s">
        <v>5482</v>
      </c>
      <c r="G309" s="832" t="s">
        <v>5483</v>
      </c>
      <c r="H309" s="849"/>
      <c r="I309" s="849"/>
      <c r="J309" s="832"/>
      <c r="K309" s="832"/>
      <c r="L309" s="849"/>
      <c r="M309" s="849"/>
      <c r="N309" s="832"/>
      <c r="O309" s="832"/>
      <c r="P309" s="849">
        <v>1</v>
      </c>
      <c r="Q309" s="849">
        <v>87</v>
      </c>
      <c r="R309" s="837"/>
      <c r="S309" s="850">
        <v>87</v>
      </c>
    </row>
    <row r="310" spans="1:19" ht="14.45" customHeight="1" x14ac:dyDescent="0.2">
      <c r="A310" s="831" t="s">
        <v>5340</v>
      </c>
      <c r="B310" s="832" t="s">
        <v>5341</v>
      </c>
      <c r="C310" s="832" t="s">
        <v>595</v>
      </c>
      <c r="D310" s="832" t="s">
        <v>1771</v>
      </c>
      <c r="E310" s="832" t="s">
        <v>5342</v>
      </c>
      <c r="F310" s="832" t="s">
        <v>5343</v>
      </c>
      <c r="G310" s="832" t="s">
        <v>5344</v>
      </c>
      <c r="H310" s="849">
        <v>2.2999999999999998</v>
      </c>
      <c r="I310" s="849">
        <v>347.45</v>
      </c>
      <c r="J310" s="832">
        <v>16.616451458632234</v>
      </c>
      <c r="K310" s="832">
        <v>151.06521739130434</v>
      </c>
      <c r="L310" s="849">
        <v>0.30000000000000004</v>
      </c>
      <c r="M310" s="849">
        <v>20.91</v>
      </c>
      <c r="N310" s="832">
        <v>1</v>
      </c>
      <c r="O310" s="832">
        <v>69.699999999999989</v>
      </c>
      <c r="P310" s="849">
        <v>1.1000000000000001</v>
      </c>
      <c r="Q310" s="849">
        <v>76.67</v>
      </c>
      <c r="R310" s="837">
        <v>3.6666666666666665</v>
      </c>
      <c r="S310" s="850">
        <v>69.7</v>
      </c>
    </row>
    <row r="311" spans="1:19" ht="14.45" customHeight="1" x14ac:dyDescent="0.2">
      <c r="A311" s="831" t="s">
        <v>5340</v>
      </c>
      <c r="B311" s="832" t="s">
        <v>5341</v>
      </c>
      <c r="C311" s="832" t="s">
        <v>595</v>
      </c>
      <c r="D311" s="832" t="s">
        <v>1771</v>
      </c>
      <c r="E311" s="832" t="s">
        <v>5342</v>
      </c>
      <c r="F311" s="832" t="s">
        <v>5351</v>
      </c>
      <c r="G311" s="832" t="s">
        <v>1147</v>
      </c>
      <c r="H311" s="849"/>
      <c r="I311" s="849"/>
      <c r="J311" s="832"/>
      <c r="K311" s="832"/>
      <c r="L311" s="849">
        <v>1</v>
      </c>
      <c r="M311" s="849">
        <v>16.8</v>
      </c>
      <c r="N311" s="832">
        <v>1</v>
      </c>
      <c r="O311" s="832">
        <v>16.8</v>
      </c>
      <c r="P311" s="849"/>
      <c r="Q311" s="849"/>
      <c r="R311" s="837"/>
      <c r="S311" s="850"/>
    </row>
    <row r="312" spans="1:19" ht="14.45" customHeight="1" x14ac:dyDescent="0.2">
      <c r="A312" s="831" t="s">
        <v>5340</v>
      </c>
      <c r="B312" s="832" t="s">
        <v>5341</v>
      </c>
      <c r="C312" s="832" t="s">
        <v>595</v>
      </c>
      <c r="D312" s="832" t="s">
        <v>1771</v>
      </c>
      <c r="E312" s="832" t="s">
        <v>5356</v>
      </c>
      <c r="F312" s="832" t="s">
        <v>5357</v>
      </c>
      <c r="G312" s="832" t="s">
        <v>5358</v>
      </c>
      <c r="H312" s="849">
        <v>1</v>
      </c>
      <c r="I312" s="849">
        <v>83</v>
      </c>
      <c r="J312" s="832"/>
      <c r="K312" s="832">
        <v>83</v>
      </c>
      <c r="L312" s="849"/>
      <c r="M312" s="849"/>
      <c r="N312" s="832"/>
      <c r="O312" s="832"/>
      <c r="P312" s="849"/>
      <c r="Q312" s="849"/>
      <c r="R312" s="837"/>
      <c r="S312" s="850"/>
    </row>
    <row r="313" spans="1:19" ht="14.45" customHeight="1" x14ac:dyDescent="0.2">
      <c r="A313" s="831" t="s">
        <v>5340</v>
      </c>
      <c r="B313" s="832" t="s">
        <v>5341</v>
      </c>
      <c r="C313" s="832" t="s">
        <v>595</v>
      </c>
      <c r="D313" s="832" t="s">
        <v>1771</v>
      </c>
      <c r="E313" s="832" t="s">
        <v>5356</v>
      </c>
      <c r="F313" s="832" t="s">
        <v>5368</v>
      </c>
      <c r="G313" s="832" t="s">
        <v>5369</v>
      </c>
      <c r="H313" s="849"/>
      <c r="I313" s="849"/>
      <c r="J313" s="832"/>
      <c r="K313" s="832"/>
      <c r="L313" s="849">
        <v>2</v>
      </c>
      <c r="M313" s="849">
        <v>482</v>
      </c>
      <c r="N313" s="832">
        <v>1</v>
      </c>
      <c r="O313" s="832">
        <v>241</v>
      </c>
      <c r="P313" s="849">
        <v>1</v>
      </c>
      <c r="Q313" s="849">
        <v>242</v>
      </c>
      <c r="R313" s="837">
        <v>0.50207468879668049</v>
      </c>
      <c r="S313" s="850">
        <v>242</v>
      </c>
    </row>
    <row r="314" spans="1:19" ht="14.45" customHeight="1" x14ac:dyDescent="0.2">
      <c r="A314" s="831" t="s">
        <v>5340</v>
      </c>
      <c r="B314" s="832" t="s">
        <v>5341</v>
      </c>
      <c r="C314" s="832" t="s">
        <v>595</v>
      </c>
      <c r="D314" s="832" t="s">
        <v>1771</v>
      </c>
      <c r="E314" s="832" t="s">
        <v>5356</v>
      </c>
      <c r="F314" s="832" t="s">
        <v>5370</v>
      </c>
      <c r="G314" s="832" t="s">
        <v>5371</v>
      </c>
      <c r="H314" s="849">
        <v>4</v>
      </c>
      <c r="I314" s="849">
        <v>1236</v>
      </c>
      <c r="J314" s="832">
        <v>0.40445026178010474</v>
      </c>
      <c r="K314" s="832">
        <v>309</v>
      </c>
      <c r="L314" s="849">
        <v>8</v>
      </c>
      <c r="M314" s="849">
        <v>3056</v>
      </c>
      <c r="N314" s="832">
        <v>1</v>
      </c>
      <c r="O314" s="832">
        <v>382</v>
      </c>
      <c r="P314" s="849">
        <v>5</v>
      </c>
      <c r="Q314" s="849">
        <v>1920</v>
      </c>
      <c r="R314" s="837">
        <v>0.62827225130890052</v>
      </c>
      <c r="S314" s="850">
        <v>384</v>
      </c>
    </row>
    <row r="315" spans="1:19" ht="14.45" customHeight="1" x14ac:dyDescent="0.2">
      <c r="A315" s="831" t="s">
        <v>5340</v>
      </c>
      <c r="B315" s="832" t="s">
        <v>5341</v>
      </c>
      <c r="C315" s="832" t="s">
        <v>595</v>
      </c>
      <c r="D315" s="832" t="s">
        <v>1771</v>
      </c>
      <c r="E315" s="832" t="s">
        <v>5356</v>
      </c>
      <c r="F315" s="832" t="s">
        <v>5374</v>
      </c>
      <c r="G315" s="832" t="s">
        <v>5375</v>
      </c>
      <c r="H315" s="849">
        <v>5</v>
      </c>
      <c r="I315" s="849">
        <v>495</v>
      </c>
      <c r="J315" s="832">
        <v>2.7197802197802199</v>
      </c>
      <c r="K315" s="832">
        <v>99</v>
      </c>
      <c r="L315" s="849">
        <v>2</v>
      </c>
      <c r="M315" s="849">
        <v>182</v>
      </c>
      <c r="N315" s="832">
        <v>1</v>
      </c>
      <c r="O315" s="832">
        <v>91</v>
      </c>
      <c r="P315" s="849"/>
      <c r="Q315" s="849"/>
      <c r="R315" s="837"/>
      <c r="S315" s="850"/>
    </row>
    <row r="316" spans="1:19" ht="14.45" customHeight="1" x14ac:dyDescent="0.2">
      <c r="A316" s="831" t="s">
        <v>5340</v>
      </c>
      <c r="B316" s="832" t="s">
        <v>5341</v>
      </c>
      <c r="C316" s="832" t="s">
        <v>595</v>
      </c>
      <c r="D316" s="832" t="s">
        <v>1771</v>
      </c>
      <c r="E316" s="832" t="s">
        <v>5356</v>
      </c>
      <c r="F316" s="832" t="s">
        <v>5378</v>
      </c>
      <c r="G316" s="832" t="s">
        <v>5379</v>
      </c>
      <c r="H316" s="849">
        <v>10</v>
      </c>
      <c r="I316" s="849">
        <v>970</v>
      </c>
      <c r="J316" s="832">
        <v>2.9938271604938271</v>
      </c>
      <c r="K316" s="832">
        <v>97</v>
      </c>
      <c r="L316" s="849">
        <v>4</v>
      </c>
      <c r="M316" s="849">
        <v>324</v>
      </c>
      <c r="N316" s="832">
        <v>1</v>
      </c>
      <c r="O316" s="832">
        <v>81</v>
      </c>
      <c r="P316" s="849">
        <v>17</v>
      </c>
      <c r="Q316" s="849">
        <v>1377</v>
      </c>
      <c r="R316" s="837">
        <v>4.25</v>
      </c>
      <c r="S316" s="850">
        <v>81</v>
      </c>
    </row>
    <row r="317" spans="1:19" ht="14.45" customHeight="1" x14ac:dyDescent="0.2">
      <c r="A317" s="831" t="s">
        <v>5340</v>
      </c>
      <c r="B317" s="832" t="s">
        <v>5341</v>
      </c>
      <c r="C317" s="832" t="s">
        <v>595</v>
      </c>
      <c r="D317" s="832" t="s">
        <v>1771</v>
      </c>
      <c r="E317" s="832" t="s">
        <v>5356</v>
      </c>
      <c r="F317" s="832" t="s">
        <v>5380</v>
      </c>
      <c r="G317" s="832" t="s">
        <v>5381</v>
      </c>
      <c r="H317" s="849">
        <v>594</v>
      </c>
      <c r="I317" s="849">
        <v>74844</v>
      </c>
      <c r="J317" s="832">
        <v>1.0467545908448832</v>
      </c>
      <c r="K317" s="832">
        <v>126</v>
      </c>
      <c r="L317" s="849">
        <v>563</v>
      </c>
      <c r="M317" s="849">
        <v>71501</v>
      </c>
      <c r="N317" s="832">
        <v>1</v>
      </c>
      <c r="O317" s="832">
        <v>127</v>
      </c>
      <c r="P317" s="849">
        <v>630</v>
      </c>
      <c r="Q317" s="849">
        <v>79380</v>
      </c>
      <c r="R317" s="837">
        <v>1.1101942630173005</v>
      </c>
      <c r="S317" s="850">
        <v>126</v>
      </c>
    </row>
    <row r="318" spans="1:19" ht="14.45" customHeight="1" x14ac:dyDescent="0.2">
      <c r="A318" s="831" t="s">
        <v>5340</v>
      </c>
      <c r="B318" s="832" t="s">
        <v>5341</v>
      </c>
      <c r="C318" s="832" t="s">
        <v>595</v>
      </c>
      <c r="D318" s="832" t="s">
        <v>1771</v>
      </c>
      <c r="E318" s="832" t="s">
        <v>5356</v>
      </c>
      <c r="F318" s="832" t="s">
        <v>5396</v>
      </c>
      <c r="G318" s="832" t="s">
        <v>5397</v>
      </c>
      <c r="H318" s="849">
        <v>11</v>
      </c>
      <c r="I318" s="849">
        <v>14410</v>
      </c>
      <c r="J318" s="832">
        <v>3.6582889058136585</v>
      </c>
      <c r="K318" s="832">
        <v>1310</v>
      </c>
      <c r="L318" s="849">
        <v>3</v>
      </c>
      <c r="M318" s="849">
        <v>3939</v>
      </c>
      <c r="N318" s="832">
        <v>1</v>
      </c>
      <c r="O318" s="832">
        <v>1313</v>
      </c>
      <c r="P318" s="849">
        <v>7</v>
      </c>
      <c r="Q318" s="849">
        <v>9247</v>
      </c>
      <c r="R318" s="837">
        <v>2.3475501396293477</v>
      </c>
      <c r="S318" s="850">
        <v>1321</v>
      </c>
    </row>
    <row r="319" spans="1:19" ht="14.45" customHeight="1" x14ac:dyDescent="0.2">
      <c r="A319" s="831" t="s">
        <v>5340</v>
      </c>
      <c r="B319" s="832" t="s">
        <v>5341</v>
      </c>
      <c r="C319" s="832" t="s">
        <v>595</v>
      </c>
      <c r="D319" s="832" t="s">
        <v>1771</v>
      </c>
      <c r="E319" s="832" t="s">
        <v>5356</v>
      </c>
      <c r="F319" s="832" t="s">
        <v>5402</v>
      </c>
      <c r="G319" s="832" t="s">
        <v>5403</v>
      </c>
      <c r="H319" s="849">
        <v>3</v>
      </c>
      <c r="I319" s="849">
        <v>489</v>
      </c>
      <c r="J319" s="832">
        <v>0.99390243902439024</v>
      </c>
      <c r="K319" s="832">
        <v>163</v>
      </c>
      <c r="L319" s="849">
        <v>3</v>
      </c>
      <c r="M319" s="849">
        <v>492</v>
      </c>
      <c r="N319" s="832">
        <v>1</v>
      </c>
      <c r="O319" s="832">
        <v>164</v>
      </c>
      <c r="P319" s="849">
        <v>1</v>
      </c>
      <c r="Q319" s="849">
        <v>165</v>
      </c>
      <c r="R319" s="837">
        <v>0.33536585365853661</v>
      </c>
      <c r="S319" s="850">
        <v>165</v>
      </c>
    </row>
    <row r="320" spans="1:19" ht="14.45" customHeight="1" x14ac:dyDescent="0.2">
      <c r="A320" s="831" t="s">
        <v>5340</v>
      </c>
      <c r="B320" s="832" t="s">
        <v>5341</v>
      </c>
      <c r="C320" s="832" t="s">
        <v>595</v>
      </c>
      <c r="D320" s="832" t="s">
        <v>1771</v>
      </c>
      <c r="E320" s="832" t="s">
        <v>5356</v>
      </c>
      <c r="F320" s="832" t="s">
        <v>5404</v>
      </c>
      <c r="G320" s="832" t="s">
        <v>5405</v>
      </c>
      <c r="H320" s="849">
        <v>515</v>
      </c>
      <c r="I320" s="849">
        <v>17166.670000000002</v>
      </c>
      <c r="J320" s="832">
        <v>1.3205140927031485</v>
      </c>
      <c r="K320" s="832">
        <v>33.333339805825247</v>
      </c>
      <c r="L320" s="849">
        <v>390</v>
      </c>
      <c r="M320" s="849">
        <v>12999.99</v>
      </c>
      <c r="N320" s="832">
        <v>1</v>
      </c>
      <c r="O320" s="832">
        <v>33.333307692307692</v>
      </c>
      <c r="P320" s="849">
        <v>438</v>
      </c>
      <c r="Q320" s="849">
        <v>14599.99</v>
      </c>
      <c r="R320" s="837">
        <v>1.1230770177515521</v>
      </c>
      <c r="S320" s="850">
        <v>33.333310502283105</v>
      </c>
    </row>
    <row r="321" spans="1:19" ht="14.45" customHeight="1" x14ac:dyDescent="0.2">
      <c r="A321" s="831" t="s">
        <v>5340</v>
      </c>
      <c r="B321" s="832" t="s">
        <v>5341</v>
      </c>
      <c r="C321" s="832" t="s">
        <v>595</v>
      </c>
      <c r="D321" s="832" t="s">
        <v>1771</v>
      </c>
      <c r="E321" s="832" t="s">
        <v>5356</v>
      </c>
      <c r="F321" s="832" t="s">
        <v>5410</v>
      </c>
      <c r="G321" s="832" t="s">
        <v>5411</v>
      </c>
      <c r="H321" s="849">
        <v>8</v>
      </c>
      <c r="I321" s="849">
        <v>688</v>
      </c>
      <c r="J321" s="832">
        <v>2</v>
      </c>
      <c r="K321" s="832">
        <v>86</v>
      </c>
      <c r="L321" s="849">
        <v>4</v>
      </c>
      <c r="M321" s="849">
        <v>344</v>
      </c>
      <c r="N321" s="832">
        <v>1</v>
      </c>
      <c r="O321" s="832">
        <v>86</v>
      </c>
      <c r="P321" s="849">
        <v>4</v>
      </c>
      <c r="Q321" s="849">
        <v>348</v>
      </c>
      <c r="R321" s="837">
        <v>1.0116279069767442</v>
      </c>
      <c r="S321" s="850">
        <v>87</v>
      </c>
    </row>
    <row r="322" spans="1:19" ht="14.45" customHeight="1" x14ac:dyDescent="0.2">
      <c r="A322" s="831" t="s">
        <v>5340</v>
      </c>
      <c r="B322" s="832" t="s">
        <v>5341</v>
      </c>
      <c r="C322" s="832" t="s">
        <v>595</v>
      </c>
      <c r="D322" s="832" t="s">
        <v>1771</v>
      </c>
      <c r="E322" s="832" t="s">
        <v>5356</v>
      </c>
      <c r="F322" s="832" t="s">
        <v>5412</v>
      </c>
      <c r="G322" s="832" t="s">
        <v>5413</v>
      </c>
      <c r="H322" s="849">
        <v>8</v>
      </c>
      <c r="I322" s="849">
        <v>256</v>
      </c>
      <c r="J322" s="832"/>
      <c r="K322" s="832">
        <v>32</v>
      </c>
      <c r="L322" s="849"/>
      <c r="M322" s="849"/>
      <c r="N322" s="832"/>
      <c r="O322" s="832"/>
      <c r="P322" s="849">
        <v>4</v>
      </c>
      <c r="Q322" s="849">
        <v>132</v>
      </c>
      <c r="R322" s="837"/>
      <c r="S322" s="850">
        <v>33</v>
      </c>
    </row>
    <row r="323" spans="1:19" ht="14.45" customHeight="1" x14ac:dyDescent="0.2">
      <c r="A323" s="831" t="s">
        <v>5340</v>
      </c>
      <c r="B323" s="832" t="s">
        <v>5341</v>
      </c>
      <c r="C323" s="832" t="s">
        <v>595</v>
      </c>
      <c r="D323" s="832" t="s">
        <v>1771</v>
      </c>
      <c r="E323" s="832" t="s">
        <v>5356</v>
      </c>
      <c r="F323" s="832" t="s">
        <v>5416</v>
      </c>
      <c r="G323" s="832" t="s">
        <v>5417</v>
      </c>
      <c r="H323" s="849"/>
      <c r="I323" s="849"/>
      <c r="J323" s="832"/>
      <c r="K323" s="832"/>
      <c r="L323" s="849">
        <v>1</v>
      </c>
      <c r="M323" s="849">
        <v>496</v>
      </c>
      <c r="N323" s="832">
        <v>1</v>
      </c>
      <c r="O323" s="832">
        <v>496</v>
      </c>
      <c r="P323" s="849">
        <v>1</v>
      </c>
      <c r="Q323" s="849">
        <v>499</v>
      </c>
      <c r="R323" s="837">
        <v>1.0060483870967742</v>
      </c>
      <c r="S323" s="850">
        <v>499</v>
      </c>
    </row>
    <row r="324" spans="1:19" ht="14.45" customHeight="1" x14ac:dyDescent="0.2">
      <c r="A324" s="831" t="s">
        <v>5340</v>
      </c>
      <c r="B324" s="832" t="s">
        <v>5341</v>
      </c>
      <c r="C324" s="832" t="s">
        <v>595</v>
      </c>
      <c r="D324" s="832" t="s">
        <v>1771</v>
      </c>
      <c r="E324" s="832" t="s">
        <v>5356</v>
      </c>
      <c r="F324" s="832" t="s">
        <v>5418</v>
      </c>
      <c r="G324" s="832" t="s">
        <v>5419</v>
      </c>
      <c r="H324" s="849">
        <v>12</v>
      </c>
      <c r="I324" s="849">
        <v>1944</v>
      </c>
      <c r="J324" s="832">
        <v>1.2303797468354429</v>
      </c>
      <c r="K324" s="832">
        <v>162</v>
      </c>
      <c r="L324" s="849">
        <v>10</v>
      </c>
      <c r="M324" s="849">
        <v>1580</v>
      </c>
      <c r="N324" s="832">
        <v>1</v>
      </c>
      <c r="O324" s="832">
        <v>158</v>
      </c>
      <c r="P324" s="849">
        <v>18</v>
      </c>
      <c r="Q324" s="849">
        <v>2844</v>
      </c>
      <c r="R324" s="837">
        <v>1.8</v>
      </c>
      <c r="S324" s="850">
        <v>158</v>
      </c>
    </row>
    <row r="325" spans="1:19" ht="14.45" customHeight="1" x14ac:dyDescent="0.2">
      <c r="A325" s="831" t="s">
        <v>5340</v>
      </c>
      <c r="B325" s="832" t="s">
        <v>5341</v>
      </c>
      <c r="C325" s="832" t="s">
        <v>595</v>
      </c>
      <c r="D325" s="832" t="s">
        <v>1771</v>
      </c>
      <c r="E325" s="832" t="s">
        <v>5356</v>
      </c>
      <c r="F325" s="832" t="s">
        <v>5422</v>
      </c>
      <c r="G325" s="832" t="s">
        <v>5423</v>
      </c>
      <c r="H325" s="849">
        <v>19</v>
      </c>
      <c r="I325" s="849">
        <v>4769</v>
      </c>
      <c r="J325" s="832">
        <v>2.1027336860670194</v>
      </c>
      <c r="K325" s="832">
        <v>251</v>
      </c>
      <c r="L325" s="849">
        <v>9</v>
      </c>
      <c r="M325" s="849">
        <v>2268</v>
      </c>
      <c r="N325" s="832">
        <v>1</v>
      </c>
      <c r="O325" s="832">
        <v>252</v>
      </c>
      <c r="P325" s="849">
        <v>59</v>
      </c>
      <c r="Q325" s="849">
        <v>14986</v>
      </c>
      <c r="R325" s="837">
        <v>6.6075837742504406</v>
      </c>
      <c r="S325" s="850">
        <v>254</v>
      </c>
    </row>
    <row r="326" spans="1:19" ht="14.45" customHeight="1" x14ac:dyDescent="0.2">
      <c r="A326" s="831" t="s">
        <v>5340</v>
      </c>
      <c r="B326" s="832" t="s">
        <v>5341</v>
      </c>
      <c r="C326" s="832" t="s">
        <v>595</v>
      </c>
      <c r="D326" s="832" t="s">
        <v>1771</v>
      </c>
      <c r="E326" s="832" t="s">
        <v>5356</v>
      </c>
      <c r="F326" s="832" t="s">
        <v>5426</v>
      </c>
      <c r="G326" s="832" t="s">
        <v>5427</v>
      </c>
      <c r="H326" s="849"/>
      <c r="I326" s="849"/>
      <c r="J326" s="832"/>
      <c r="K326" s="832"/>
      <c r="L326" s="849">
        <v>1</v>
      </c>
      <c r="M326" s="849">
        <v>723</v>
      </c>
      <c r="N326" s="832">
        <v>1</v>
      </c>
      <c r="O326" s="832">
        <v>723</v>
      </c>
      <c r="P326" s="849"/>
      <c r="Q326" s="849"/>
      <c r="R326" s="837"/>
      <c r="S326" s="850"/>
    </row>
    <row r="327" spans="1:19" ht="14.45" customHeight="1" x14ac:dyDescent="0.2">
      <c r="A327" s="831" t="s">
        <v>5340</v>
      </c>
      <c r="B327" s="832" t="s">
        <v>5341</v>
      </c>
      <c r="C327" s="832" t="s">
        <v>595</v>
      </c>
      <c r="D327" s="832" t="s">
        <v>1771</v>
      </c>
      <c r="E327" s="832" t="s">
        <v>5356</v>
      </c>
      <c r="F327" s="832" t="s">
        <v>5438</v>
      </c>
      <c r="G327" s="832" t="s">
        <v>5439</v>
      </c>
      <c r="H327" s="849"/>
      <c r="I327" s="849"/>
      <c r="J327" s="832"/>
      <c r="K327" s="832"/>
      <c r="L327" s="849"/>
      <c r="M327" s="849"/>
      <c r="N327" s="832"/>
      <c r="O327" s="832"/>
      <c r="P327" s="849">
        <v>3</v>
      </c>
      <c r="Q327" s="849">
        <v>1065</v>
      </c>
      <c r="R327" s="837"/>
      <c r="S327" s="850">
        <v>355</v>
      </c>
    </row>
    <row r="328" spans="1:19" ht="14.45" customHeight="1" x14ac:dyDescent="0.2">
      <c r="A328" s="831" t="s">
        <v>5340</v>
      </c>
      <c r="B328" s="832" t="s">
        <v>5341</v>
      </c>
      <c r="C328" s="832" t="s">
        <v>595</v>
      </c>
      <c r="D328" s="832" t="s">
        <v>1771</v>
      </c>
      <c r="E328" s="832" t="s">
        <v>5356</v>
      </c>
      <c r="F328" s="832" t="s">
        <v>5440</v>
      </c>
      <c r="G328" s="832" t="s">
        <v>5441</v>
      </c>
      <c r="H328" s="849">
        <v>1</v>
      </c>
      <c r="I328" s="849">
        <v>500</v>
      </c>
      <c r="J328" s="832"/>
      <c r="K328" s="832">
        <v>500</v>
      </c>
      <c r="L328" s="849"/>
      <c r="M328" s="849"/>
      <c r="N328" s="832"/>
      <c r="O328" s="832"/>
      <c r="P328" s="849"/>
      <c r="Q328" s="849"/>
      <c r="R328" s="837"/>
      <c r="S328" s="850"/>
    </row>
    <row r="329" spans="1:19" ht="14.45" customHeight="1" x14ac:dyDescent="0.2">
      <c r="A329" s="831" t="s">
        <v>5340</v>
      </c>
      <c r="B329" s="832" t="s">
        <v>5341</v>
      </c>
      <c r="C329" s="832" t="s">
        <v>595</v>
      </c>
      <c r="D329" s="832" t="s">
        <v>1771</v>
      </c>
      <c r="E329" s="832" t="s">
        <v>5356</v>
      </c>
      <c r="F329" s="832" t="s">
        <v>5444</v>
      </c>
      <c r="G329" s="832" t="s">
        <v>5445</v>
      </c>
      <c r="H329" s="849">
        <v>10</v>
      </c>
      <c r="I329" s="849">
        <v>1150</v>
      </c>
      <c r="J329" s="832">
        <v>1.9827586206896552</v>
      </c>
      <c r="K329" s="832">
        <v>115</v>
      </c>
      <c r="L329" s="849">
        <v>4</v>
      </c>
      <c r="M329" s="849">
        <v>580</v>
      </c>
      <c r="N329" s="832">
        <v>1</v>
      </c>
      <c r="O329" s="832">
        <v>145</v>
      </c>
      <c r="P329" s="849">
        <v>8</v>
      </c>
      <c r="Q329" s="849">
        <v>1160</v>
      </c>
      <c r="R329" s="837">
        <v>2</v>
      </c>
      <c r="S329" s="850">
        <v>145</v>
      </c>
    </row>
    <row r="330" spans="1:19" ht="14.45" customHeight="1" x14ac:dyDescent="0.2">
      <c r="A330" s="831" t="s">
        <v>5340</v>
      </c>
      <c r="B330" s="832" t="s">
        <v>5341</v>
      </c>
      <c r="C330" s="832" t="s">
        <v>595</v>
      </c>
      <c r="D330" s="832" t="s">
        <v>1771</v>
      </c>
      <c r="E330" s="832" t="s">
        <v>5356</v>
      </c>
      <c r="F330" s="832" t="s">
        <v>5456</v>
      </c>
      <c r="G330" s="832" t="s">
        <v>5457</v>
      </c>
      <c r="H330" s="849"/>
      <c r="I330" s="849"/>
      <c r="J330" s="832"/>
      <c r="K330" s="832"/>
      <c r="L330" s="849">
        <v>1</v>
      </c>
      <c r="M330" s="849">
        <v>165</v>
      </c>
      <c r="N330" s="832">
        <v>1</v>
      </c>
      <c r="O330" s="832">
        <v>165</v>
      </c>
      <c r="P330" s="849"/>
      <c r="Q330" s="849"/>
      <c r="R330" s="837"/>
      <c r="S330" s="850"/>
    </row>
    <row r="331" spans="1:19" ht="14.45" customHeight="1" x14ac:dyDescent="0.2">
      <c r="A331" s="831" t="s">
        <v>5340</v>
      </c>
      <c r="B331" s="832" t="s">
        <v>5341</v>
      </c>
      <c r="C331" s="832" t="s">
        <v>595</v>
      </c>
      <c r="D331" s="832" t="s">
        <v>1771</v>
      </c>
      <c r="E331" s="832" t="s">
        <v>5356</v>
      </c>
      <c r="F331" s="832" t="s">
        <v>5458</v>
      </c>
      <c r="G331" s="832" t="s">
        <v>5459</v>
      </c>
      <c r="H331" s="849"/>
      <c r="I331" s="849"/>
      <c r="J331" s="832"/>
      <c r="K331" s="832"/>
      <c r="L331" s="849"/>
      <c r="M331" s="849"/>
      <c r="N331" s="832"/>
      <c r="O331" s="832"/>
      <c r="P331" s="849">
        <v>1</v>
      </c>
      <c r="Q331" s="849">
        <v>1087</v>
      </c>
      <c r="R331" s="837"/>
      <c r="S331" s="850">
        <v>1087</v>
      </c>
    </row>
    <row r="332" spans="1:19" ht="14.45" customHeight="1" x14ac:dyDescent="0.2">
      <c r="A332" s="831" t="s">
        <v>5340</v>
      </c>
      <c r="B332" s="832" t="s">
        <v>5341</v>
      </c>
      <c r="C332" s="832" t="s">
        <v>595</v>
      </c>
      <c r="D332" s="832" t="s">
        <v>1771</v>
      </c>
      <c r="E332" s="832" t="s">
        <v>5356</v>
      </c>
      <c r="F332" s="832" t="s">
        <v>5460</v>
      </c>
      <c r="G332" s="832" t="s">
        <v>5461</v>
      </c>
      <c r="H332" s="849">
        <v>3</v>
      </c>
      <c r="I332" s="849">
        <v>258</v>
      </c>
      <c r="J332" s="832">
        <v>2.9655172413793105</v>
      </c>
      <c r="K332" s="832">
        <v>86</v>
      </c>
      <c r="L332" s="849">
        <v>1</v>
      </c>
      <c r="M332" s="849">
        <v>87</v>
      </c>
      <c r="N332" s="832">
        <v>1</v>
      </c>
      <c r="O332" s="832">
        <v>87</v>
      </c>
      <c r="P332" s="849">
        <v>1</v>
      </c>
      <c r="Q332" s="849">
        <v>87</v>
      </c>
      <c r="R332" s="837">
        <v>1</v>
      </c>
      <c r="S332" s="850">
        <v>87</v>
      </c>
    </row>
    <row r="333" spans="1:19" ht="14.45" customHeight="1" x14ac:dyDescent="0.2">
      <c r="A333" s="831" t="s">
        <v>5340</v>
      </c>
      <c r="B333" s="832" t="s">
        <v>5341</v>
      </c>
      <c r="C333" s="832" t="s">
        <v>595</v>
      </c>
      <c r="D333" s="832" t="s">
        <v>1771</v>
      </c>
      <c r="E333" s="832" t="s">
        <v>5356</v>
      </c>
      <c r="F333" s="832" t="s">
        <v>5462</v>
      </c>
      <c r="G333" s="832" t="s">
        <v>5463</v>
      </c>
      <c r="H333" s="849"/>
      <c r="I333" s="849"/>
      <c r="J333" s="832"/>
      <c r="K333" s="832"/>
      <c r="L333" s="849">
        <v>1</v>
      </c>
      <c r="M333" s="849">
        <v>779</v>
      </c>
      <c r="N333" s="832">
        <v>1</v>
      </c>
      <c r="O333" s="832">
        <v>779</v>
      </c>
      <c r="P333" s="849"/>
      <c r="Q333" s="849"/>
      <c r="R333" s="837"/>
      <c r="S333" s="850"/>
    </row>
    <row r="334" spans="1:19" ht="14.45" customHeight="1" x14ac:dyDescent="0.2">
      <c r="A334" s="831" t="s">
        <v>5340</v>
      </c>
      <c r="B334" s="832" t="s">
        <v>5341</v>
      </c>
      <c r="C334" s="832" t="s">
        <v>595</v>
      </c>
      <c r="D334" s="832" t="s">
        <v>1771</v>
      </c>
      <c r="E334" s="832" t="s">
        <v>5356</v>
      </c>
      <c r="F334" s="832" t="s">
        <v>5478</v>
      </c>
      <c r="G334" s="832" t="s">
        <v>5479</v>
      </c>
      <c r="H334" s="849"/>
      <c r="I334" s="849"/>
      <c r="J334" s="832"/>
      <c r="K334" s="832"/>
      <c r="L334" s="849"/>
      <c r="M334" s="849"/>
      <c r="N334" s="832"/>
      <c r="O334" s="832"/>
      <c r="P334" s="849">
        <v>1</v>
      </c>
      <c r="Q334" s="849">
        <v>530</v>
      </c>
      <c r="R334" s="837"/>
      <c r="S334" s="850">
        <v>530</v>
      </c>
    </row>
    <row r="335" spans="1:19" ht="14.45" customHeight="1" x14ac:dyDescent="0.2">
      <c r="A335" s="831" t="s">
        <v>5340</v>
      </c>
      <c r="B335" s="832" t="s">
        <v>5341</v>
      </c>
      <c r="C335" s="832" t="s">
        <v>595</v>
      </c>
      <c r="D335" s="832" t="s">
        <v>1771</v>
      </c>
      <c r="E335" s="832" t="s">
        <v>5356</v>
      </c>
      <c r="F335" s="832" t="s">
        <v>5482</v>
      </c>
      <c r="G335" s="832" t="s">
        <v>5483</v>
      </c>
      <c r="H335" s="849">
        <v>10</v>
      </c>
      <c r="I335" s="849">
        <v>860</v>
      </c>
      <c r="J335" s="832">
        <v>0.65900383141762453</v>
      </c>
      <c r="K335" s="832">
        <v>86</v>
      </c>
      <c r="L335" s="849">
        <v>15</v>
      </c>
      <c r="M335" s="849">
        <v>1305</v>
      </c>
      <c r="N335" s="832">
        <v>1</v>
      </c>
      <c r="O335" s="832">
        <v>87</v>
      </c>
      <c r="P335" s="849">
        <v>41</v>
      </c>
      <c r="Q335" s="849">
        <v>3567</v>
      </c>
      <c r="R335" s="837">
        <v>2.7333333333333334</v>
      </c>
      <c r="S335" s="850">
        <v>87</v>
      </c>
    </row>
    <row r="336" spans="1:19" ht="14.45" customHeight="1" x14ac:dyDescent="0.2">
      <c r="A336" s="831" t="s">
        <v>5340</v>
      </c>
      <c r="B336" s="832" t="s">
        <v>5341</v>
      </c>
      <c r="C336" s="832" t="s">
        <v>595</v>
      </c>
      <c r="D336" s="832" t="s">
        <v>1771</v>
      </c>
      <c r="E336" s="832" t="s">
        <v>5356</v>
      </c>
      <c r="F336" s="832" t="s">
        <v>5484</v>
      </c>
      <c r="G336" s="832" t="s">
        <v>5485</v>
      </c>
      <c r="H336" s="849"/>
      <c r="I336" s="849"/>
      <c r="J336" s="832"/>
      <c r="K336" s="832"/>
      <c r="L336" s="849"/>
      <c r="M336" s="849"/>
      <c r="N336" s="832"/>
      <c r="O336" s="832"/>
      <c r="P336" s="849">
        <v>1</v>
      </c>
      <c r="Q336" s="849">
        <v>0</v>
      </c>
      <c r="R336" s="837"/>
      <c r="S336" s="850">
        <v>0</v>
      </c>
    </row>
    <row r="337" spans="1:19" ht="14.45" customHeight="1" x14ac:dyDescent="0.2">
      <c r="A337" s="831" t="s">
        <v>5340</v>
      </c>
      <c r="B337" s="832" t="s">
        <v>5341</v>
      </c>
      <c r="C337" s="832" t="s">
        <v>595</v>
      </c>
      <c r="D337" s="832" t="s">
        <v>5335</v>
      </c>
      <c r="E337" s="832" t="s">
        <v>5356</v>
      </c>
      <c r="F337" s="832" t="s">
        <v>5380</v>
      </c>
      <c r="G337" s="832" t="s">
        <v>5381</v>
      </c>
      <c r="H337" s="849"/>
      <c r="I337" s="849"/>
      <c r="J337" s="832"/>
      <c r="K337" s="832"/>
      <c r="L337" s="849">
        <v>1</v>
      </c>
      <c r="M337" s="849">
        <v>127</v>
      </c>
      <c r="N337" s="832">
        <v>1</v>
      </c>
      <c r="O337" s="832">
        <v>127</v>
      </c>
      <c r="P337" s="849"/>
      <c r="Q337" s="849"/>
      <c r="R337" s="837"/>
      <c r="S337" s="850"/>
    </row>
    <row r="338" spans="1:19" ht="14.45" customHeight="1" x14ac:dyDescent="0.2">
      <c r="A338" s="831" t="s">
        <v>5340</v>
      </c>
      <c r="B338" s="832" t="s">
        <v>5341</v>
      </c>
      <c r="C338" s="832" t="s">
        <v>595</v>
      </c>
      <c r="D338" s="832" t="s">
        <v>5335</v>
      </c>
      <c r="E338" s="832" t="s">
        <v>5356</v>
      </c>
      <c r="F338" s="832" t="s">
        <v>5404</v>
      </c>
      <c r="G338" s="832" t="s">
        <v>5405</v>
      </c>
      <c r="H338" s="849"/>
      <c r="I338" s="849"/>
      <c r="J338" s="832"/>
      <c r="K338" s="832"/>
      <c r="L338" s="849">
        <v>1</v>
      </c>
      <c r="M338" s="849">
        <v>33.33</v>
      </c>
      <c r="N338" s="832">
        <v>1</v>
      </c>
      <c r="O338" s="832">
        <v>33.33</v>
      </c>
      <c r="P338" s="849"/>
      <c r="Q338" s="849"/>
      <c r="R338" s="837"/>
      <c r="S338" s="850"/>
    </row>
    <row r="339" spans="1:19" ht="14.45" customHeight="1" x14ac:dyDescent="0.2">
      <c r="A339" s="831" t="s">
        <v>5340</v>
      </c>
      <c r="B339" s="832" t="s">
        <v>5341</v>
      </c>
      <c r="C339" s="832" t="s">
        <v>595</v>
      </c>
      <c r="D339" s="832" t="s">
        <v>1772</v>
      </c>
      <c r="E339" s="832" t="s">
        <v>5342</v>
      </c>
      <c r="F339" s="832" t="s">
        <v>5343</v>
      </c>
      <c r="G339" s="832" t="s">
        <v>5344</v>
      </c>
      <c r="H339" s="849">
        <v>0.8</v>
      </c>
      <c r="I339" s="849">
        <v>120.84</v>
      </c>
      <c r="J339" s="832">
        <v>2.476737036277926</v>
      </c>
      <c r="K339" s="832">
        <v>151.04999999999998</v>
      </c>
      <c r="L339" s="849">
        <v>0.7</v>
      </c>
      <c r="M339" s="849">
        <v>48.79</v>
      </c>
      <c r="N339" s="832">
        <v>1</v>
      </c>
      <c r="O339" s="832">
        <v>69.7</v>
      </c>
      <c r="P339" s="849">
        <v>0.6</v>
      </c>
      <c r="Q339" s="849">
        <v>41.82</v>
      </c>
      <c r="R339" s="837">
        <v>0.85714285714285721</v>
      </c>
      <c r="S339" s="850">
        <v>69.7</v>
      </c>
    </row>
    <row r="340" spans="1:19" ht="14.45" customHeight="1" x14ac:dyDescent="0.2">
      <c r="A340" s="831" t="s">
        <v>5340</v>
      </c>
      <c r="B340" s="832" t="s">
        <v>5341</v>
      </c>
      <c r="C340" s="832" t="s">
        <v>595</v>
      </c>
      <c r="D340" s="832" t="s">
        <v>1772</v>
      </c>
      <c r="E340" s="832" t="s">
        <v>5356</v>
      </c>
      <c r="F340" s="832" t="s">
        <v>5357</v>
      </c>
      <c r="G340" s="832" t="s">
        <v>5358</v>
      </c>
      <c r="H340" s="849"/>
      <c r="I340" s="849"/>
      <c r="J340" s="832"/>
      <c r="K340" s="832"/>
      <c r="L340" s="849">
        <v>1</v>
      </c>
      <c r="M340" s="849">
        <v>83</v>
      </c>
      <c r="N340" s="832">
        <v>1</v>
      </c>
      <c r="O340" s="832">
        <v>83</v>
      </c>
      <c r="P340" s="849"/>
      <c r="Q340" s="849"/>
      <c r="R340" s="837"/>
      <c r="S340" s="850"/>
    </row>
    <row r="341" spans="1:19" ht="14.45" customHeight="1" x14ac:dyDescent="0.2">
      <c r="A341" s="831" t="s">
        <v>5340</v>
      </c>
      <c r="B341" s="832" t="s">
        <v>5341</v>
      </c>
      <c r="C341" s="832" t="s">
        <v>595</v>
      </c>
      <c r="D341" s="832" t="s">
        <v>1772</v>
      </c>
      <c r="E341" s="832" t="s">
        <v>5356</v>
      </c>
      <c r="F341" s="832" t="s">
        <v>5359</v>
      </c>
      <c r="G341" s="832" t="s">
        <v>5360</v>
      </c>
      <c r="H341" s="849"/>
      <c r="I341" s="849"/>
      <c r="J341" s="832"/>
      <c r="K341" s="832"/>
      <c r="L341" s="849">
        <v>19</v>
      </c>
      <c r="M341" s="849">
        <v>2014</v>
      </c>
      <c r="N341" s="832">
        <v>1</v>
      </c>
      <c r="O341" s="832">
        <v>106</v>
      </c>
      <c r="P341" s="849">
        <v>37</v>
      </c>
      <c r="Q341" s="849">
        <v>3959</v>
      </c>
      <c r="R341" s="837">
        <v>1.9657398212512414</v>
      </c>
      <c r="S341" s="850">
        <v>107</v>
      </c>
    </row>
    <row r="342" spans="1:19" ht="14.45" customHeight="1" x14ac:dyDescent="0.2">
      <c r="A342" s="831" t="s">
        <v>5340</v>
      </c>
      <c r="B342" s="832" t="s">
        <v>5341</v>
      </c>
      <c r="C342" s="832" t="s">
        <v>595</v>
      </c>
      <c r="D342" s="832" t="s">
        <v>1772</v>
      </c>
      <c r="E342" s="832" t="s">
        <v>5356</v>
      </c>
      <c r="F342" s="832" t="s">
        <v>5370</v>
      </c>
      <c r="G342" s="832" t="s">
        <v>5371</v>
      </c>
      <c r="H342" s="849">
        <v>2</v>
      </c>
      <c r="I342" s="849">
        <v>618</v>
      </c>
      <c r="J342" s="832">
        <v>1.6178010471204189</v>
      </c>
      <c r="K342" s="832">
        <v>309</v>
      </c>
      <c r="L342" s="849">
        <v>1</v>
      </c>
      <c r="M342" s="849">
        <v>382</v>
      </c>
      <c r="N342" s="832">
        <v>1</v>
      </c>
      <c r="O342" s="832">
        <v>382</v>
      </c>
      <c r="P342" s="849">
        <v>5</v>
      </c>
      <c r="Q342" s="849">
        <v>1920</v>
      </c>
      <c r="R342" s="837">
        <v>5.0261780104712042</v>
      </c>
      <c r="S342" s="850">
        <v>384</v>
      </c>
    </row>
    <row r="343" spans="1:19" ht="14.45" customHeight="1" x14ac:dyDescent="0.2">
      <c r="A343" s="831" t="s">
        <v>5340</v>
      </c>
      <c r="B343" s="832" t="s">
        <v>5341</v>
      </c>
      <c r="C343" s="832" t="s">
        <v>595</v>
      </c>
      <c r="D343" s="832" t="s">
        <v>1772</v>
      </c>
      <c r="E343" s="832" t="s">
        <v>5356</v>
      </c>
      <c r="F343" s="832" t="s">
        <v>5374</v>
      </c>
      <c r="G343" s="832" t="s">
        <v>5375</v>
      </c>
      <c r="H343" s="849">
        <v>20</v>
      </c>
      <c r="I343" s="849">
        <v>1980</v>
      </c>
      <c r="J343" s="832">
        <v>1.3598901098901099</v>
      </c>
      <c r="K343" s="832">
        <v>99</v>
      </c>
      <c r="L343" s="849">
        <v>16</v>
      </c>
      <c r="M343" s="849">
        <v>1456</v>
      </c>
      <c r="N343" s="832">
        <v>1</v>
      </c>
      <c r="O343" s="832">
        <v>91</v>
      </c>
      <c r="P343" s="849">
        <v>57</v>
      </c>
      <c r="Q343" s="849">
        <v>5187</v>
      </c>
      <c r="R343" s="837">
        <v>3.5625</v>
      </c>
      <c r="S343" s="850">
        <v>91</v>
      </c>
    </row>
    <row r="344" spans="1:19" ht="14.45" customHeight="1" x14ac:dyDescent="0.2">
      <c r="A344" s="831" t="s">
        <v>5340</v>
      </c>
      <c r="B344" s="832" t="s">
        <v>5341</v>
      </c>
      <c r="C344" s="832" t="s">
        <v>595</v>
      </c>
      <c r="D344" s="832" t="s">
        <v>1772</v>
      </c>
      <c r="E344" s="832" t="s">
        <v>5356</v>
      </c>
      <c r="F344" s="832" t="s">
        <v>5378</v>
      </c>
      <c r="G344" s="832" t="s">
        <v>5379</v>
      </c>
      <c r="H344" s="849">
        <v>23</v>
      </c>
      <c r="I344" s="849">
        <v>2231</v>
      </c>
      <c r="J344" s="832">
        <v>2.1187084520417856</v>
      </c>
      <c r="K344" s="832">
        <v>97</v>
      </c>
      <c r="L344" s="849">
        <v>13</v>
      </c>
      <c r="M344" s="849">
        <v>1053</v>
      </c>
      <c r="N344" s="832">
        <v>1</v>
      </c>
      <c r="O344" s="832">
        <v>81</v>
      </c>
      <c r="P344" s="849">
        <v>9</v>
      </c>
      <c r="Q344" s="849">
        <v>729</v>
      </c>
      <c r="R344" s="837">
        <v>0.69230769230769229</v>
      </c>
      <c r="S344" s="850">
        <v>81</v>
      </c>
    </row>
    <row r="345" spans="1:19" ht="14.45" customHeight="1" x14ac:dyDescent="0.2">
      <c r="A345" s="831" t="s">
        <v>5340</v>
      </c>
      <c r="B345" s="832" t="s">
        <v>5341</v>
      </c>
      <c r="C345" s="832" t="s">
        <v>595</v>
      </c>
      <c r="D345" s="832" t="s">
        <v>1772</v>
      </c>
      <c r="E345" s="832" t="s">
        <v>5356</v>
      </c>
      <c r="F345" s="832" t="s">
        <v>5380</v>
      </c>
      <c r="G345" s="832" t="s">
        <v>5381</v>
      </c>
      <c r="H345" s="849">
        <v>849</v>
      </c>
      <c r="I345" s="849">
        <v>106974</v>
      </c>
      <c r="J345" s="832">
        <v>1.6167273716505206</v>
      </c>
      <c r="K345" s="832">
        <v>126</v>
      </c>
      <c r="L345" s="849">
        <v>521</v>
      </c>
      <c r="M345" s="849">
        <v>66167</v>
      </c>
      <c r="N345" s="832">
        <v>1</v>
      </c>
      <c r="O345" s="832">
        <v>127</v>
      </c>
      <c r="P345" s="849">
        <v>523</v>
      </c>
      <c r="Q345" s="849">
        <v>65898</v>
      </c>
      <c r="R345" s="837">
        <v>0.99593452929708159</v>
      </c>
      <c r="S345" s="850">
        <v>126</v>
      </c>
    </row>
    <row r="346" spans="1:19" ht="14.45" customHeight="1" x14ac:dyDescent="0.2">
      <c r="A346" s="831" t="s">
        <v>5340</v>
      </c>
      <c r="B346" s="832" t="s">
        <v>5341</v>
      </c>
      <c r="C346" s="832" t="s">
        <v>595</v>
      </c>
      <c r="D346" s="832" t="s">
        <v>1772</v>
      </c>
      <c r="E346" s="832" t="s">
        <v>5356</v>
      </c>
      <c r="F346" s="832" t="s">
        <v>5388</v>
      </c>
      <c r="G346" s="832" t="s">
        <v>5389</v>
      </c>
      <c r="H346" s="849"/>
      <c r="I346" s="849"/>
      <c r="J346" s="832"/>
      <c r="K346" s="832"/>
      <c r="L346" s="849"/>
      <c r="M346" s="849"/>
      <c r="N346" s="832"/>
      <c r="O346" s="832"/>
      <c r="P346" s="849">
        <v>1</v>
      </c>
      <c r="Q346" s="849">
        <v>1291</v>
      </c>
      <c r="R346" s="837"/>
      <c r="S346" s="850">
        <v>1291</v>
      </c>
    </row>
    <row r="347" spans="1:19" ht="14.45" customHeight="1" x14ac:dyDescent="0.2">
      <c r="A347" s="831" t="s">
        <v>5340</v>
      </c>
      <c r="B347" s="832" t="s">
        <v>5341</v>
      </c>
      <c r="C347" s="832" t="s">
        <v>595</v>
      </c>
      <c r="D347" s="832" t="s">
        <v>1772</v>
      </c>
      <c r="E347" s="832" t="s">
        <v>5356</v>
      </c>
      <c r="F347" s="832" t="s">
        <v>5396</v>
      </c>
      <c r="G347" s="832" t="s">
        <v>5397</v>
      </c>
      <c r="H347" s="849">
        <v>12</v>
      </c>
      <c r="I347" s="849">
        <v>15720</v>
      </c>
      <c r="J347" s="832">
        <v>1.9954303122619954</v>
      </c>
      <c r="K347" s="832">
        <v>1310</v>
      </c>
      <c r="L347" s="849">
        <v>6</v>
      </c>
      <c r="M347" s="849">
        <v>7878</v>
      </c>
      <c r="N347" s="832">
        <v>1</v>
      </c>
      <c r="O347" s="832">
        <v>1313</v>
      </c>
      <c r="P347" s="849">
        <v>7</v>
      </c>
      <c r="Q347" s="849">
        <v>9247</v>
      </c>
      <c r="R347" s="837">
        <v>1.1737750698146738</v>
      </c>
      <c r="S347" s="850">
        <v>1321</v>
      </c>
    </row>
    <row r="348" spans="1:19" ht="14.45" customHeight="1" x14ac:dyDescent="0.2">
      <c r="A348" s="831" t="s">
        <v>5340</v>
      </c>
      <c r="B348" s="832" t="s">
        <v>5341</v>
      </c>
      <c r="C348" s="832" t="s">
        <v>595</v>
      </c>
      <c r="D348" s="832" t="s">
        <v>1772</v>
      </c>
      <c r="E348" s="832" t="s">
        <v>5356</v>
      </c>
      <c r="F348" s="832" t="s">
        <v>5398</v>
      </c>
      <c r="G348" s="832" t="s">
        <v>5399</v>
      </c>
      <c r="H348" s="849"/>
      <c r="I348" s="849"/>
      <c r="J348" s="832"/>
      <c r="K348" s="832"/>
      <c r="L348" s="849"/>
      <c r="M348" s="849"/>
      <c r="N348" s="832"/>
      <c r="O348" s="832"/>
      <c r="P348" s="849">
        <v>2</v>
      </c>
      <c r="Q348" s="849">
        <v>1964</v>
      </c>
      <c r="R348" s="837"/>
      <c r="S348" s="850">
        <v>982</v>
      </c>
    </row>
    <row r="349" spans="1:19" ht="14.45" customHeight="1" x14ac:dyDescent="0.2">
      <c r="A349" s="831" t="s">
        <v>5340</v>
      </c>
      <c r="B349" s="832" t="s">
        <v>5341</v>
      </c>
      <c r="C349" s="832" t="s">
        <v>595</v>
      </c>
      <c r="D349" s="832" t="s">
        <v>1772</v>
      </c>
      <c r="E349" s="832" t="s">
        <v>5356</v>
      </c>
      <c r="F349" s="832" t="s">
        <v>5400</v>
      </c>
      <c r="G349" s="832" t="s">
        <v>5401</v>
      </c>
      <c r="H349" s="849">
        <v>1</v>
      </c>
      <c r="I349" s="849">
        <v>986</v>
      </c>
      <c r="J349" s="832"/>
      <c r="K349" s="832">
        <v>986</v>
      </c>
      <c r="L349" s="849"/>
      <c r="M349" s="849"/>
      <c r="N349" s="832"/>
      <c r="O349" s="832"/>
      <c r="P349" s="849"/>
      <c r="Q349" s="849"/>
      <c r="R349" s="837"/>
      <c r="S349" s="850"/>
    </row>
    <row r="350" spans="1:19" ht="14.45" customHeight="1" x14ac:dyDescent="0.2">
      <c r="A350" s="831" t="s">
        <v>5340</v>
      </c>
      <c r="B350" s="832" t="s">
        <v>5341</v>
      </c>
      <c r="C350" s="832" t="s">
        <v>595</v>
      </c>
      <c r="D350" s="832" t="s">
        <v>1772</v>
      </c>
      <c r="E350" s="832" t="s">
        <v>5356</v>
      </c>
      <c r="F350" s="832" t="s">
        <v>5402</v>
      </c>
      <c r="G350" s="832" t="s">
        <v>5403</v>
      </c>
      <c r="H350" s="849">
        <v>12</v>
      </c>
      <c r="I350" s="849">
        <v>1956</v>
      </c>
      <c r="J350" s="832">
        <v>5.9634146341463419</v>
      </c>
      <c r="K350" s="832">
        <v>163</v>
      </c>
      <c r="L350" s="849">
        <v>2</v>
      </c>
      <c r="M350" s="849">
        <v>328</v>
      </c>
      <c r="N350" s="832">
        <v>1</v>
      </c>
      <c r="O350" s="832">
        <v>164</v>
      </c>
      <c r="P350" s="849">
        <v>2</v>
      </c>
      <c r="Q350" s="849">
        <v>330</v>
      </c>
      <c r="R350" s="837">
        <v>1.0060975609756098</v>
      </c>
      <c r="S350" s="850">
        <v>165</v>
      </c>
    </row>
    <row r="351" spans="1:19" ht="14.45" customHeight="1" x14ac:dyDescent="0.2">
      <c r="A351" s="831" t="s">
        <v>5340</v>
      </c>
      <c r="B351" s="832" t="s">
        <v>5341</v>
      </c>
      <c r="C351" s="832" t="s">
        <v>595</v>
      </c>
      <c r="D351" s="832" t="s">
        <v>1772</v>
      </c>
      <c r="E351" s="832" t="s">
        <v>5356</v>
      </c>
      <c r="F351" s="832" t="s">
        <v>5404</v>
      </c>
      <c r="G351" s="832" t="s">
        <v>5405</v>
      </c>
      <c r="H351" s="849">
        <v>712</v>
      </c>
      <c r="I351" s="849">
        <v>23733.290000000008</v>
      </c>
      <c r="J351" s="832">
        <v>2.051872409038054</v>
      </c>
      <c r="K351" s="832">
        <v>33.333272471910121</v>
      </c>
      <c r="L351" s="849">
        <v>347</v>
      </c>
      <c r="M351" s="849">
        <v>11566.65</v>
      </c>
      <c r="N351" s="832">
        <v>1</v>
      </c>
      <c r="O351" s="832">
        <v>33.333285302593659</v>
      </c>
      <c r="P351" s="849">
        <v>347</v>
      </c>
      <c r="Q351" s="849">
        <v>11566.64</v>
      </c>
      <c r="R351" s="837">
        <v>0.99999913544544006</v>
      </c>
      <c r="S351" s="850">
        <v>33.333256484149857</v>
      </c>
    </row>
    <row r="352" spans="1:19" ht="14.45" customHeight="1" x14ac:dyDescent="0.2">
      <c r="A352" s="831" t="s">
        <v>5340</v>
      </c>
      <c r="B352" s="832" t="s">
        <v>5341</v>
      </c>
      <c r="C352" s="832" t="s">
        <v>595</v>
      </c>
      <c r="D352" s="832" t="s">
        <v>1772</v>
      </c>
      <c r="E352" s="832" t="s">
        <v>5356</v>
      </c>
      <c r="F352" s="832" t="s">
        <v>5410</v>
      </c>
      <c r="G352" s="832" t="s">
        <v>5411</v>
      </c>
      <c r="H352" s="849">
        <v>3</v>
      </c>
      <c r="I352" s="849">
        <v>258</v>
      </c>
      <c r="J352" s="832">
        <v>0.5</v>
      </c>
      <c r="K352" s="832">
        <v>86</v>
      </c>
      <c r="L352" s="849">
        <v>6</v>
      </c>
      <c r="M352" s="849">
        <v>516</v>
      </c>
      <c r="N352" s="832">
        <v>1</v>
      </c>
      <c r="O352" s="832">
        <v>86</v>
      </c>
      <c r="P352" s="849">
        <v>5</v>
      </c>
      <c r="Q352" s="849">
        <v>435</v>
      </c>
      <c r="R352" s="837">
        <v>0.84302325581395354</v>
      </c>
      <c r="S352" s="850">
        <v>87</v>
      </c>
    </row>
    <row r="353" spans="1:19" ht="14.45" customHeight="1" x14ac:dyDescent="0.2">
      <c r="A353" s="831" t="s">
        <v>5340</v>
      </c>
      <c r="B353" s="832" t="s">
        <v>5341</v>
      </c>
      <c r="C353" s="832" t="s">
        <v>595</v>
      </c>
      <c r="D353" s="832" t="s">
        <v>1772</v>
      </c>
      <c r="E353" s="832" t="s">
        <v>5356</v>
      </c>
      <c r="F353" s="832" t="s">
        <v>5412</v>
      </c>
      <c r="G353" s="832" t="s">
        <v>5413</v>
      </c>
      <c r="H353" s="849">
        <v>4</v>
      </c>
      <c r="I353" s="849">
        <v>128</v>
      </c>
      <c r="J353" s="832">
        <v>2</v>
      </c>
      <c r="K353" s="832">
        <v>32</v>
      </c>
      <c r="L353" s="849">
        <v>2</v>
      </c>
      <c r="M353" s="849">
        <v>64</v>
      </c>
      <c r="N353" s="832">
        <v>1</v>
      </c>
      <c r="O353" s="832">
        <v>32</v>
      </c>
      <c r="P353" s="849">
        <v>5</v>
      </c>
      <c r="Q353" s="849">
        <v>165</v>
      </c>
      <c r="R353" s="837">
        <v>2.578125</v>
      </c>
      <c r="S353" s="850">
        <v>33</v>
      </c>
    </row>
    <row r="354" spans="1:19" ht="14.45" customHeight="1" x14ac:dyDescent="0.2">
      <c r="A354" s="831" t="s">
        <v>5340</v>
      </c>
      <c r="B354" s="832" t="s">
        <v>5341</v>
      </c>
      <c r="C354" s="832" t="s">
        <v>595</v>
      </c>
      <c r="D354" s="832" t="s">
        <v>1772</v>
      </c>
      <c r="E354" s="832" t="s">
        <v>5356</v>
      </c>
      <c r="F354" s="832" t="s">
        <v>5416</v>
      </c>
      <c r="G354" s="832" t="s">
        <v>5417</v>
      </c>
      <c r="H354" s="849">
        <v>3</v>
      </c>
      <c r="I354" s="849">
        <v>1185</v>
      </c>
      <c r="J354" s="832"/>
      <c r="K354" s="832">
        <v>395</v>
      </c>
      <c r="L354" s="849"/>
      <c r="M354" s="849"/>
      <c r="N354" s="832"/>
      <c r="O354" s="832"/>
      <c r="P354" s="849"/>
      <c r="Q354" s="849"/>
      <c r="R354" s="837"/>
      <c r="S354" s="850"/>
    </row>
    <row r="355" spans="1:19" ht="14.45" customHeight="1" x14ac:dyDescent="0.2">
      <c r="A355" s="831" t="s">
        <v>5340</v>
      </c>
      <c r="B355" s="832" t="s">
        <v>5341</v>
      </c>
      <c r="C355" s="832" t="s">
        <v>595</v>
      </c>
      <c r="D355" s="832" t="s">
        <v>1772</v>
      </c>
      <c r="E355" s="832" t="s">
        <v>5356</v>
      </c>
      <c r="F355" s="832" t="s">
        <v>5418</v>
      </c>
      <c r="G355" s="832" t="s">
        <v>5419</v>
      </c>
      <c r="H355" s="849">
        <v>4</v>
      </c>
      <c r="I355" s="849">
        <v>648</v>
      </c>
      <c r="J355" s="832">
        <v>1.0253164556962024</v>
      </c>
      <c r="K355" s="832">
        <v>162</v>
      </c>
      <c r="L355" s="849">
        <v>4</v>
      </c>
      <c r="M355" s="849">
        <v>632</v>
      </c>
      <c r="N355" s="832">
        <v>1</v>
      </c>
      <c r="O355" s="832">
        <v>158</v>
      </c>
      <c r="P355" s="849">
        <v>6</v>
      </c>
      <c r="Q355" s="849">
        <v>948</v>
      </c>
      <c r="R355" s="837">
        <v>1.5</v>
      </c>
      <c r="S355" s="850">
        <v>158</v>
      </c>
    </row>
    <row r="356" spans="1:19" ht="14.45" customHeight="1" x14ac:dyDescent="0.2">
      <c r="A356" s="831" t="s">
        <v>5340</v>
      </c>
      <c r="B356" s="832" t="s">
        <v>5341</v>
      </c>
      <c r="C356" s="832" t="s">
        <v>595</v>
      </c>
      <c r="D356" s="832" t="s">
        <v>1772</v>
      </c>
      <c r="E356" s="832" t="s">
        <v>5356</v>
      </c>
      <c r="F356" s="832" t="s">
        <v>5422</v>
      </c>
      <c r="G356" s="832" t="s">
        <v>5423</v>
      </c>
      <c r="H356" s="849">
        <v>2</v>
      </c>
      <c r="I356" s="849">
        <v>502</v>
      </c>
      <c r="J356" s="832">
        <v>1.9920634920634921</v>
      </c>
      <c r="K356" s="832">
        <v>251</v>
      </c>
      <c r="L356" s="849">
        <v>1</v>
      </c>
      <c r="M356" s="849">
        <v>252</v>
      </c>
      <c r="N356" s="832">
        <v>1</v>
      </c>
      <c r="O356" s="832">
        <v>252</v>
      </c>
      <c r="P356" s="849">
        <v>9</v>
      </c>
      <c r="Q356" s="849">
        <v>2286</v>
      </c>
      <c r="R356" s="837">
        <v>9.0714285714285712</v>
      </c>
      <c r="S356" s="850">
        <v>254</v>
      </c>
    </row>
    <row r="357" spans="1:19" ht="14.45" customHeight="1" x14ac:dyDescent="0.2">
      <c r="A357" s="831" t="s">
        <v>5340</v>
      </c>
      <c r="B357" s="832" t="s">
        <v>5341</v>
      </c>
      <c r="C357" s="832" t="s">
        <v>595</v>
      </c>
      <c r="D357" s="832" t="s">
        <v>1772</v>
      </c>
      <c r="E357" s="832" t="s">
        <v>5356</v>
      </c>
      <c r="F357" s="832" t="s">
        <v>5428</v>
      </c>
      <c r="G357" s="832" t="s">
        <v>5429</v>
      </c>
      <c r="H357" s="849"/>
      <c r="I357" s="849"/>
      <c r="J357" s="832"/>
      <c r="K357" s="832"/>
      <c r="L357" s="849">
        <v>2</v>
      </c>
      <c r="M357" s="849">
        <v>242</v>
      </c>
      <c r="N357" s="832">
        <v>1</v>
      </c>
      <c r="O357" s="832">
        <v>121</v>
      </c>
      <c r="P357" s="849">
        <v>2</v>
      </c>
      <c r="Q357" s="849">
        <v>244</v>
      </c>
      <c r="R357" s="837">
        <v>1.0082644628099173</v>
      </c>
      <c r="S357" s="850">
        <v>122</v>
      </c>
    </row>
    <row r="358" spans="1:19" ht="14.45" customHeight="1" x14ac:dyDescent="0.2">
      <c r="A358" s="831" t="s">
        <v>5340</v>
      </c>
      <c r="B358" s="832" t="s">
        <v>5341</v>
      </c>
      <c r="C358" s="832" t="s">
        <v>595</v>
      </c>
      <c r="D358" s="832" t="s">
        <v>1772</v>
      </c>
      <c r="E358" s="832" t="s">
        <v>5356</v>
      </c>
      <c r="F358" s="832" t="s">
        <v>5430</v>
      </c>
      <c r="G358" s="832" t="s">
        <v>5431</v>
      </c>
      <c r="H358" s="849"/>
      <c r="I358" s="849"/>
      <c r="J358" s="832"/>
      <c r="K358" s="832"/>
      <c r="L358" s="849"/>
      <c r="M358" s="849"/>
      <c r="N358" s="832"/>
      <c r="O358" s="832"/>
      <c r="P358" s="849">
        <v>1</v>
      </c>
      <c r="Q358" s="849">
        <v>125</v>
      </c>
      <c r="R358" s="837"/>
      <c r="S358" s="850">
        <v>125</v>
      </c>
    </row>
    <row r="359" spans="1:19" ht="14.45" customHeight="1" x14ac:dyDescent="0.2">
      <c r="A359" s="831" t="s">
        <v>5340</v>
      </c>
      <c r="B359" s="832" t="s">
        <v>5341</v>
      </c>
      <c r="C359" s="832" t="s">
        <v>595</v>
      </c>
      <c r="D359" s="832" t="s">
        <v>1772</v>
      </c>
      <c r="E359" s="832" t="s">
        <v>5356</v>
      </c>
      <c r="F359" s="832" t="s">
        <v>5434</v>
      </c>
      <c r="G359" s="832" t="s">
        <v>5435</v>
      </c>
      <c r="H359" s="849">
        <v>1</v>
      </c>
      <c r="I359" s="849">
        <v>183</v>
      </c>
      <c r="J359" s="832"/>
      <c r="K359" s="832">
        <v>183</v>
      </c>
      <c r="L359" s="849"/>
      <c r="M359" s="849"/>
      <c r="N359" s="832"/>
      <c r="O359" s="832"/>
      <c r="P359" s="849"/>
      <c r="Q359" s="849"/>
      <c r="R359" s="837"/>
      <c r="S359" s="850"/>
    </row>
    <row r="360" spans="1:19" ht="14.45" customHeight="1" x14ac:dyDescent="0.2">
      <c r="A360" s="831" t="s">
        <v>5340</v>
      </c>
      <c r="B360" s="832" t="s">
        <v>5341</v>
      </c>
      <c r="C360" s="832" t="s">
        <v>595</v>
      </c>
      <c r="D360" s="832" t="s">
        <v>1772</v>
      </c>
      <c r="E360" s="832" t="s">
        <v>5356</v>
      </c>
      <c r="F360" s="832" t="s">
        <v>5436</v>
      </c>
      <c r="G360" s="832" t="s">
        <v>5437</v>
      </c>
      <c r="H360" s="849"/>
      <c r="I360" s="849"/>
      <c r="J360" s="832"/>
      <c r="K360" s="832"/>
      <c r="L360" s="849">
        <v>1</v>
      </c>
      <c r="M360" s="849">
        <v>984</v>
      </c>
      <c r="N360" s="832">
        <v>1</v>
      </c>
      <c r="O360" s="832">
        <v>984</v>
      </c>
      <c r="P360" s="849"/>
      <c r="Q360" s="849"/>
      <c r="R360" s="837"/>
      <c r="S360" s="850"/>
    </row>
    <row r="361" spans="1:19" ht="14.45" customHeight="1" x14ac:dyDescent="0.2">
      <c r="A361" s="831" t="s">
        <v>5340</v>
      </c>
      <c r="B361" s="832" t="s">
        <v>5341</v>
      </c>
      <c r="C361" s="832" t="s">
        <v>595</v>
      </c>
      <c r="D361" s="832" t="s">
        <v>1772</v>
      </c>
      <c r="E361" s="832" t="s">
        <v>5356</v>
      </c>
      <c r="F361" s="832" t="s">
        <v>5438</v>
      </c>
      <c r="G361" s="832" t="s">
        <v>5439</v>
      </c>
      <c r="H361" s="849"/>
      <c r="I361" s="849"/>
      <c r="J361" s="832"/>
      <c r="K361" s="832"/>
      <c r="L361" s="849">
        <v>3</v>
      </c>
      <c r="M361" s="849">
        <v>1059</v>
      </c>
      <c r="N361" s="832">
        <v>1</v>
      </c>
      <c r="O361" s="832">
        <v>353</v>
      </c>
      <c r="P361" s="849">
        <v>11</v>
      </c>
      <c r="Q361" s="849">
        <v>3905</v>
      </c>
      <c r="R361" s="837">
        <v>3.6874409820585456</v>
      </c>
      <c r="S361" s="850">
        <v>355</v>
      </c>
    </row>
    <row r="362" spans="1:19" ht="14.45" customHeight="1" x14ac:dyDescent="0.2">
      <c r="A362" s="831" t="s">
        <v>5340</v>
      </c>
      <c r="B362" s="832" t="s">
        <v>5341</v>
      </c>
      <c r="C362" s="832" t="s">
        <v>595</v>
      </c>
      <c r="D362" s="832" t="s">
        <v>1772</v>
      </c>
      <c r="E362" s="832" t="s">
        <v>5356</v>
      </c>
      <c r="F362" s="832" t="s">
        <v>5444</v>
      </c>
      <c r="G362" s="832" t="s">
        <v>5445</v>
      </c>
      <c r="H362" s="849">
        <v>10</v>
      </c>
      <c r="I362" s="849">
        <v>1150</v>
      </c>
      <c r="J362" s="832">
        <v>0.52873563218390807</v>
      </c>
      <c r="K362" s="832">
        <v>115</v>
      </c>
      <c r="L362" s="849">
        <v>15</v>
      </c>
      <c r="M362" s="849">
        <v>2175</v>
      </c>
      <c r="N362" s="832">
        <v>1</v>
      </c>
      <c r="O362" s="832">
        <v>145</v>
      </c>
      <c r="P362" s="849">
        <v>18</v>
      </c>
      <c r="Q362" s="849">
        <v>2610</v>
      </c>
      <c r="R362" s="837">
        <v>1.2</v>
      </c>
      <c r="S362" s="850">
        <v>145</v>
      </c>
    </row>
    <row r="363" spans="1:19" ht="14.45" customHeight="1" x14ac:dyDescent="0.2">
      <c r="A363" s="831" t="s">
        <v>5340</v>
      </c>
      <c r="B363" s="832" t="s">
        <v>5341</v>
      </c>
      <c r="C363" s="832" t="s">
        <v>595</v>
      </c>
      <c r="D363" s="832" t="s">
        <v>1772</v>
      </c>
      <c r="E363" s="832" t="s">
        <v>5356</v>
      </c>
      <c r="F363" s="832" t="s">
        <v>5452</v>
      </c>
      <c r="G363" s="832" t="s">
        <v>5453</v>
      </c>
      <c r="H363" s="849">
        <v>1</v>
      </c>
      <c r="I363" s="849">
        <v>611</v>
      </c>
      <c r="J363" s="832"/>
      <c r="K363" s="832">
        <v>611</v>
      </c>
      <c r="L363" s="849"/>
      <c r="M363" s="849"/>
      <c r="N363" s="832"/>
      <c r="O363" s="832"/>
      <c r="P363" s="849"/>
      <c r="Q363" s="849"/>
      <c r="R363" s="837"/>
      <c r="S363" s="850"/>
    </row>
    <row r="364" spans="1:19" ht="14.45" customHeight="1" x14ac:dyDescent="0.2">
      <c r="A364" s="831" t="s">
        <v>5340</v>
      </c>
      <c r="B364" s="832" t="s">
        <v>5341</v>
      </c>
      <c r="C364" s="832" t="s">
        <v>595</v>
      </c>
      <c r="D364" s="832" t="s">
        <v>1772</v>
      </c>
      <c r="E364" s="832" t="s">
        <v>5356</v>
      </c>
      <c r="F364" s="832" t="s">
        <v>5456</v>
      </c>
      <c r="G364" s="832" t="s">
        <v>5457</v>
      </c>
      <c r="H364" s="849">
        <v>8</v>
      </c>
      <c r="I364" s="849">
        <v>1816</v>
      </c>
      <c r="J364" s="832">
        <v>2.2012121212121212</v>
      </c>
      <c r="K364" s="832">
        <v>227</v>
      </c>
      <c r="L364" s="849">
        <v>5</v>
      </c>
      <c r="M364" s="849">
        <v>825</v>
      </c>
      <c r="N364" s="832">
        <v>1</v>
      </c>
      <c r="O364" s="832">
        <v>165</v>
      </c>
      <c r="P364" s="849">
        <v>4</v>
      </c>
      <c r="Q364" s="849">
        <v>660</v>
      </c>
      <c r="R364" s="837">
        <v>0.8</v>
      </c>
      <c r="S364" s="850">
        <v>165</v>
      </c>
    </row>
    <row r="365" spans="1:19" ht="14.45" customHeight="1" x14ac:dyDescent="0.2">
      <c r="A365" s="831" t="s">
        <v>5340</v>
      </c>
      <c r="B365" s="832" t="s">
        <v>5341</v>
      </c>
      <c r="C365" s="832" t="s">
        <v>595</v>
      </c>
      <c r="D365" s="832" t="s">
        <v>1772</v>
      </c>
      <c r="E365" s="832" t="s">
        <v>5356</v>
      </c>
      <c r="F365" s="832" t="s">
        <v>5480</v>
      </c>
      <c r="G365" s="832" t="s">
        <v>5481</v>
      </c>
      <c r="H365" s="849"/>
      <c r="I365" s="849"/>
      <c r="J365" s="832"/>
      <c r="K365" s="832"/>
      <c r="L365" s="849">
        <v>1</v>
      </c>
      <c r="M365" s="849">
        <v>213</v>
      </c>
      <c r="N365" s="832">
        <v>1</v>
      </c>
      <c r="O365" s="832">
        <v>213</v>
      </c>
      <c r="P365" s="849"/>
      <c r="Q365" s="849"/>
      <c r="R365" s="837"/>
      <c r="S365" s="850"/>
    </row>
    <row r="366" spans="1:19" ht="14.45" customHeight="1" x14ac:dyDescent="0.2">
      <c r="A366" s="831" t="s">
        <v>5340</v>
      </c>
      <c r="B366" s="832" t="s">
        <v>5341</v>
      </c>
      <c r="C366" s="832" t="s">
        <v>595</v>
      </c>
      <c r="D366" s="832" t="s">
        <v>5336</v>
      </c>
      <c r="E366" s="832" t="s">
        <v>5356</v>
      </c>
      <c r="F366" s="832" t="s">
        <v>5357</v>
      </c>
      <c r="G366" s="832" t="s">
        <v>5358</v>
      </c>
      <c r="H366" s="849">
        <v>6</v>
      </c>
      <c r="I366" s="849">
        <v>498</v>
      </c>
      <c r="J366" s="832"/>
      <c r="K366" s="832">
        <v>83</v>
      </c>
      <c r="L366" s="849"/>
      <c r="M366" s="849"/>
      <c r="N366" s="832"/>
      <c r="O366" s="832"/>
      <c r="P366" s="849"/>
      <c r="Q366" s="849"/>
      <c r="R366" s="837"/>
      <c r="S366" s="850"/>
    </row>
    <row r="367" spans="1:19" ht="14.45" customHeight="1" x14ac:dyDescent="0.2">
      <c r="A367" s="831" t="s">
        <v>5340</v>
      </c>
      <c r="B367" s="832" t="s">
        <v>5341</v>
      </c>
      <c r="C367" s="832" t="s">
        <v>595</v>
      </c>
      <c r="D367" s="832" t="s">
        <v>5336</v>
      </c>
      <c r="E367" s="832" t="s">
        <v>5356</v>
      </c>
      <c r="F367" s="832" t="s">
        <v>5380</v>
      </c>
      <c r="G367" s="832" t="s">
        <v>5381</v>
      </c>
      <c r="H367" s="849">
        <v>10</v>
      </c>
      <c r="I367" s="849">
        <v>1260</v>
      </c>
      <c r="J367" s="832"/>
      <c r="K367" s="832">
        <v>126</v>
      </c>
      <c r="L367" s="849"/>
      <c r="M367" s="849"/>
      <c r="N367" s="832"/>
      <c r="O367" s="832"/>
      <c r="P367" s="849"/>
      <c r="Q367" s="849"/>
      <c r="R367" s="837"/>
      <c r="S367" s="850"/>
    </row>
    <row r="368" spans="1:19" ht="14.45" customHeight="1" x14ac:dyDescent="0.2">
      <c r="A368" s="831" t="s">
        <v>5340</v>
      </c>
      <c r="B368" s="832" t="s">
        <v>5341</v>
      </c>
      <c r="C368" s="832" t="s">
        <v>595</v>
      </c>
      <c r="D368" s="832" t="s">
        <v>5336</v>
      </c>
      <c r="E368" s="832" t="s">
        <v>5356</v>
      </c>
      <c r="F368" s="832" t="s">
        <v>5404</v>
      </c>
      <c r="G368" s="832" t="s">
        <v>5405</v>
      </c>
      <c r="H368" s="849">
        <v>9</v>
      </c>
      <c r="I368" s="849">
        <v>300</v>
      </c>
      <c r="J368" s="832"/>
      <c r="K368" s="832">
        <v>33.333333333333336</v>
      </c>
      <c r="L368" s="849"/>
      <c r="M368" s="849"/>
      <c r="N368" s="832"/>
      <c r="O368" s="832"/>
      <c r="P368" s="849"/>
      <c r="Q368" s="849"/>
      <c r="R368" s="837"/>
      <c r="S368" s="850"/>
    </row>
    <row r="369" spans="1:19" ht="14.45" customHeight="1" x14ac:dyDescent="0.2">
      <c r="A369" s="831" t="s">
        <v>5340</v>
      </c>
      <c r="B369" s="832" t="s">
        <v>5341</v>
      </c>
      <c r="C369" s="832" t="s">
        <v>595</v>
      </c>
      <c r="D369" s="832" t="s">
        <v>5337</v>
      </c>
      <c r="E369" s="832" t="s">
        <v>5356</v>
      </c>
      <c r="F369" s="832" t="s">
        <v>5357</v>
      </c>
      <c r="G369" s="832" t="s">
        <v>5358</v>
      </c>
      <c r="H369" s="849"/>
      <c r="I369" s="849"/>
      <c r="J369" s="832"/>
      <c r="K369" s="832"/>
      <c r="L369" s="849"/>
      <c r="M369" s="849"/>
      <c r="N369" s="832"/>
      <c r="O369" s="832"/>
      <c r="P369" s="849">
        <v>1</v>
      </c>
      <c r="Q369" s="849">
        <v>84</v>
      </c>
      <c r="R369" s="837"/>
      <c r="S369" s="850">
        <v>84</v>
      </c>
    </row>
    <row r="370" spans="1:19" ht="14.45" customHeight="1" x14ac:dyDescent="0.2">
      <c r="A370" s="831" t="s">
        <v>5340</v>
      </c>
      <c r="B370" s="832" t="s">
        <v>5341</v>
      </c>
      <c r="C370" s="832" t="s">
        <v>595</v>
      </c>
      <c r="D370" s="832" t="s">
        <v>5337</v>
      </c>
      <c r="E370" s="832" t="s">
        <v>5356</v>
      </c>
      <c r="F370" s="832" t="s">
        <v>5380</v>
      </c>
      <c r="G370" s="832" t="s">
        <v>5381</v>
      </c>
      <c r="H370" s="849"/>
      <c r="I370" s="849"/>
      <c r="J370" s="832"/>
      <c r="K370" s="832"/>
      <c r="L370" s="849"/>
      <c r="M370" s="849"/>
      <c r="N370" s="832"/>
      <c r="O370" s="832"/>
      <c r="P370" s="849">
        <v>9</v>
      </c>
      <c r="Q370" s="849">
        <v>1134</v>
      </c>
      <c r="R370" s="837"/>
      <c r="S370" s="850">
        <v>126</v>
      </c>
    </row>
    <row r="371" spans="1:19" ht="14.45" customHeight="1" x14ac:dyDescent="0.2">
      <c r="A371" s="831" t="s">
        <v>5340</v>
      </c>
      <c r="B371" s="832" t="s">
        <v>5341</v>
      </c>
      <c r="C371" s="832" t="s">
        <v>595</v>
      </c>
      <c r="D371" s="832" t="s">
        <v>1773</v>
      </c>
      <c r="E371" s="832" t="s">
        <v>5356</v>
      </c>
      <c r="F371" s="832" t="s">
        <v>5357</v>
      </c>
      <c r="G371" s="832" t="s">
        <v>5358</v>
      </c>
      <c r="H371" s="849">
        <v>1</v>
      </c>
      <c r="I371" s="849">
        <v>83</v>
      </c>
      <c r="J371" s="832">
        <v>1</v>
      </c>
      <c r="K371" s="832">
        <v>83</v>
      </c>
      <c r="L371" s="849">
        <v>1</v>
      </c>
      <c r="M371" s="849">
        <v>83</v>
      </c>
      <c r="N371" s="832">
        <v>1</v>
      </c>
      <c r="O371" s="832">
        <v>83</v>
      </c>
      <c r="P371" s="849">
        <v>2</v>
      </c>
      <c r="Q371" s="849">
        <v>168</v>
      </c>
      <c r="R371" s="837">
        <v>2.0240963855421685</v>
      </c>
      <c r="S371" s="850">
        <v>84</v>
      </c>
    </row>
    <row r="372" spans="1:19" ht="14.45" customHeight="1" x14ac:dyDescent="0.2">
      <c r="A372" s="831" t="s">
        <v>5340</v>
      </c>
      <c r="B372" s="832" t="s">
        <v>5341</v>
      </c>
      <c r="C372" s="832" t="s">
        <v>595</v>
      </c>
      <c r="D372" s="832" t="s">
        <v>1773</v>
      </c>
      <c r="E372" s="832" t="s">
        <v>5356</v>
      </c>
      <c r="F372" s="832" t="s">
        <v>5361</v>
      </c>
      <c r="G372" s="832" t="s">
        <v>5362</v>
      </c>
      <c r="H372" s="849">
        <v>1</v>
      </c>
      <c r="I372" s="849">
        <v>37</v>
      </c>
      <c r="J372" s="832"/>
      <c r="K372" s="832">
        <v>37</v>
      </c>
      <c r="L372" s="849"/>
      <c r="M372" s="849"/>
      <c r="N372" s="832"/>
      <c r="O372" s="832"/>
      <c r="P372" s="849"/>
      <c r="Q372" s="849"/>
      <c r="R372" s="837"/>
      <c r="S372" s="850"/>
    </row>
    <row r="373" spans="1:19" ht="14.45" customHeight="1" x14ac:dyDescent="0.2">
      <c r="A373" s="831" t="s">
        <v>5340</v>
      </c>
      <c r="B373" s="832" t="s">
        <v>5341</v>
      </c>
      <c r="C373" s="832" t="s">
        <v>595</v>
      </c>
      <c r="D373" s="832" t="s">
        <v>1773</v>
      </c>
      <c r="E373" s="832" t="s">
        <v>5356</v>
      </c>
      <c r="F373" s="832" t="s">
        <v>5374</v>
      </c>
      <c r="G373" s="832" t="s">
        <v>5375</v>
      </c>
      <c r="H373" s="849"/>
      <c r="I373" s="849"/>
      <c r="J373" s="832"/>
      <c r="K373" s="832"/>
      <c r="L373" s="849">
        <v>1</v>
      </c>
      <c r="M373" s="849">
        <v>91</v>
      </c>
      <c r="N373" s="832">
        <v>1</v>
      </c>
      <c r="O373" s="832">
        <v>91</v>
      </c>
      <c r="P373" s="849"/>
      <c r="Q373" s="849"/>
      <c r="R373" s="837"/>
      <c r="S373" s="850"/>
    </row>
    <row r="374" spans="1:19" ht="14.45" customHeight="1" x14ac:dyDescent="0.2">
      <c r="A374" s="831" t="s">
        <v>5340</v>
      </c>
      <c r="B374" s="832" t="s">
        <v>5341</v>
      </c>
      <c r="C374" s="832" t="s">
        <v>595</v>
      </c>
      <c r="D374" s="832" t="s">
        <v>1773</v>
      </c>
      <c r="E374" s="832" t="s">
        <v>5356</v>
      </c>
      <c r="F374" s="832" t="s">
        <v>5378</v>
      </c>
      <c r="G374" s="832" t="s">
        <v>5379</v>
      </c>
      <c r="H374" s="849"/>
      <c r="I374" s="849"/>
      <c r="J374" s="832"/>
      <c r="K374" s="832"/>
      <c r="L374" s="849">
        <v>1</v>
      </c>
      <c r="M374" s="849">
        <v>81</v>
      </c>
      <c r="N374" s="832">
        <v>1</v>
      </c>
      <c r="O374" s="832">
        <v>81</v>
      </c>
      <c r="P374" s="849"/>
      <c r="Q374" s="849"/>
      <c r="R374" s="837"/>
      <c r="S374" s="850"/>
    </row>
    <row r="375" spans="1:19" ht="14.45" customHeight="1" x14ac:dyDescent="0.2">
      <c r="A375" s="831" t="s">
        <v>5340</v>
      </c>
      <c r="B375" s="832" t="s">
        <v>5341</v>
      </c>
      <c r="C375" s="832" t="s">
        <v>595</v>
      </c>
      <c r="D375" s="832" t="s">
        <v>1773</v>
      </c>
      <c r="E375" s="832" t="s">
        <v>5356</v>
      </c>
      <c r="F375" s="832" t="s">
        <v>5380</v>
      </c>
      <c r="G375" s="832" t="s">
        <v>5381</v>
      </c>
      <c r="H375" s="849">
        <v>718</v>
      </c>
      <c r="I375" s="849">
        <v>90468</v>
      </c>
      <c r="J375" s="832">
        <v>1.1892261380516083</v>
      </c>
      <c r="K375" s="832">
        <v>126</v>
      </c>
      <c r="L375" s="849">
        <v>599</v>
      </c>
      <c r="M375" s="849">
        <v>76073</v>
      </c>
      <c r="N375" s="832">
        <v>1</v>
      </c>
      <c r="O375" s="832">
        <v>127</v>
      </c>
      <c r="P375" s="849">
        <v>606</v>
      </c>
      <c r="Q375" s="849">
        <v>76356</v>
      </c>
      <c r="R375" s="837">
        <v>1.0037201109460649</v>
      </c>
      <c r="S375" s="850">
        <v>126</v>
      </c>
    </row>
    <row r="376" spans="1:19" ht="14.45" customHeight="1" x14ac:dyDescent="0.2">
      <c r="A376" s="831" t="s">
        <v>5340</v>
      </c>
      <c r="B376" s="832" t="s">
        <v>5341</v>
      </c>
      <c r="C376" s="832" t="s">
        <v>595</v>
      </c>
      <c r="D376" s="832" t="s">
        <v>1773</v>
      </c>
      <c r="E376" s="832" t="s">
        <v>5356</v>
      </c>
      <c r="F376" s="832" t="s">
        <v>5396</v>
      </c>
      <c r="G376" s="832" t="s">
        <v>5397</v>
      </c>
      <c r="H376" s="849">
        <v>2</v>
      </c>
      <c r="I376" s="849">
        <v>2620</v>
      </c>
      <c r="J376" s="832"/>
      <c r="K376" s="832">
        <v>1310</v>
      </c>
      <c r="L376" s="849"/>
      <c r="M376" s="849"/>
      <c r="N376" s="832"/>
      <c r="O376" s="832"/>
      <c r="P376" s="849"/>
      <c r="Q376" s="849"/>
      <c r="R376" s="837"/>
      <c r="S376" s="850"/>
    </row>
    <row r="377" spans="1:19" ht="14.45" customHeight="1" x14ac:dyDescent="0.2">
      <c r="A377" s="831" t="s">
        <v>5340</v>
      </c>
      <c r="B377" s="832" t="s">
        <v>5341</v>
      </c>
      <c r="C377" s="832" t="s">
        <v>595</v>
      </c>
      <c r="D377" s="832" t="s">
        <v>1773</v>
      </c>
      <c r="E377" s="832" t="s">
        <v>5356</v>
      </c>
      <c r="F377" s="832" t="s">
        <v>5402</v>
      </c>
      <c r="G377" s="832" t="s">
        <v>5403</v>
      </c>
      <c r="H377" s="849">
        <v>1</v>
      </c>
      <c r="I377" s="849">
        <v>163</v>
      </c>
      <c r="J377" s="832">
        <v>0.99390243902439024</v>
      </c>
      <c r="K377" s="832">
        <v>163</v>
      </c>
      <c r="L377" s="849">
        <v>1</v>
      </c>
      <c r="M377" s="849">
        <v>164</v>
      </c>
      <c r="N377" s="832">
        <v>1</v>
      </c>
      <c r="O377" s="832">
        <v>164</v>
      </c>
      <c r="P377" s="849"/>
      <c r="Q377" s="849"/>
      <c r="R377" s="837"/>
      <c r="S377" s="850"/>
    </row>
    <row r="378" spans="1:19" ht="14.45" customHeight="1" x14ac:dyDescent="0.2">
      <c r="A378" s="831" t="s">
        <v>5340</v>
      </c>
      <c r="B378" s="832" t="s">
        <v>5341</v>
      </c>
      <c r="C378" s="832" t="s">
        <v>595</v>
      </c>
      <c r="D378" s="832" t="s">
        <v>1773</v>
      </c>
      <c r="E378" s="832" t="s">
        <v>5356</v>
      </c>
      <c r="F378" s="832" t="s">
        <v>5404</v>
      </c>
      <c r="G378" s="832" t="s">
        <v>5405</v>
      </c>
      <c r="H378" s="849">
        <v>655</v>
      </c>
      <c r="I378" s="849">
        <v>21833.32</v>
      </c>
      <c r="J378" s="832">
        <v>1.231204569933402</v>
      </c>
      <c r="K378" s="832">
        <v>33.333312977099233</v>
      </c>
      <c r="L378" s="849">
        <v>532</v>
      </c>
      <c r="M378" s="849">
        <v>17733.300000000003</v>
      </c>
      <c r="N378" s="832">
        <v>1</v>
      </c>
      <c r="O378" s="832">
        <v>33.333270676691733</v>
      </c>
      <c r="P378" s="849">
        <v>582</v>
      </c>
      <c r="Q378" s="849">
        <v>19399.990000000002</v>
      </c>
      <c r="R378" s="837">
        <v>1.0939864548617573</v>
      </c>
      <c r="S378" s="850">
        <v>33.333316151202752</v>
      </c>
    </row>
    <row r="379" spans="1:19" ht="14.45" customHeight="1" x14ac:dyDescent="0.2">
      <c r="A379" s="831" t="s">
        <v>5340</v>
      </c>
      <c r="B379" s="832" t="s">
        <v>5341</v>
      </c>
      <c r="C379" s="832" t="s">
        <v>595</v>
      </c>
      <c r="D379" s="832" t="s">
        <v>1773</v>
      </c>
      <c r="E379" s="832" t="s">
        <v>5356</v>
      </c>
      <c r="F379" s="832" t="s">
        <v>5410</v>
      </c>
      <c r="G379" s="832" t="s">
        <v>5411</v>
      </c>
      <c r="H379" s="849">
        <v>2</v>
      </c>
      <c r="I379" s="849">
        <v>172</v>
      </c>
      <c r="J379" s="832">
        <v>2</v>
      </c>
      <c r="K379" s="832">
        <v>86</v>
      </c>
      <c r="L379" s="849">
        <v>1</v>
      </c>
      <c r="M379" s="849">
        <v>86</v>
      </c>
      <c r="N379" s="832">
        <v>1</v>
      </c>
      <c r="O379" s="832">
        <v>86</v>
      </c>
      <c r="P379" s="849">
        <v>2</v>
      </c>
      <c r="Q379" s="849">
        <v>174</v>
      </c>
      <c r="R379" s="837">
        <v>2.0232558139534884</v>
      </c>
      <c r="S379" s="850">
        <v>87</v>
      </c>
    </row>
    <row r="380" spans="1:19" ht="14.45" customHeight="1" x14ac:dyDescent="0.2">
      <c r="A380" s="831" t="s">
        <v>5340</v>
      </c>
      <c r="B380" s="832" t="s">
        <v>5341</v>
      </c>
      <c r="C380" s="832" t="s">
        <v>595</v>
      </c>
      <c r="D380" s="832" t="s">
        <v>1773</v>
      </c>
      <c r="E380" s="832" t="s">
        <v>5356</v>
      </c>
      <c r="F380" s="832" t="s">
        <v>5416</v>
      </c>
      <c r="G380" s="832" t="s">
        <v>5417</v>
      </c>
      <c r="H380" s="849"/>
      <c r="I380" s="849"/>
      <c r="J380" s="832"/>
      <c r="K380" s="832"/>
      <c r="L380" s="849">
        <v>1</v>
      </c>
      <c r="M380" s="849">
        <v>496</v>
      </c>
      <c r="N380" s="832">
        <v>1</v>
      </c>
      <c r="O380" s="832">
        <v>496</v>
      </c>
      <c r="P380" s="849"/>
      <c r="Q380" s="849"/>
      <c r="R380" s="837"/>
      <c r="S380" s="850"/>
    </row>
    <row r="381" spans="1:19" ht="14.45" customHeight="1" x14ac:dyDescent="0.2">
      <c r="A381" s="831" t="s">
        <v>5340</v>
      </c>
      <c r="B381" s="832" t="s">
        <v>5341</v>
      </c>
      <c r="C381" s="832" t="s">
        <v>595</v>
      </c>
      <c r="D381" s="832" t="s">
        <v>1773</v>
      </c>
      <c r="E381" s="832" t="s">
        <v>5356</v>
      </c>
      <c r="F381" s="832" t="s">
        <v>5418</v>
      </c>
      <c r="G381" s="832" t="s">
        <v>5419</v>
      </c>
      <c r="H381" s="849">
        <v>1</v>
      </c>
      <c r="I381" s="849">
        <v>162</v>
      </c>
      <c r="J381" s="832"/>
      <c r="K381" s="832">
        <v>162</v>
      </c>
      <c r="L381" s="849"/>
      <c r="M381" s="849"/>
      <c r="N381" s="832"/>
      <c r="O381" s="832"/>
      <c r="P381" s="849"/>
      <c r="Q381" s="849"/>
      <c r="R381" s="837"/>
      <c r="S381" s="850"/>
    </row>
    <row r="382" spans="1:19" ht="14.45" customHeight="1" x14ac:dyDescent="0.2">
      <c r="A382" s="831" t="s">
        <v>5340</v>
      </c>
      <c r="B382" s="832" t="s">
        <v>5341</v>
      </c>
      <c r="C382" s="832" t="s">
        <v>595</v>
      </c>
      <c r="D382" s="832" t="s">
        <v>1773</v>
      </c>
      <c r="E382" s="832" t="s">
        <v>5356</v>
      </c>
      <c r="F382" s="832" t="s">
        <v>5422</v>
      </c>
      <c r="G382" s="832" t="s">
        <v>5423</v>
      </c>
      <c r="H382" s="849">
        <v>60</v>
      </c>
      <c r="I382" s="849">
        <v>15060</v>
      </c>
      <c r="J382" s="832">
        <v>0.4037966537966538</v>
      </c>
      <c r="K382" s="832">
        <v>251</v>
      </c>
      <c r="L382" s="849">
        <v>148</v>
      </c>
      <c r="M382" s="849">
        <v>37296</v>
      </c>
      <c r="N382" s="832">
        <v>1</v>
      </c>
      <c r="O382" s="832">
        <v>252</v>
      </c>
      <c r="P382" s="849">
        <v>164</v>
      </c>
      <c r="Q382" s="849">
        <v>41656</v>
      </c>
      <c r="R382" s="837">
        <v>1.1169026169026168</v>
      </c>
      <c r="S382" s="850">
        <v>254</v>
      </c>
    </row>
    <row r="383" spans="1:19" ht="14.45" customHeight="1" x14ac:dyDescent="0.2">
      <c r="A383" s="831" t="s">
        <v>5340</v>
      </c>
      <c r="B383" s="832" t="s">
        <v>5341</v>
      </c>
      <c r="C383" s="832" t="s">
        <v>595</v>
      </c>
      <c r="D383" s="832" t="s">
        <v>1773</v>
      </c>
      <c r="E383" s="832" t="s">
        <v>5356</v>
      </c>
      <c r="F383" s="832" t="s">
        <v>5434</v>
      </c>
      <c r="G383" s="832" t="s">
        <v>5435</v>
      </c>
      <c r="H383" s="849">
        <v>1</v>
      </c>
      <c r="I383" s="849">
        <v>183</v>
      </c>
      <c r="J383" s="832"/>
      <c r="K383" s="832">
        <v>183</v>
      </c>
      <c r="L383" s="849"/>
      <c r="M383" s="849"/>
      <c r="N383" s="832"/>
      <c r="O383" s="832"/>
      <c r="P383" s="849"/>
      <c r="Q383" s="849"/>
      <c r="R383" s="837"/>
      <c r="S383" s="850"/>
    </row>
    <row r="384" spans="1:19" ht="14.45" customHeight="1" x14ac:dyDescent="0.2">
      <c r="A384" s="831" t="s">
        <v>5340</v>
      </c>
      <c r="B384" s="832" t="s">
        <v>5341</v>
      </c>
      <c r="C384" s="832" t="s">
        <v>595</v>
      </c>
      <c r="D384" s="832" t="s">
        <v>1773</v>
      </c>
      <c r="E384" s="832" t="s">
        <v>5356</v>
      </c>
      <c r="F384" s="832" t="s">
        <v>5444</v>
      </c>
      <c r="G384" s="832" t="s">
        <v>5445</v>
      </c>
      <c r="H384" s="849"/>
      <c r="I384" s="849"/>
      <c r="J384" s="832"/>
      <c r="K384" s="832"/>
      <c r="L384" s="849"/>
      <c r="M384" s="849"/>
      <c r="N384" s="832"/>
      <c r="O384" s="832"/>
      <c r="P384" s="849">
        <v>1</v>
      </c>
      <c r="Q384" s="849">
        <v>145</v>
      </c>
      <c r="R384" s="837"/>
      <c r="S384" s="850">
        <v>145</v>
      </c>
    </row>
    <row r="385" spans="1:19" ht="14.45" customHeight="1" x14ac:dyDescent="0.2">
      <c r="A385" s="831" t="s">
        <v>5340</v>
      </c>
      <c r="B385" s="832" t="s">
        <v>5341</v>
      </c>
      <c r="C385" s="832" t="s">
        <v>595</v>
      </c>
      <c r="D385" s="832" t="s">
        <v>1773</v>
      </c>
      <c r="E385" s="832" t="s">
        <v>5356</v>
      </c>
      <c r="F385" s="832" t="s">
        <v>5456</v>
      </c>
      <c r="G385" s="832" t="s">
        <v>5457</v>
      </c>
      <c r="H385" s="849"/>
      <c r="I385" s="849"/>
      <c r="J385" s="832"/>
      <c r="K385" s="832"/>
      <c r="L385" s="849"/>
      <c r="M385" s="849"/>
      <c r="N385" s="832"/>
      <c r="O385" s="832"/>
      <c r="P385" s="849">
        <v>1</v>
      </c>
      <c r="Q385" s="849">
        <v>165</v>
      </c>
      <c r="R385" s="837"/>
      <c r="S385" s="850">
        <v>165</v>
      </c>
    </row>
    <row r="386" spans="1:19" ht="14.45" customHeight="1" x14ac:dyDescent="0.2">
      <c r="A386" s="831" t="s">
        <v>5340</v>
      </c>
      <c r="B386" s="832" t="s">
        <v>5341</v>
      </c>
      <c r="C386" s="832" t="s">
        <v>595</v>
      </c>
      <c r="D386" s="832" t="s">
        <v>5338</v>
      </c>
      <c r="E386" s="832" t="s">
        <v>5356</v>
      </c>
      <c r="F386" s="832" t="s">
        <v>5361</v>
      </c>
      <c r="G386" s="832" t="s">
        <v>5362</v>
      </c>
      <c r="H386" s="849">
        <v>1</v>
      </c>
      <c r="I386" s="849">
        <v>37</v>
      </c>
      <c r="J386" s="832"/>
      <c r="K386" s="832">
        <v>37</v>
      </c>
      <c r="L386" s="849"/>
      <c r="M386" s="849"/>
      <c r="N386" s="832"/>
      <c r="O386" s="832"/>
      <c r="P386" s="849"/>
      <c r="Q386" s="849"/>
      <c r="R386" s="837"/>
      <c r="S386" s="850"/>
    </row>
    <row r="387" spans="1:19" ht="14.45" customHeight="1" x14ac:dyDescent="0.2">
      <c r="A387" s="831" t="s">
        <v>5340</v>
      </c>
      <c r="B387" s="832" t="s">
        <v>5341</v>
      </c>
      <c r="C387" s="832" t="s">
        <v>595</v>
      </c>
      <c r="D387" s="832" t="s">
        <v>5338</v>
      </c>
      <c r="E387" s="832" t="s">
        <v>5356</v>
      </c>
      <c r="F387" s="832" t="s">
        <v>5370</v>
      </c>
      <c r="G387" s="832" t="s">
        <v>5371</v>
      </c>
      <c r="H387" s="849">
        <v>4</v>
      </c>
      <c r="I387" s="849">
        <v>1236</v>
      </c>
      <c r="J387" s="832"/>
      <c r="K387" s="832">
        <v>309</v>
      </c>
      <c r="L387" s="849"/>
      <c r="M387" s="849"/>
      <c r="N387" s="832"/>
      <c r="O387" s="832"/>
      <c r="P387" s="849"/>
      <c r="Q387" s="849"/>
      <c r="R387" s="837"/>
      <c r="S387" s="850"/>
    </row>
    <row r="388" spans="1:19" ht="14.45" customHeight="1" x14ac:dyDescent="0.2">
      <c r="A388" s="831" t="s">
        <v>5340</v>
      </c>
      <c r="B388" s="832" t="s">
        <v>5341</v>
      </c>
      <c r="C388" s="832" t="s">
        <v>595</v>
      </c>
      <c r="D388" s="832" t="s">
        <v>5338</v>
      </c>
      <c r="E388" s="832" t="s">
        <v>5356</v>
      </c>
      <c r="F388" s="832" t="s">
        <v>5372</v>
      </c>
      <c r="G388" s="832" t="s">
        <v>5373</v>
      </c>
      <c r="H388" s="849">
        <v>1</v>
      </c>
      <c r="I388" s="849">
        <v>489</v>
      </c>
      <c r="J388" s="832"/>
      <c r="K388" s="832">
        <v>489</v>
      </c>
      <c r="L388" s="849"/>
      <c r="M388" s="849"/>
      <c r="N388" s="832"/>
      <c r="O388" s="832"/>
      <c r="P388" s="849"/>
      <c r="Q388" s="849"/>
      <c r="R388" s="837"/>
      <c r="S388" s="850"/>
    </row>
    <row r="389" spans="1:19" ht="14.45" customHeight="1" x14ac:dyDescent="0.2">
      <c r="A389" s="831" t="s">
        <v>5340</v>
      </c>
      <c r="B389" s="832" t="s">
        <v>5341</v>
      </c>
      <c r="C389" s="832" t="s">
        <v>595</v>
      </c>
      <c r="D389" s="832" t="s">
        <v>5338</v>
      </c>
      <c r="E389" s="832" t="s">
        <v>5356</v>
      </c>
      <c r="F389" s="832" t="s">
        <v>5374</v>
      </c>
      <c r="G389" s="832" t="s">
        <v>5375</v>
      </c>
      <c r="H389" s="849">
        <v>121</v>
      </c>
      <c r="I389" s="849">
        <v>11979</v>
      </c>
      <c r="J389" s="832"/>
      <c r="K389" s="832">
        <v>99</v>
      </c>
      <c r="L389" s="849"/>
      <c r="M389" s="849"/>
      <c r="N389" s="832"/>
      <c r="O389" s="832"/>
      <c r="P389" s="849"/>
      <c r="Q389" s="849"/>
      <c r="R389" s="837"/>
      <c r="S389" s="850"/>
    </row>
    <row r="390" spans="1:19" ht="14.45" customHeight="1" x14ac:dyDescent="0.2">
      <c r="A390" s="831" t="s">
        <v>5340</v>
      </c>
      <c r="B390" s="832" t="s">
        <v>5341</v>
      </c>
      <c r="C390" s="832" t="s">
        <v>595</v>
      </c>
      <c r="D390" s="832" t="s">
        <v>5338</v>
      </c>
      <c r="E390" s="832" t="s">
        <v>5356</v>
      </c>
      <c r="F390" s="832" t="s">
        <v>5378</v>
      </c>
      <c r="G390" s="832" t="s">
        <v>5379</v>
      </c>
      <c r="H390" s="849">
        <v>15</v>
      </c>
      <c r="I390" s="849">
        <v>1455</v>
      </c>
      <c r="J390" s="832"/>
      <c r="K390" s="832">
        <v>97</v>
      </c>
      <c r="L390" s="849"/>
      <c r="M390" s="849"/>
      <c r="N390" s="832"/>
      <c r="O390" s="832"/>
      <c r="P390" s="849"/>
      <c r="Q390" s="849"/>
      <c r="R390" s="837"/>
      <c r="S390" s="850"/>
    </row>
    <row r="391" spans="1:19" ht="14.45" customHeight="1" x14ac:dyDescent="0.2">
      <c r="A391" s="831" t="s">
        <v>5340</v>
      </c>
      <c r="B391" s="832" t="s">
        <v>5341</v>
      </c>
      <c r="C391" s="832" t="s">
        <v>595</v>
      </c>
      <c r="D391" s="832" t="s">
        <v>5338</v>
      </c>
      <c r="E391" s="832" t="s">
        <v>5356</v>
      </c>
      <c r="F391" s="832" t="s">
        <v>5380</v>
      </c>
      <c r="G391" s="832" t="s">
        <v>5381</v>
      </c>
      <c r="H391" s="849">
        <v>634</v>
      </c>
      <c r="I391" s="849">
        <v>79884</v>
      </c>
      <c r="J391" s="832"/>
      <c r="K391" s="832">
        <v>126</v>
      </c>
      <c r="L391" s="849"/>
      <c r="M391" s="849"/>
      <c r="N391" s="832"/>
      <c r="O391" s="832"/>
      <c r="P391" s="849"/>
      <c r="Q391" s="849"/>
      <c r="R391" s="837"/>
      <c r="S391" s="850"/>
    </row>
    <row r="392" spans="1:19" ht="14.45" customHeight="1" x14ac:dyDescent="0.2">
      <c r="A392" s="831" t="s">
        <v>5340</v>
      </c>
      <c r="B392" s="832" t="s">
        <v>5341</v>
      </c>
      <c r="C392" s="832" t="s">
        <v>595</v>
      </c>
      <c r="D392" s="832" t="s">
        <v>5338</v>
      </c>
      <c r="E392" s="832" t="s">
        <v>5356</v>
      </c>
      <c r="F392" s="832" t="s">
        <v>5404</v>
      </c>
      <c r="G392" s="832" t="s">
        <v>5405</v>
      </c>
      <c r="H392" s="849">
        <v>521</v>
      </c>
      <c r="I392" s="849">
        <v>17366.640000000007</v>
      </c>
      <c r="J392" s="832"/>
      <c r="K392" s="832">
        <v>33.333282149712105</v>
      </c>
      <c r="L392" s="849"/>
      <c r="M392" s="849"/>
      <c r="N392" s="832"/>
      <c r="O392" s="832"/>
      <c r="P392" s="849"/>
      <c r="Q392" s="849"/>
      <c r="R392" s="837"/>
      <c r="S392" s="850"/>
    </row>
    <row r="393" spans="1:19" ht="14.45" customHeight="1" x14ac:dyDescent="0.2">
      <c r="A393" s="831" t="s">
        <v>5340</v>
      </c>
      <c r="B393" s="832" t="s">
        <v>5341</v>
      </c>
      <c r="C393" s="832" t="s">
        <v>595</v>
      </c>
      <c r="D393" s="832" t="s">
        <v>5338</v>
      </c>
      <c r="E393" s="832" t="s">
        <v>5356</v>
      </c>
      <c r="F393" s="832" t="s">
        <v>5416</v>
      </c>
      <c r="G393" s="832" t="s">
        <v>5417</v>
      </c>
      <c r="H393" s="849">
        <v>1</v>
      </c>
      <c r="I393" s="849">
        <v>395</v>
      </c>
      <c r="J393" s="832"/>
      <c r="K393" s="832">
        <v>395</v>
      </c>
      <c r="L393" s="849"/>
      <c r="M393" s="849"/>
      <c r="N393" s="832"/>
      <c r="O393" s="832"/>
      <c r="P393" s="849"/>
      <c r="Q393" s="849"/>
      <c r="R393" s="837"/>
      <c r="S393" s="850"/>
    </row>
    <row r="394" spans="1:19" ht="14.45" customHeight="1" x14ac:dyDescent="0.2">
      <c r="A394" s="831" t="s">
        <v>5340</v>
      </c>
      <c r="B394" s="832" t="s">
        <v>5341</v>
      </c>
      <c r="C394" s="832" t="s">
        <v>595</v>
      </c>
      <c r="D394" s="832" t="s">
        <v>5338</v>
      </c>
      <c r="E394" s="832" t="s">
        <v>5356</v>
      </c>
      <c r="F394" s="832" t="s">
        <v>5418</v>
      </c>
      <c r="G394" s="832" t="s">
        <v>5419</v>
      </c>
      <c r="H394" s="849">
        <v>8</v>
      </c>
      <c r="I394" s="849">
        <v>1296</v>
      </c>
      <c r="J394" s="832"/>
      <c r="K394" s="832">
        <v>162</v>
      </c>
      <c r="L394" s="849"/>
      <c r="M394" s="849"/>
      <c r="N394" s="832"/>
      <c r="O394" s="832"/>
      <c r="P394" s="849"/>
      <c r="Q394" s="849"/>
      <c r="R394" s="837"/>
      <c r="S394" s="850"/>
    </row>
    <row r="395" spans="1:19" ht="14.45" customHeight="1" x14ac:dyDescent="0.2">
      <c r="A395" s="831" t="s">
        <v>5340</v>
      </c>
      <c r="B395" s="832" t="s">
        <v>5341</v>
      </c>
      <c r="C395" s="832" t="s">
        <v>595</v>
      </c>
      <c r="D395" s="832" t="s">
        <v>5338</v>
      </c>
      <c r="E395" s="832" t="s">
        <v>5356</v>
      </c>
      <c r="F395" s="832" t="s">
        <v>5422</v>
      </c>
      <c r="G395" s="832" t="s">
        <v>5423</v>
      </c>
      <c r="H395" s="849">
        <v>4</v>
      </c>
      <c r="I395" s="849">
        <v>1004</v>
      </c>
      <c r="J395" s="832"/>
      <c r="K395" s="832">
        <v>251</v>
      </c>
      <c r="L395" s="849"/>
      <c r="M395" s="849"/>
      <c r="N395" s="832"/>
      <c r="O395" s="832"/>
      <c r="P395" s="849"/>
      <c r="Q395" s="849"/>
      <c r="R395" s="837"/>
      <c r="S395" s="850"/>
    </row>
    <row r="396" spans="1:19" ht="14.45" customHeight="1" x14ac:dyDescent="0.2">
      <c r="A396" s="831" t="s">
        <v>5340</v>
      </c>
      <c r="B396" s="832" t="s">
        <v>5341</v>
      </c>
      <c r="C396" s="832" t="s">
        <v>595</v>
      </c>
      <c r="D396" s="832" t="s">
        <v>5338</v>
      </c>
      <c r="E396" s="832" t="s">
        <v>5356</v>
      </c>
      <c r="F396" s="832" t="s">
        <v>5424</v>
      </c>
      <c r="G396" s="832" t="s">
        <v>5425</v>
      </c>
      <c r="H396" s="849">
        <v>1</v>
      </c>
      <c r="I396" s="849">
        <v>120</v>
      </c>
      <c r="J396" s="832"/>
      <c r="K396" s="832">
        <v>120</v>
      </c>
      <c r="L396" s="849"/>
      <c r="M396" s="849"/>
      <c r="N396" s="832"/>
      <c r="O396" s="832"/>
      <c r="P396" s="849"/>
      <c r="Q396" s="849"/>
      <c r="R396" s="837"/>
      <c r="S396" s="850"/>
    </row>
    <row r="397" spans="1:19" ht="14.45" customHeight="1" x14ac:dyDescent="0.2">
      <c r="A397" s="831" t="s">
        <v>5340</v>
      </c>
      <c r="B397" s="832" t="s">
        <v>5341</v>
      </c>
      <c r="C397" s="832" t="s">
        <v>595</v>
      </c>
      <c r="D397" s="832" t="s">
        <v>5338</v>
      </c>
      <c r="E397" s="832" t="s">
        <v>5356</v>
      </c>
      <c r="F397" s="832" t="s">
        <v>5442</v>
      </c>
      <c r="G397" s="832" t="s">
        <v>5443</v>
      </c>
      <c r="H397" s="849">
        <v>1</v>
      </c>
      <c r="I397" s="849">
        <v>132</v>
      </c>
      <c r="J397" s="832"/>
      <c r="K397" s="832">
        <v>132</v>
      </c>
      <c r="L397" s="849"/>
      <c r="M397" s="849"/>
      <c r="N397" s="832"/>
      <c r="O397" s="832"/>
      <c r="P397" s="849"/>
      <c r="Q397" s="849"/>
      <c r="R397" s="837"/>
      <c r="S397" s="850"/>
    </row>
    <row r="398" spans="1:19" ht="14.45" customHeight="1" x14ac:dyDescent="0.2">
      <c r="A398" s="831" t="s">
        <v>5340</v>
      </c>
      <c r="B398" s="832" t="s">
        <v>5341</v>
      </c>
      <c r="C398" s="832" t="s">
        <v>595</v>
      </c>
      <c r="D398" s="832" t="s">
        <v>5338</v>
      </c>
      <c r="E398" s="832" t="s">
        <v>5356</v>
      </c>
      <c r="F398" s="832" t="s">
        <v>5444</v>
      </c>
      <c r="G398" s="832" t="s">
        <v>5445</v>
      </c>
      <c r="H398" s="849">
        <v>82</v>
      </c>
      <c r="I398" s="849">
        <v>9430</v>
      </c>
      <c r="J398" s="832"/>
      <c r="K398" s="832">
        <v>115</v>
      </c>
      <c r="L398" s="849"/>
      <c r="M398" s="849"/>
      <c r="N398" s="832"/>
      <c r="O398" s="832"/>
      <c r="P398" s="849"/>
      <c r="Q398" s="849"/>
      <c r="R398" s="837"/>
      <c r="S398" s="850"/>
    </row>
    <row r="399" spans="1:19" ht="14.45" customHeight="1" x14ac:dyDescent="0.2">
      <c r="A399" s="831" t="s">
        <v>5340</v>
      </c>
      <c r="B399" s="832" t="s">
        <v>5341</v>
      </c>
      <c r="C399" s="832" t="s">
        <v>595</v>
      </c>
      <c r="D399" s="832" t="s">
        <v>5338</v>
      </c>
      <c r="E399" s="832" t="s">
        <v>5356</v>
      </c>
      <c r="F399" s="832" t="s">
        <v>5456</v>
      </c>
      <c r="G399" s="832" t="s">
        <v>5457</v>
      </c>
      <c r="H399" s="849">
        <v>36</v>
      </c>
      <c r="I399" s="849">
        <v>8172</v>
      </c>
      <c r="J399" s="832"/>
      <c r="K399" s="832">
        <v>227</v>
      </c>
      <c r="L399" s="849"/>
      <c r="M399" s="849"/>
      <c r="N399" s="832"/>
      <c r="O399" s="832"/>
      <c r="P399" s="849"/>
      <c r="Q399" s="849"/>
      <c r="R399" s="837"/>
      <c r="S399" s="850"/>
    </row>
    <row r="400" spans="1:19" ht="14.45" customHeight="1" x14ac:dyDescent="0.2">
      <c r="A400" s="831" t="s">
        <v>5340</v>
      </c>
      <c r="B400" s="832" t="s">
        <v>5341</v>
      </c>
      <c r="C400" s="832" t="s">
        <v>595</v>
      </c>
      <c r="D400" s="832" t="s">
        <v>1774</v>
      </c>
      <c r="E400" s="832" t="s">
        <v>5342</v>
      </c>
      <c r="F400" s="832" t="s">
        <v>5343</v>
      </c>
      <c r="G400" s="832" t="s">
        <v>5344</v>
      </c>
      <c r="H400" s="849">
        <v>5.8</v>
      </c>
      <c r="I400" s="849">
        <v>851.75</v>
      </c>
      <c r="J400" s="832">
        <v>3.3027647446585755</v>
      </c>
      <c r="K400" s="832">
        <v>146.85344827586206</v>
      </c>
      <c r="L400" s="849">
        <v>3.6999999999999997</v>
      </c>
      <c r="M400" s="849">
        <v>257.89</v>
      </c>
      <c r="N400" s="832">
        <v>1</v>
      </c>
      <c r="O400" s="832">
        <v>69.7</v>
      </c>
      <c r="P400" s="849">
        <v>3.1</v>
      </c>
      <c r="Q400" s="849">
        <v>216.07</v>
      </c>
      <c r="R400" s="837">
        <v>0.83783783783783783</v>
      </c>
      <c r="S400" s="850">
        <v>69.7</v>
      </c>
    </row>
    <row r="401" spans="1:19" ht="14.45" customHeight="1" x14ac:dyDescent="0.2">
      <c r="A401" s="831" t="s">
        <v>5340</v>
      </c>
      <c r="B401" s="832" t="s">
        <v>5341</v>
      </c>
      <c r="C401" s="832" t="s">
        <v>595</v>
      </c>
      <c r="D401" s="832" t="s">
        <v>1774</v>
      </c>
      <c r="E401" s="832" t="s">
        <v>5356</v>
      </c>
      <c r="F401" s="832" t="s">
        <v>5357</v>
      </c>
      <c r="G401" s="832" t="s">
        <v>5358</v>
      </c>
      <c r="H401" s="849">
        <v>144</v>
      </c>
      <c r="I401" s="849">
        <v>11952</v>
      </c>
      <c r="J401" s="832">
        <v>1.2203389830508475</v>
      </c>
      <c r="K401" s="832">
        <v>83</v>
      </c>
      <c r="L401" s="849">
        <v>118</v>
      </c>
      <c r="M401" s="849">
        <v>9794</v>
      </c>
      <c r="N401" s="832">
        <v>1</v>
      </c>
      <c r="O401" s="832">
        <v>83</v>
      </c>
      <c r="P401" s="849">
        <v>146</v>
      </c>
      <c r="Q401" s="849">
        <v>12264</v>
      </c>
      <c r="R401" s="837">
        <v>1.2521952215642229</v>
      </c>
      <c r="S401" s="850">
        <v>84</v>
      </c>
    </row>
    <row r="402" spans="1:19" ht="14.45" customHeight="1" x14ac:dyDescent="0.2">
      <c r="A402" s="831" t="s">
        <v>5340</v>
      </c>
      <c r="B402" s="832" t="s">
        <v>5341</v>
      </c>
      <c r="C402" s="832" t="s">
        <v>595</v>
      </c>
      <c r="D402" s="832" t="s">
        <v>1774</v>
      </c>
      <c r="E402" s="832" t="s">
        <v>5356</v>
      </c>
      <c r="F402" s="832" t="s">
        <v>5359</v>
      </c>
      <c r="G402" s="832" t="s">
        <v>5360</v>
      </c>
      <c r="H402" s="849">
        <v>1</v>
      </c>
      <c r="I402" s="849">
        <v>106</v>
      </c>
      <c r="J402" s="832">
        <v>0.33333333333333331</v>
      </c>
      <c r="K402" s="832">
        <v>106</v>
      </c>
      <c r="L402" s="849">
        <v>3</v>
      </c>
      <c r="M402" s="849">
        <v>318</v>
      </c>
      <c r="N402" s="832">
        <v>1</v>
      </c>
      <c r="O402" s="832">
        <v>106</v>
      </c>
      <c r="P402" s="849"/>
      <c r="Q402" s="849"/>
      <c r="R402" s="837"/>
      <c r="S402" s="850"/>
    </row>
    <row r="403" spans="1:19" ht="14.45" customHeight="1" x14ac:dyDescent="0.2">
      <c r="A403" s="831" t="s">
        <v>5340</v>
      </c>
      <c r="B403" s="832" t="s">
        <v>5341</v>
      </c>
      <c r="C403" s="832" t="s">
        <v>595</v>
      </c>
      <c r="D403" s="832" t="s">
        <v>1774</v>
      </c>
      <c r="E403" s="832" t="s">
        <v>5356</v>
      </c>
      <c r="F403" s="832" t="s">
        <v>5361</v>
      </c>
      <c r="G403" s="832" t="s">
        <v>5362</v>
      </c>
      <c r="H403" s="849">
        <v>37</v>
      </c>
      <c r="I403" s="849">
        <v>1369</v>
      </c>
      <c r="J403" s="832">
        <v>0.80434782608695654</v>
      </c>
      <c r="K403" s="832">
        <v>37</v>
      </c>
      <c r="L403" s="849">
        <v>46</v>
      </c>
      <c r="M403" s="849">
        <v>1702</v>
      </c>
      <c r="N403" s="832">
        <v>1</v>
      </c>
      <c r="O403" s="832">
        <v>37</v>
      </c>
      <c r="P403" s="849">
        <v>34</v>
      </c>
      <c r="Q403" s="849">
        <v>1292</v>
      </c>
      <c r="R403" s="837">
        <v>0.75910693301997645</v>
      </c>
      <c r="S403" s="850">
        <v>38</v>
      </c>
    </row>
    <row r="404" spans="1:19" ht="14.45" customHeight="1" x14ac:dyDescent="0.2">
      <c r="A404" s="831" t="s">
        <v>5340</v>
      </c>
      <c r="B404" s="832" t="s">
        <v>5341</v>
      </c>
      <c r="C404" s="832" t="s">
        <v>595</v>
      </c>
      <c r="D404" s="832" t="s">
        <v>1774</v>
      </c>
      <c r="E404" s="832" t="s">
        <v>5356</v>
      </c>
      <c r="F404" s="832" t="s">
        <v>5363</v>
      </c>
      <c r="G404" s="832" t="s">
        <v>5364</v>
      </c>
      <c r="H404" s="849">
        <v>4</v>
      </c>
      <c r="I404" s="849">
        <v>20</v>
      </c>
      <c r="J404" s="832"/>
      <c r="K404" s="832">
        <v>5</v>
      </c>
      <c r="L404" s="849"/>
      <c r="M404" s="849"/>
      <c r="N404" s="832"/>
      <c r="O404" s="832"/>
      <c r="P404" s="849">
        <v>7</v>
      </c>
      <c r="Q404" s="849">
        <v>35</v>
      </c>
      <c r="R404" s="837"/>
      <c r="S404" s="850">
        <v>5</v>
      </c>
    </row>
    <row r="405" spans="1:19" ht="14.45" customHeight="1" x14ac:dyDescent="0.2">
      <c r="A405" s="831" t="s">
        <v>5340</v>
      </c>
      <c r="B405" s="832" t="s">
        <v>5341</v>
      </c>
      <c r="C405" s="832" t="s">
        <v>595</v>
      </c>
      <c r="D405" s="832" t="s">
        <v>1774</v>
      </c>
      <c r="E405" s="832" t="s">
        <v>5356</v>
      </c>
      <c r="F405" s="832" t="s">
        <v>5365</v>
      </c>
      <c r="G405" s="832" t="s">
        <v>5366</v>
      </c>
      <c r="H405" s="849"/>
      <c r="I405" s="849"/>
      <c r="J405" s="832"/>
      <c r="K405" s="832"/>
      <c r="L405" s="849">
        <v>3</v>
      </c>
      <c r="M405" s="849">
        <v>15</v>
      </c>
      <c r="N405" s="832">
        <v>1</v>
      </c>
      <c r="O405" s="832">
        <v>5</v>
      </c>
      <c r="P405" s="849">
        <v>4</v>
      </c>
      <c r="Q405" s="849">
        <v>20</v>
      </c>
      <c r="R405" s="837">
        <v>1.3333333333333333</v>
      </c>
      <c r="S405" s="850">
        <v>5</v>
      </c>
    </row>
    <row r="406" spans="1:19" ht="14.45" customHeight="1" x14ac:dyDescent="0.2">
      <c r="A406" s="831" t="s">
        <v>5340</v>
      </c>
      <c r="B406" s="832" t="s">
        <v>5341</v>
      </c>
      <c r="C406" s="832" t="s">
        <v>595</v>
      </c>
      <c r="D406" s="832" t="s">
        <v>1774</v>
      </c>
      <c r="E406" s="832" t="s">
        <v>5356</v>
      </c>
      <c r="F406" s="832" t="s">
        <v>5368</v>
      </c>
      <c r="G406" s="832" t="s">
        <v>5369</v>
      </c>
      <c r="H406" s="849">
        <v>8</v>
      </c>
      <c r="I406" s="849">
        <v>1656</v>
      </c>
      <c r="J406" s="832">
        <v>0.57261410788381739</v>
      </c>
      <c r="K406" s="832">
        <v>207</v>
      </c>
      <c r="L406" s="849">
        <v>12</v>
      </c>
      <c r="M406" s="849">
        <v>2892</v>
      </c>
      <c r="N406" s="832">
        <v>1</v>
      </c>
      <c r="O406" s="832">
        <v>241</v>
      </c>
      <c r="P406" s="849">
        <v>9</v>
      </c>
      <c r="Q406" s="849">
        <v>2178</v>
      </c>
      <c r="R406" s="837">
        <v>0.75311203319502074</v>
      </c>
      <c r="S406" s="850">
        <v>242</v>
      </c>
    </row>
    <row r="407" spans="1:19" ht="14.45" customHeight="1" x14ac:dyDescent="0.2">
      <c r="A407" s="831" t="s">
        <v>5340</v>
      </c>
      <c r="B407" s="832" t="s">
        <v>5341</v>
      </c>
      <c r="C407" s="832" t="s">
        <v>595</v>
      </c>
      <c r="D407" s="832" t="s">
        <v>1774</v>
      </c>
      <c r="E407" s="832" t="s">
        <v>5356</v>
      </c>
      <c r="F407" s="832" t="s">
        <v>5370</v>
      </c>
      <c r="G407" s="832" t="s">
        <v>5371</v>
      </c>
      <c r="H407" s="849">
        <v>3</v>
      </c>
      <c r="I407" s="849">
        <v>927</v>
      </c>
      <c r="J407" s="832">
        <v>0.40445026178010474</v>
      </c>
      <c r="K407" s="832">
        <v>309</v>
      </c>
      <c r="L407" s="849">
        <v>6</v>
      </c>
      <c r="M407" s="849">
        <v>2292</v>
      </c>
      <c r="N407" s="832">
        <v>1</v>
      </c>
      <c r="O407" s="832">
        <v>382</v>
      </c>
      <c r="P407" s="849">
        <v>6</v>
      </c>
      <c r="Q407" s="849">
        <v>2304</v>
      </c>
      <c r="R407" s="837">
        <v>1.0052356020942408</v>
      </c>
      <c r="S407" s="850">
        <v>384</v>
      </c>
    </row>
    <row r="408" spans="1:19" ht="14.45" customHeight="1" x14ac:dyDescent="0.2">
      <c r="A408" s="831" t="s">
        <v>5340</v>
      </c>
      <c r="B408" s="832" t="s">
        <v>5341</v>
      </c>
      <c r="C408" s="832" t="s">
        <v>595</v>
      </c>
      <c r="D408" s="832" t="s">
        <v>1774</v>
      </c>
      <c r="E408" s="832" t="s">
        <v>5356</v>
      </c>
      <c r="F408" s="832" t="s">
        <v>5374</v>
      </c>
      <c r="G408" s="832" t="s">
        <v>5375</v>
      </c>
      <c r="H408" s="849">
        <v>67</v>
      </c>
      <c r="I408" s="849">
        <v>6633</v>
      </c>
      <c r="J408" s="832">
        <v>1.2567260325881016</v>
      </c>
      <c r="K408" s="832">
        <v>99</v>
      </c>
      <c r="L408" s="849">
        <v>58</v>
      </c>
      <c r="M408" s="849">
        <v>5278</v>
      </c>
      <c r="N408" s="832">
        <v>1</v>
      </c>
      <c r="O408" s="832">
        <v>91</v>
      </c>
      <c r="P408" s="849">
        <v>71</v>
      </c>
      <c r="Q408" s="849">
        <v>6461</v>
      </c>
      <c r="R408" s="837">
        <v>1.2241379310344827</v>
      </c>
      <c r="S408" s="850">
        <v>91</v>
      </c>
    </row>
    <row r="409" spans="1:19" ht="14.45" customHeight="1" x14ac:dyDescent="0.2">
      <c r="A409" s="831" t="s">
        <v>5340</v>
      </c>
      <c r="B409" s="832" t="s">
        <v>5341</v>
      </c>
      <c r="C409" s="832" t="s">
        <v>595</v>
      </c>
      <c r="D409" s="832" t="s">
        <v>1774</v>
      </c>
      <c r="E409" s="832" t="s">
        <v>5356</v>
      </c>
      <c r="F409" s="832" t="s">
        <v>5378</v>
      </c>
      <c r="G409" s="832" t="s">
        <v>5379</v>
      </c>
      <c r="H409" s="849">
        <v>15</v>
      </c>
      <c r="I409" s="849">
        <v>1455</v>
      </c>
      <c r="J409" s="832">
        <v>1.3817663817663817</v>
      </c>
      <c r="K409" s="832">
        <v>97</v>
      </c>
      <c r="L409" s="849">
        <v>13</v>
      </c>
      <c r="M409" s="849">
        <v>1053</v>
      </c>
      <c r="N409" s="832">
        <v>1</v>
      </c>
      <c r="O409" s="832">
        <v>81</v>
      </c>
      <c r="P409" s="849">
        <v>19</v>
      </c>
      <c r="Q409" s="849">
        <v>1539</v>
      </c>
      <c r="R409" s="837">
        <v>1.4615384615384615</v>
      </c>
      <c r="S409" s="850">
        <v>81</v>
      </c>
    </row>
    <row r="410" spans="1:19" ht="14.45" customHeight="1" x14ac:dyDescent="0.2">
      <c r="A410" s="831" t="s">
        <v>5340</v>
      </c>
      <c r="B410" s="832" t="s">
        <v>5341</v>
      </c>
      <c r="C410" s="832" t="s">
        <v>595</v>
      </c>
      <c r="D410" s="832" t="s">
        <v>1774</v>
      </c>
      <c r="E410" s="832" t="s">
        <v>5356</v>
      </c>
      <c r="F410" s="832" t="s">
        <v>5380</v>
      </c>
      <c r="G410" s="832" t="s">
        <v>5381</v>
      </c>
      <c r="H410" s="849">
        <v>554</v>
      </c>
      <c r="I410" s="849">
        <v>69804</v>
      </c>
      <c r="J410" s="832">
        <v>1.0409806728704367</v>
      </c>
      <c r="K410" s="832">
        <v>126</v>
      </c>
      <c r="L410" s="849">
        <v>528</v>
      </c>
      <c r="M410" s="849">
        <v>67056</v>
      </c>
      <c r="N410" s="832">
        <v>1</v>
      </c>
      <c r="O410" s="832">
        <v>127</v>
      </c>
      <c r="P410" s="849">
        <v>605</v>
      </c>
      <c r="Q410" s="849">
        <v>76230</v>
      </c>
      <c r="R410" s="837">
        <v>1.1368110236220472</v>
      </c>
      <c r="S410" s="850">
        <v>126</v>
      </c>
    </row>
    <row r="411" spans="1:19" ht="14.45" customHeight="1" x14ac:dyDescent="0.2">
      <c r="A411" s="831" t="s">
        <v>5340</v>
      </c>
      <c r="B411" s="832" t="s">
        <v>5341</v>
      </c>
      <c r="C411" s="832" t="s">
        <v>595</v>
      </c>
      <c r="D411" s="832" t="s">
        <v>1774</v>
      </c>
      <c r="E411" s="832" t="s">
        <v>5356</v>
      </c>
      <c r="F411" s="832" t="s">
        <v>5392</v>
      </c>
      <c r="G411" s="832" t="s">
        <v>5393</v>
      </c>
      <c r="H411" s="849"/>
      <c r="I411" s="849"/>
      <c r="J411" s="832"/>
      <c r="K411" s="832"/>
      <c r="L411" s="849"/>
      <c r="M411" s="849"/>
      <c r="N411" s="832"/>
      <c r="O411" s="832"/>
      <c r="P411" s="849">
        <v>1</v>
      </c>
      <c r="Q411" s="849">
        <v>1687</v>
      </c>
      <c r="R411" s="837"/>
      <c r="S411" s="850">
        <v>1687</v>
      </c>
    </row>
    <row r="412" spans="1:19" ht="14.45" customHeight="1" x14ac:dyDescent="0.2">
      <c r="A412" s="831" t="s">
        <v>5340</v>
      </c>
      <c r="B412" s="832" t="s">
        <v>5341</v>
      </c>
      <c r="C412" s="832" t="s">
        <v>595</v>
      </c>
      <c r="D412" s="832" t="s">
        <v>1774</v>
      </c>
      <c r="E412" s="832" t="s">
        <v>5356</v>
      </c>
      <c r="F412" s="832" t="s">
        <v>5396</v>
      </c>
      <c r="G412" s="832" t="s">
        <v>5397</v>
      </c>
      <c r="H412" s="849">
        <v>16</v>
      </c>
      <c r="I412" s="849">
        <v>20960</v>
      </c>
      <c r="J412" s="832">
        <v>1.9954303122619954</v>
      </c>
      <c r="K412" s="832">
        <v>1310</v>
      </c>
      <c r="L412" s="849">
        <v>8</v>
      </c>
      <c r="M412" s="849">
        <v>10504</v>
      </c>
      <c r="N412" s="832">
        <v>1</v>
      </c>
      <c r="O412" s="832">
        <v>1313</v>
      </c>
      <c r="P412" s="849">
        <v>6</v>
      </c>
      <c r="Q412" s="849">
        <v>7926</v>
      </c>
      <c r="R412" s="837">
        <v>0.75456968773800459</v>
      </c>
      <c r="S412" s="850">
        <v>1321</v>
      </c>
    </row>
    <row r="413" spans="1:19" ht="14.45" customHeight="1" x14ac:dyDescent="0.2">
      <c r="A413" s="831" t="s">
        <v>5340</v>
      </c>
      <c r="B413" s="832" t="s">
        <v>5341</v>
      </c>
      <c r="C413" s="832" t="s">
        <v>595</v>
      </c>
      <c r="D413" s="832" t="s">
        <v>1774</v>
      </c>
      <c r="E413" s="832" t="s">
        <v>5356</v>
      </c>
      <c r="F413" s="832" t="s">
        <v>5398</v>
      </c>
      <c r="G413" s="832" t="s">
        <v>5399</v>
      </c>
      <c r="H413" s="849">
        <v>1</v>
      </c>
      <c r="I413" s="849">
        <v>972</v>
      </c>
      <c r="J413" s="832">
        <v>0.3323076923076923</v>
      </c>
      <c r="K413" s="832">
        <v>972</v>
      </c>
      <c r="L413" s="849">
        <v>3</v>
      </c>
      <c r="M413" s="849">
        <v>2925</v>
      </c>
      <c r="N413" s="832">
        <v>1</v>
      </c>
      <c r="O413" s="832">
        <v>975</v>
      </c>
      <c r="P413" s="849">
        <v>2</v>
      </c>
      <c r="Q413" s="849">
        <v>1964</v>
      </c>
      <c r="R413" s="837">
        <v>0.67145299145299142</v>
      </c>
      <c r="S413" s="850">
        <v>982</v>
      </c>
    </row>
    <row r="414" spans="1:19" ht="14.45" customHeight="1" x14ac:dyDescent="0.2">
      <c r="A414" s="831" t="s">
        <v>5340</v>
      </c>
      <c r="B414" s="832" t="s">
        <v>5341</v>
      </c>
      <c r="C414" s="832" t="s">
        <v>595</v>
      </c>
      <c r="D414" s="832" t="s">
        <v>1774</v>
      </c>
      <c r="E414" s="832" t="s">
        <v>5356</v>
      </c>
      <c r="F414" s="832" t="s">
        <v>5402</v>
      </c>
      <c r="G414" s="832" t="s">
        <v>5403</v>
      </c>
      <c r="H414" s="849">
        <v>6</v>
      </c>
      <c r="I414" s="849">
        <v>978</v>
      </c>
      <c r="J414" s="832">
        <v>0.99390243902439024</v>
      </c>
      <c r="K414" s="832">
        <v>163</v>
      </c>
      <c r="L414" s="849">
        <v>6</v>
      </c>
      <c r="M414" s="849">
        <v>984</v>
      </c>
      <c r="N414" s="832">
        <v>1</v>
      </c>
      <c r="O414" s="832">
        <v>164</v>
      </c>
      <c r="P414" s="849">
        <v>17</v>
      </c>
      <c r="Q414" s="849">
        <v>2805</v>
      </c>
      <c r="R414" s="837">
        <v>2.850609756097561</v>
      </c>
      <c r="S414" s="850">
        <v>165</v>
      </c>
    </row>
    <row r="415" spans="1:19" ht="14.45" customHeight="1" x14ac:dyDescent="0.2">
      <c r="A415" s="831" t="s">
        <v>5340</v>
      </c>
      <c r="B415" s="832" t="s">
        <v>5341</v>
      </c>
      <c r="C415" s="832" t="s">
        <v>595</v>
      </c>
      <c r="D415" s="832" t="s">
        <v>1774</v>
      </c>
      <c r="E415" s="832" t="s">
        <v>5356</v>
      </c>
      <c r="F415" s="832" t="s">
        <v>5404</v>
      </c>
      <c r="G415" s="832" t="s">
        <v>5405</v>
      </c>
      <c r="H415" s="849">
        <v>535</v>
      </c>
      <c r="I415" s="849">
        <v>17833.309999999998</v>
      </c>
      <c r="J415" s="832">
        <v>1.3788677290405387</v>
      </c>
      <c r="K415" s="832">
        <v>33.333289719626165</v>
      </c>
      <c r="L415" s="849">
        <v>388</v>
      </c>
      <c r="M415" s="849">
        <v>12933.3</v>
      </c>
      <c r="N415" s="832">
        <v>1</v>
      </c>
      <c r="O415" s="832">
        <v>33.333247422680408</v>
      </c>
      <c r="P415" s="849">
        <v>472</v>
      </c>
      <c r="Q415" s="849">
        <v>15733.31</v>
      </c>
      <c r="R415" s="837">
        <v>1.2164961765365374</v>
      </c>
      <c r="S415" s="850">
        <v>33.333283898305083</v>
      </c>
    </row>
    <row r="416" spans="1:19" ht="14.45" customHeight="1" x14ac:dyDescent="0.2">
      <c r="A416" s="831" t="s">
        <v>5340</v>
      </c>
      <c r="B416" s="832" t="s">
        <v>5341</v>
      </c>
      <c r="C416" s="832" t="s">
        <v>595</v>
      </c>
      <c r="D416" s="832" t="s">
        <v>1774</v>
      </c>
      <c r="E416" s="832" t="s">
        <v>5356</v>
      </c>
      <c r="F416" s="832" t="s">
        <v>5406</v>
      </c>
      <c r="G416" s="832" t="s">
        <v>5407</v>
      </c>
      <c r="H416" s="849">
        <v>1</v>
      </c>
      <c r="I416" s="849">
        <v>116</v>
      </c>
      <c r="J416" s="832">
        <v>0.5</v>
      </c>
      <c r="K416" s="832">
        <v>116</v>
      </c>
      <c r="L416" s="849">
        <v>2</v>
      </c>
      <c r="M416" s="849">
        <v>232</v>
      </c>
      <c r="N416" s="832">
        <v>1</v>
      </c>
      <c r="O416" s="832">
        <v>116</v>
      </c>
      <c r="P416" s="849">
        <v>2</v>
      </c>
      <c r="Q416" s="849">
        <v>232</v>
      </c>
      <c r="R416" s="837">
        <v>1</v>
      </c>
      <c r="S416" s="850">
        <v>116</v>
      </c>
    </row>
    <row r="417" spans="1:19" ht="14.45" customHeight="1" x14ac:dyDescent="0.2">
      <c r="A417" s="831" t="s">
        <v>5340</v>
      </c>
      <c r="B417" s="832" t="s">
        <v>5341</v>
      </c>
      <c r="C417" s="832" t="s">
        <v>595</v>
      </c>
      <c r="D417" s="832" t="s">
        <v>1774</v>
      </c>
      <c r="E417" s="832" t="s">
        <v>5356</v>
      </c>
      <c r="F417" s="832" t="s">
        <v>5410</v>
      </c>
      <c r="G417" s="832" t="s">
        <v>5411</v>
      </c>
      <c r="H417" s="849">
        <v>20</v>
      </c>
      <c r="I417" s="849">
        <v>1720</v>
      </c>
      <c r="J417" s="832">
        <v>1.1111111111111112</v>
      </c>
      <c r="K417" s="832">
        <v>86</v>
      </c>
      <c r="L417" s="849">
        <v>18</v>
      </c>
      <c r="M417" s="849">
        <v>1548</v>
      </c>
      <c r="N417" s="832">
        <v>1</v>
      </c>
      <c r="O417" s="832">
        <v>86</v>
      </c>
      <c r="P417" s="849">
        <v>14</v>
      </c>
      <c r="Q417" s="849">
        <v>1218</v>
      </c>
      <c r="R417" s="837">
        <v>0.78682170542635654</v>
      </c>
      <c r="S417" s="850">
        <v>87</v>
      </c>
    </row>
    <row r="418" spans="1:19" ht="14.45" customHeight="1" x14ac:dyDescent="0.2">
      <c r="A418" s="831" t="s">
        <v>5340</v>
      </c>
      <c r="B418" s="832" t="s">
        <v>5341</v>
      </c>
      <c r="C418" s="832" t="s">
        <v>595</v>
      </c>
      <c r="D418" s="832" t="s">
        <v>1774</v>
      </c>
      <c r="E418" s="832" t="s">
        <v>5356</v>
      </c>
      <c r="F418" s="832" t="s">
        <v>5412</v>
      </c>
      <c r="G418" s="832" t="s">
        <v>5413</v>
      </c>
      <c r="H418" s="849">
        <v>19</v>
      </c>
      <c r="I418" s="849">
        <v>608</v>
      </c>
      <c r="J418" s="832">
        <v>1.3571428571428572</v>
      </c>
      <c r="K418" s="832">
        <v>32</v>
      </c>
      <c r="L418" s="849">
        <v>14</v>
      </c>
      <c r="M418" s="849">
        <v>448</v>
      </c>
      <c r="N418" s="832">
        <v>1</v>
      </c>
      <c r="O418" s="832">
        <v>32</v>
      </c>
      <c r="P418" s="849">
        <v>9</v>
      </c>
      <c r="Q418" s="849">
        <v>297</v>
      </c>
      <c r="R418" s="837">
        <v>0.6629464285714286</v>
      </c>
      <c r="S418" s="850">
        <v>33</v>
      </c>
    </row>
    <row r="419" spans="1:19" ht="14.45" customHeight="1" x14ac:dyDescent="0.2">
      <c r="A419" s="831" t="s">
        <v>5340</v>
      </c>
      <c r="B419" s="832" t="s">
        <v>5341</v>
      </c>
      <c r="C419" s="832" t="s">
        <v>595</v>
      </c>
      <c r="D419" s="832" t="s">
        <v>1774</v>
      </c>
      <c r="E419" s="832" t="s">
        <v>5356</v>
      </c>
      <c r="F419" s="832" t="s">
        <v>5416</v>
      </c>
      <c r="G419" s="832" t="s">
        <v>5417</v>
      </c>
      <c r="H419" s="849">
        <v>15</v>
      </c>
      <c r="I419" s="849">
        <v>5925</v>
      </c>
      <c r="J419" s="832">
        <v>0.9188895781637717</v>
      </c>
      <c r="K419" s="832">
        <v>395</v>
      </c>
      <c r="L419" s="849">
        <v>13</v>
      </c>
      <c r="M419" s="849">
        <v>6448</v>
      </c>
      <c r="N419" s="832">
        <v>1</v>
      </c>
      <c r="O419" s="832">
        <v>496</v>
      </c>
      <c r="P419" s="849">
        <v>15</v>
      </c>
      <c r="Q419" s="849">
        <v>7485</v>
      </c>
      <c r="R419" s="837">
        <v>1.1608250620347396</v>
      </c>
      <c r="S419" s="850">
        <v>499</v>
      </c>
    </row>
    <row r="420" spans="1:19" ht="14.45" customHeight="1" x14ac:dyDescent="0.2">
      <c r="A420" s="831" t="s">
        <v>5340</v>
      </c>
      <c r="B420" s="832" t="s">
        <v>5341</v>
      </c>
      <c r="C420" s="832" t="s">
        <v>595</v>
      </c>
      <c r="D420" s="832" t="s">
        <v>1774</v>
      </c>
      <c r="E420" s="832" t="s">
        <v>5356</v>
      </c>
      <c r="F420" s="832" t="s">
        <v>5418</v>
      </c>
      <c r="G420" s="832" t="s">
        <v>5419</v>
      </c>
      <c r="H420" s="849">
        <v>2</v>
      </c>
      <c r="I420" s="849">
        <v>324</v>
      </c>
      <c r="J420" s="832">
        <v>2.0506329113924049</v>
      </c>
      <c r="K420" s="832">
        <v>162</v>
      </c>
      <c r="L420" s="849">
        <v>1</v>
      </c>
      <c r="M420" s="849">
        <v>158</v>
      </c>
      <c r="N420" s="832">
        <v>1</v>
      </c>
      <c r="O420" s="832">
        <v>158</v>
      </c>
      <c r="P420" s="849">
        <v>2</v>
      </c>
      <c r="Q420" s="849">
        <v>316</v>
      </c>
      <c r="R420" s="837">
        <v>2</v>
      </c>
      <c r="S420" s="850">
        <v>158</v>
      </c>
    </row>
    <row r="421" spans="1:19" ht="14.45" customHeight="1" x14ac:dyDescent="0.2">
      <c r="A421" s="831" t="s">
        <v>5340</v>
      </c>
      <c r="B421" s="832" t="s">
        <v>5341</v>
      </c>
      <c r="C421" s="832" t="s">
        <v>595</v>
      </c>
      <c r="D421" s="832" t="s">
        <v>1774</v>
      </c>
      <c r="E421" s="832" t="s">
        <v>5356</v>
      </c>
      <c r="F421" s="832" t="s">
        <v>5420</v>
      </c>
      <c r="G421" s="832" t="s">
        <v>5421</v>
      </c>
      <c r="H421" s="849"/>
      <c r="I421" s="849"/>
      <c r="J421" s="832"/>
      <c r="K421" s="832"/>
      <c r="L421" s="849">
        <v>1</v>
      </c>
      <c r="M421" s="849">
        <v>59</v>
      </c>
      <c r="N421" s="832">
        <v>1</v>
      </c>
      <c r="O421" s="832">
        <v>59</v>
      </c>
      <c r="P421" s="849"/>
      <c r="Q421" s="849"/>
      <c r="R421" s="837"/>
      <c r="S421" s="850"/>
    </row>
    <row r="422" spans="1:19" ht="14.45" customHeight="1" x14ac:dyDescent="0.2">
      <c r="A422" s="831" t="s">
        <v>5340</v>
      </c>
      <c r="B422" s="832" t="s">
        <v>5341</v>
      </c>
      <c r="C422" s="832" t="s">
        <v>595</v>
      </c>
      <c r="D422" s="832" t="s">
        <v>1774</v>
      </c>
      <c r="E422" s="832" t="s">
        <v>5356</v>
      </c>
      <c r="F422" s="832" t="s">
        <v>5422</v>
      </c>
      <c r="G422" s="832" t="s">
        <v>5423</v>
      </c>
      <c r="H422" s="849">
        <v>75</v>
      </c>
      <c r="I422" s="849">
        <v>18825</v>
      </c>
      <c r="J422" s="832">
        <v>1.5245383867832847</v>
      </c>
      <c r="K422" s="832">
        <v>251</v>
      </c>
      <c r="L422" s="849">
        <v>49</v>
      </c>
      <c r="M422" s="849">
        <v>12348</v>
      </c>
      <c r="N422" s="832">
        <v>1</v>
      </c>
      <c r="O422" s="832">
        <v>252</v>
      </c>
      <c r="P422" s="849">
        <v>71</v>
      </c>
      <c r="Q422" s="849">
        <v>18034</v>
      </c>
      <c r="R422" s="837">
        <v>1.460479429867185</v>
      </c>
      <c r="S422" s="850">
        <v>254</v>
      </c>
    </row>
    <row r="423" spans="1:19" ht="14.45" customHeight="1" x14ac:dyDescent="0.2">
      <c r="A423" s="831" t="s">
        <v>5340</v>
      </c>
      <c r="B423" s="832" t="s">
        <v>5341</v>
      </c>
      <c r="C423" s="832" t="s">
        <v>595</v>
      </c>
      <c r="D423" s="832" t="s">
        <v>1774</v>
      </c>
      <c r="E423" s="832" t="s">
        <v>5356</v>
      </c>
      <c r="F423" s="832" t="s">
        <v>5434</v>
      </c>
      <c r="G423" s="832" t="s">
        <v>5435</v>
      </c>
      <c r="H423" s="849">
        <v>3</v>
      </c>
      <c r="I423" s="849">
        <v>549</v>
      </c>
      <c r="J423" s="832">
        <v>0.36599999999999999</v>
      </c>
      <c r="K423" s="832">
        <v>183</v>
      </c>
      <c r="L423" s="849">
        <v>4</v>
      </c>
      <c r="M423" s="849">
        <v>1500</v>
      </c>
      <c r="N423" s="832">
        <v>1</v>
      </c>
      <c r="O423" s="832">
        <v>375</v>
      </c>
      <c r="P423" s="849">
        <v>1</v>
      </c>
      <c r="Q423" s="849">
        <v>376</v>
      </c>
      <c r="R423" s="837">
        <v>0.25066666666666665</v>
      </c>
      <c r="S423" s="850">
        <v>376</v>
      </c>
    </row>
    <row r="424" spans="1:19" ht="14.45" customHeight="1" x14ac:dyDescent="0.2">
      <c r="A424" s="831" t="s">
        <v>5340</v>
      </c>
      <c r="B424" s="832" t="s">
        <v>5341</v>
      </c>
      <c r="C424" s="832" t="s">
        <v>595</v>
      </c>
      <c r="D424" s="832" t="s">
        <v>1774</v>
      </c>
      <c r="E424" s="832" t="s">
        <v>5356</v>
      </c>
      <c r="F424" s="832" t="s">
        <v>5436</v>
      </c>
      <c r="G424" s="832" t="s">
        <v>5437</v>
      </c>
      <c r="H424" s="849"/>
      <c r="I424" s="849"/>
      <c r="J424" s="832"/>
      <c r="K424" s="832"/>
      <c r="L424" s="849">
        <v>1</v>
      </c>
      <c r="M424" s="849">
        <v>984</v>
      </c>
      <c r="N424" s="832">
        <v>1</v>
      </c>
      <c r="O424" s="832">
        <v>984</v>
      </c>
      <c r="P424" s="849"/>
      <c r="Q424" s="849"/>
      <c r="R424" s="837"/>
      <c r="S424" s="850"/>
    </row>
    <row r="425" spans="1:19" ht="14.45" customHeight="1" x14ac:dyDescent="0.2">
      <c r="A425" s="831" t="s">
        <v>5340</v>
      </c>
      <c r="B425" s="832" t="s">
        <v>5341</v>
      </c>
      <c r="C425" s="832" t="s">
        <v>595</v>
      </c>
      <c r="D425" s="832" t="s">
        <v>1774</v>
      </c>
      <c r="E425" s="832" t="s">
        <v>5356</v>
      </c>
      <c r="F425" s="832" t="s">
        <v>5438</v>
      </c>
      <c r="G425" s="832" t="s">
        <v>5439</v>
      </c>
      <c r="H425" s="849">
        <v>2</v>
      </c>
      <c r="I425" s="849">
        <v>638</v>
      </c>
      <c r="J425" s="832">
        <v>0.60245514636449482</v>
      </c>
      <c r="K425" s="832">
        <v>319</v>
      </c>
      <c r="L425" s="849">
        <v>3</v>
      </c>
      <c r="M425" s="849">
        <v>1059</v>
      </c>
      <c r="N425" s="832">
        <v>1</v>
      </c>
      <c r="O425" s="832">
        <v>353</v>
      </c>
      <c r="P425" s="849">
        <v>6</v>
      </c>
      <c r="Q425" s="849">
        <v>2130</v>
      </c>
      <c r="R425" s="837">
        <v>2.011331444759207</v>
      </c>
      <c r="S425" s="850">
        <v>355</v>
      </c>
    </row>
    <row r="426" spans="1:19" ht="14.45" customHeight="1" x14ac:dyDescent="0.2">
      <c r="A426" s="831" t="s">
        <v>5340</v>
      </c>
      <c r="B426" s="832" t="s">
        <v>5341</v>
      </c>
      <c r="C426" s="832" t="s">
        <v>595</v>
      </c>
      <c r="D426" s="832" t="s">
        <v>1774</v>
      </c>
      <c r="E426" s="832" t="s">
        <v>5356</v>
      </c>
      <c r="F426" s="832" t="s">
        <v>5440</v>
      </c>
      <c r="G426" s="832" t="s">
        <v>5441</v>
      </c>
      <c r="H426" s="849">
        <v>2</v>
      </c>
      <c r="I426" s="849">
        <v>1000</v>
      </c>
      <c r="J426" s="832">
        <v>1.996007984031936</v>
      </c>
      <c r="K426" s="832">
        <v>500</v>
      </c>
      <c r="L426" s="849">
        <v>1</v>
      </c>
      <c r="M426" s="849">
        <v>501</v>
      </c>
      <c r="N426" s="832">
        <v>1</v>
      </c>
      <c r="O426" s="832">
        <v>501</v>
      </c>
      <c r="P426" s="849"/>
      <c r="Q426" s="849"/>
      <c r="R426" s="837"/>
      <c r="S426" s="850"/>
    </row>
    <row r="427" spans="1:19" ht="14.45" customHeight="1" x14ac:dyDescent="0.2">
      <c r="A427" s="831" t="s">
        <v>5340</v>
      </c>
      <c r="B427" s="832" t="s">
        <v>5341</v>
      </c>
      <c r="C427" s="832" t="s">
        <v>595</v>
      </c>
      <c r="D427" s="832" t="s">
        <v>1774</v>
      </c>
      <c r="E427" s="832" t="s">
        <v>5356</v>
      </c>
      <c r="F427" s="832" t="s">
        <v>5448</v>
      </c>
      <c r="G427" s="832" t="s">
        <v>5449</v>
      </c>
      <c r="H427" s="849"/>
      <c r="I427" s="849"/>
      <c r="J427" s="832"/>
      <c r="K427" s="832"/>
      <c r="L427" s="849"/>
      <c r="M427" s="849"/>
      <c r="N427" s="832"/>
      <c r="O427" s="832"/>
      <c r="P427" s="849">
        <v>1</v>
      </c>
      <c r="Q427" s="849">
        <v>451</v>
      </c>
      <c r="R427" s="837"/>
      <c r="S427" s="850">
        <v>451</v>
      </c>
    </row>
    <row r="428" spans="1:19" ht="14.45" customHeight="1" x14ac:dyDescent="0.2">
      <c r="A428" s="831" t="s">
        <v>5340</v>
      </c>
      <c r="B428" s="832" t="s">
        <v>5341</v>
      </c>
      <c r="C428" s="832" t="s">
        <v>595</v>
      </c>
      <c r="D428" s="832" t="s">
        <v>1774</v>
      </c>
      <c r="E428" s="832" t="s">
        <v>5356</v>
      </c>
      <c r="F428" s="832" t="s">
        <v>5452</v>
      </c>
      <c r="G428" s="832" t="s">
        <v>5453</v>
      </c>
      <c r="H428" s="849"/>
      <c r="I428" s="849"/>
      <c r="J428" s="832"/>
      <c r="K428" s="832"/>
      <c r="L428" s="849">
        <v>1</v>
      </c>
      <c r="M428" s="849">
        <v>749</v>
      </c>
      <c r="N428" s="832">
        <v>1</v>
      </c>
      <c r="O428" s="832">
        <v>749</v>
      </c>
      <c r="P428" s="849"/>
      <c r="Q428" s="849"/>
      <c r="R428" s="837"/>
      <c r="S428" s="850"/>
    </row>
    <row r="429" spans="1:19" ht="14.45" customHeight="1" x14ac:dyDescent="0.2">
      <c r="A429" s="831" t="s">
        <v>5340</v>
      </c>
      <c r="B429" s="832" t="s">
        <v>5341</v>
      </c>
      <c r="C429" s="832" t="s">
        <v>595</v>
      </c>
      <c r="D429" s="832" t="s">
        <v>1774</v>
      </c>
      <c r="E429" s="832" t="s">
        <v>5356</v>
      </c>
      <c r="F429" s="832" t="s">
        <v>5456</v>
      </c>
      <c r="G429" s="832" t="s">
        <v>5457</v>
      </c>
      <c r="H429" s="849">
        <v>15</v>
      </c>
      <c r="I429" s="849">
        <v>3405</v>
      </c>
      <c r="J429" s="832">
        <v>1.3757575757575757</v>
      </c>
      <c r="K429" s="832">
        <v>227</v>
      </c>
      <c r="L429" s="849">
        <v>15</v>
      </c>
      <c r="M429" s="849">
        <v>2475</v>
      </c>
      <c r="N429" s="832">
        <v>1</v>
      </c>
      <c r="O429" s="832">
        <v>165</v>
      </c>
      <c r="P429" s="849">
        <v>13</v>
      </c>
      <c r="Q429" s="849">
        <v>2145</v>
      </c>
      <c r="R429" s="837">
        <v>0.8666666666666667</v>
      </c>
      <c r="S429" s="850">
        <v>165</v>
      </c>
    </row>
    <row r="430" spans="1:19" ht="14.45" customHeight="1" x14ac:dyDescent="0.2">
      <c r="A430" s="831" t="s">
        <v>5340</v>
      </c>
      <c r="B430" s="832" t="s">
        <v>5341</v>
      </c>
      <c r="C430" s="832" t="s">
        <v>595</v>
      </c>
      <c r="D430" s="832" t="s">
        <v>1774</v>
      </c>
      <c r="E430" s="832" t="s">
        <v>5356</v>
      </c>
      <c r="F430" s="832" t="s">
        <v>5464</v>
      </c>
      <c r="G430" s="832" t="s">
        <v>5465</v>
      </c>
      <c r="H430" s="849">
        <v>1</v>
      </c>
      <c r="I430" s="849">
        <v>400</v>
      </c>
      <c r="J430" s="832">
        <v>0.4</v>
      </c>
      <c r="K430" s="832">
        <v>400</v>
      </c>
      <c r="L430" s="849">
        <v>2</v>
      </c>
      <c r="M430" s="849">
        <v>1000</v>
      </c>
      <c r="N430" s="832">
        <v>1</v>
      </c>
      <c r="O430" s="832">
        <v>500</v>
      </c>
      <c r="P430" s="849">
        <v>1</v>
      </c>
      <c r="Q430" s="849">
        <v>503</v>
      </c>
      <c r="R430" s="837">
        <v>0.503</v>
      </c>
      <c r="S430" s="850">
        <v>503</v>
      </c>
    </row>
    <row r="431" spans="1:19" ht="14.45" customHeight="1" x14ac:dyDescent="0.2">
      <c r="A431" s="831" t="s">
        <v>5340</v>
      </c>
      <c r="B431" s="832" t="s">
        <v>5341</v>
      </c>
      <c r="C431" s="832" t="s">
        <v>595</v>
      </c>
      <c r="D431" s="832" t="s">
        <v>1774</v>
      </c>
      <c r="E431" s="832" t="s">
        <v>5356</v>
      </c>
      <c r="F431" s="832" t="s">
        <v>5474</v>
      </c>
      <c r="G431" s="832" t="s">
        <v>5475</v>
      </c>
      <c r="H431" s="849"/>
      <c r="I431" s="849"/>
      <c r="J431" s="832"/>
      <c r="K431" s="832"/>
      <c r="L431" s="849"/>
      <c r="M431" s="849"/>
      <c r="N431" s="832"/>
      <c r="O431" s="832"/>
      <c r="P431" s="849">
        <v>1</v>
      </c>
      <c r="Q431" s="849">
        <v>849</v>
      </c>
      <c r="R431" s="837"/>
      <c r="S431" s="850">
        <v>849</v>
      </c>
    </row>
    <row r="432" spans="1:19" ht="14.45" customHeight="1" x14ac:dyDescent="0.2">
      <c r="A432" s="831" t="s">
        <v>5340</v>
      </c>
      <c r="B432" s="832" t="s">
        <v>5341</v>
      </c>
      <c r="C432" s="832" t="s">
        <v>595</v>
      </c>
      <c r="D432" s="832" t="s">
        <v>1776</v>
      </c>
      <c r="E432" s="832" t="s">
        <v>5342</v>
      </c>
      <c r="F432" s="832" t="s">
        <v>5343</v>
      </c>
      <c r="G432" s="832" t="s">
        <v>5344</v>
      </c>
      <c r="H432" s="849">
        <v>4.5999999999999996</v>
      </c>
      <c r="I432" s="849">
        <v>662.09</v>
      </c>
      <c r="J432" s="832">
        <v>2.3747847919655669</v>
      </c>
      <c r="K432" s="832">
        <v>143.93260869565219</v>
      </c>
      <c r="L432" s="849">
        <v>4</v>
      </c>
      <c r="M432" s="849">
        <v>278.8</v>
      </c>
      <c r="N432" s="832">
        <v>1</v>
      </c>
      <c r="O432" s="832">
        <v>69.7</v>
      </c>
      <c r="P432" s="849">
        <v>3.8000000000000003</v>
      </c>
      <c r="Q432" s="849">
        <v>264.86</v>
      </c>
      <c r="R432" s="837">
        <v>0.95</v>
      </c>
      <c r="S432" s="850">
        <v>69.7</v>
      </c>
    </row>
    <row r="433" spans="1:19" ht="14.45" customHeight="1" x14ac:dyDescent="0.2">
      <c r="A433" s="831" t="s">
        <v>5340</v>
      </c>
      <c r="B433" s="832" t="s">
        <v>5341</v>
      </c>
      <c r="C433" s="832" t="s">
        <v>595</v>
      </c>
      <c r="D433" s="832" t="s">
        <v>1776</v>
      </c>
      <c r="E433" s="832" t="s">
        <v>5356</v>
      </c>
      <c r="F433" s="832" t="s">
        <v>5357</v>
      </c>
      <c r="G433" s="832" t="s">
        <v>5358</v>
      </c>
      <c r="H433" s="849">
        <v>3</v>
      </c>
      <c r="I433" s="849">
        <v>249</v>
      </c>
      <c r="J433" s="832">
        <v>3</v>
      </c>
      <c r="K433" s="832">
        <v>83</v>
      </c>
      <c r="L433" s="849">
        <v>1</v>
      </c>
      <c r="M433" s="849">
        <v>83</v>
      </c>
      <c r="N433" s="832">
        <v>1</v>
      </c>
      <c r="O433" s="832">
        <v>83</v>
      </c>
      <c r="P433" s="849">
        <v>1</v>
      </c>
      <c r="Q433" s="849">
        <v>84</v>
      </c>
      <c r="R433" s="837">
        <v>1.0120481927710843</v>
      </c>
      <c r="S433" s="850">
        <v>84</v>
      </c>
    </row>
    <row r="434" spans="1:19" ht="14.45" customHeight="1" x14ac:dyDescent="0.2">
      <c r="A434" s="831" t="s">
        <v>5340</v>
      </c>
      <c r="B434" s="832" t="s">
        <v>5341</v>
      </c>
      <c r="C434" s="832" t="s">
        <v>595</v>
      </c>
      <c r="D434" s="832" t="s">
        <v>1776</v>
      </c>
      <c r="E434" s="832" t="s">
        <v>5356</v>
      </c>
      <c r="F434" s="832" t="s">
        <v>5361</v>
      </c>
      <c r="G434" s="832" t="s">
        <v>5362</v>
      </c>
      <c r="H434" s="849"/>
      <c r="I434" s="849"/>
      <c r="J434" s="832"/>
      <c r="K434" s="832"/>
      <c r="L434" s="849"/>
      <c r="M434" s="849"/>
      <c r="N434" s="832"/>
      <c r="O434" s="832"/>
      <c r="P434" s="849">
        <v>2</v>
      </c>
      <c r="Q434" s="849">
        <v>76</v>
      </c>
      <c r="R434" s="837"/>
      <c r="S434" s="850">
        <v>38</v>
      </c>
    </row>
    <row r="435" spans="1:19" ht="14.45" customHeight="1" x14ac:dyDescent="0.2">
      <c r="A435" s="831" t="s">
        <v>5340</v>
      </c>
      <c r="B435" s="832" t="s">
        <v>5341</v>
      </c>
      <c r="C435" s="832" t="s">
        <v>595</v>
      </c>
      <c r="D435" s="832" t="s">
        <v>1776</v>
      </c>
      <c r="E435" s="832" t="s">
        <v>5356</v>
      </c>
      <c r="F435" s="832" t="s">
        <v>5368</v>
      </c>
      <c r="G435" s="832" t="s">
        <v>5369</v>
      </c>
      <c r="H435" s="849">
        <v>2</v>
      </c>
      <c r="I435" s="849">
        <v>414</v>
      </c>
      <c r="J435" s="832">
        <v>1.7178423236514522</v>
      </c>
      <c r="K435" s="832">
        <v>207</v>
      </c>
      <c r="L435" s="849">
        <v>1</v>
      </c>
      <c r="M435" s="849">
        <v>241</v>
      </c>
      <c r="N435" s="832">
        <v>1</v>
      </c>
      <c r="O435" s="832">
        <v>241</v>
      </c>
      <c r="P435" s="849"/>
      <c r="Q435" s="849"/>
      <c r="R435" s="837"/>
      <c r="S435" s="850"/>
    </row>
    <row r="436" spans="1:19" ht="14.45" customHeight="1" x14ac:dyDescent="0.2">
      <c r="A436" s="831" t="s">
        <v>5340</v>
      </c>
      <c r="B436" s="832" t="s">
        <v>5341</v>
      </c>
      <c r="C436" s="832" t="s">
        <v>595</v>
      </c>
      <c r="D436" s="832" t="s">
        <v>1776</v>
      </c>
      <c r="E436" s="832" t="s">
        <v>5356</v>
      </c>
      <c r="F436" s="832" t="s">
        <v>5370</v>
      </c>
      <c r="G436" s="832" t="s">
        <v>5371</v>
      </c>
      <c r="H436" s="849">
        <v>2</v>
      </c>
      <c r="I436" s="849">
        <v>618</v>
      </c>
      <c r="J436" s="832">
        <v>1.6178010471204189</v>
      </c>
      <c r="K436" s="832">
        <v>309</v>
      </c>
      <c r="L436" s="849">
        <v>1</v>
      </c>
      <c r="M436" s="849">
        <v>382</v>
      </c>
      <c r="N436" s="832">
        <v>1</v>
      </c>
      <c r="O436" s="832">
        <v>382</v>
      </c>
      <c r="P436" s="849"/>
      <c r="Q436" s="849"/>
      <c r="R436" s="837"/>
      <c r="S436" s="850"/>
    </row>
    <row r="437" spans="1:19" ht="14.45" customHeight="1" x14ac:dyDescent="0.2">
      <c r="A437" s="831" t="s">
        <v>5340</v>
      </c>
      <c r="B437" s="832" t="s">
        <v>5341</v>
      </c>
      <c r="C437" s="832" t="s">
        <v>595</v>
      </c>
      <c r="D437" s="832" t="s">
        <v>1776</v>
      </c>
      <c r="E437" s="832" t="s">
        <v>5356</v>
      </c>
      <c r="F437" s="832" t="s">
        <v>5372</v>
      </c>
      <c r="G437" s="832" t="s">
        <v>5373</v>
      </c>
      <c r="H437" s="849">
        <v>1</v>
      </c>
      <c r="I437" s="849">
        <v>489</v>
      </c>
      <c r="J437" s="832"/>
      <c r="K437" s="832">
        <v>489</v>
      </c>
      <c r="L437" s="849"/>
      <c r="M437" s="849"/>
      <c r="N437" s="832"/>
      <c r="O437" s="832"/>
      <c r="P437" s="849"/>
      <c r="Q437" s="849"/>
      <c r="R437" s="837"/>
      <c r="S437" s="850"/>
    </row>
    <row r="438" spans="1:19" ht="14.45" customHeight="1" x14ac:dyDescent="0.2">
      <c r="A438" s="831" t="s">
        <v>5340</v>
      </c>
      <c r="B438" s="832" t="s">
        <v>5341</v>
      </c>
      <c r="C438" s="832" t="s">
        <v>595</v>
      </c>
      <c r="D438" s="832" t="s">
        <v>1776</v>
      </c>
      <c r="E438" s="832" t="s">
        <v>5356</v>
      </c>
      <c r="F438" s="832" t="s">
        <v>5376</v>
      </c>
      <c r="G438" s="832" t="s">
        <v>5377</v>
      </c>
      <c r="H438" s="849"/>
      <c r="I438" s="849"/>
      <c r="J438" s="832"/>
      <c r="K438" s="832"/>
      <c r="L438" s="849"/>
      <c r="M438" s="849"/>
      <c r="N438" s="832"/>
      <c r="O438" s="832"/>
      <c r="P438" s="849">
        <v>1</v>
      </c>
      <c r="Q438" s="849">
        <v>436</v>
      </c>
      <c r="R438" s="837"/>
      <c r="S438" s="850">
        <v>436</v>
      </c>
    </row>
    <row r="439" spans="1:19" ht="14.45" customHeight="1" x14ac:dyDescent="0.2">
      <c r="A439" s="831" t="s">
        <v>5340</v>
      </c>
      <c r="B439" s="832" t="s">
        <v>5341</v>
      </c>
      <c r="C439" s="832" t="s">
        <v>595</v>
      </c>
      <c r="D439" s="832" t="s">
        <v>1776</v>
      </c>
      <c r="E439" s="832" t="s">
        <v>5356</v>
      </c>
      <c r="F439" s="832" t="s">
        <v>5378</v>
      </c>
      <c r="G439" s="832" t="s">
        <v>5379</v>
      </c>
      <c r="H439" s="849">
        <v>2</v>
      </c>
      <c r="I439" s="849">
        <v>194</v>
      </c>
      <c r="J439" s="832"/>
      <c r="K439" s="832">
        <v>97</v>
      </c>
      <c r="L439" s="849"/>
      <c r="M439" s="849"/>
      <c r="N439" s="832"/>
      <c r="O439" s="832"/>
      <c r="P439" s="849">
        <v>7</v>
      </c>
      <c r="Q439" s="849">
        <v>567</v>
      </c>
      <c r="R439" s="837"/>
      <c r="S439" s="850">
        <v>81</v>
      </c>
    </row>
    <row r="440" spans="1:19" ht="14.45" customHeight="1" x14ac:dyDescent="0.2">
      <c r="A440" s="831" t="s">
        <v>5340</v>
      </c>
      <c r="B440" s="832" t="s">
        <v>5341</v>
      </c>
      <c r="C440" s="832" t="s">
        <v>595</v>
      </c>
      <c r="D440" s="832" t="s">
        <v>1776</v>
      </c>
      <c r="E440" s="832" t="s">
        <v>5356</v>
      </c>
      <c r="F440" s="832" t="s">
        <v>5380</v>
      </c>
      <c r="G440" s="832" t="s">
        <v>5381</v>
      </c>
      <c r="H440" s="849">
        <v>536</v>
      </c>
      <c r="I440" s="849">
        <v>67536</v>
      </c>
      <c r="J440" s="832">
        <v>1.0246233671658094</v>
      </c>
      <c r="K440" s="832">
        <v>126</v>
      </c>
      <c r="L440" s="849">
        <v>519</v>
      </c>
      <c r="M440" s="849">
        <v>65913</v>
      </c>
      <c r="N440" s="832">
        <v>1</v>
      </c>
      <c r="O440" s="832">
        <v>127</v>
      </c>
      <c r="P440" s="849">
        <v>608</v>
      </c>
      <c r="Q440" s="849">
        <v>76608</v>
      </c>
      <c r="R440" s="837">
        <v>1.1622593418597242</v>
      </c>
      <c r="S440" s="850">
        <v>126</v>
      </c>
    </row>
    <row r="441" spans="1:19" ht="14.45" customHeight="1" x14ac:dyDescent="0.2">
      <c r="A441" s="831" t="s">
        <v>5340</v>
      </c>
      <c r="B441" s="832" t="s">
        <v>5341</v>
      </c>
      <c r="C441" s="832" t="s">
        <v>595</v>
      </c>
      <c r="D441" s="832" t="s">
        <v>1776</v>
      </c>
      <c r="E441" s="832" t="s">
        <v>5356</v>
      </c>
      <c r="F441" s="832" t="s">
        <v>5392</v>
      </c>
      <c r="G441" s="832" t="s">
        <v>5393</v>
      </c>
      <c r="H441" s="849">
        <v>44</v>
      </c>
      <c r="I441" s="849">
        <v>73832</v>
      </c>
      <c r="J441" s="832">
        <v>1.1565162907268169</v>
      </c>
      <c r="K441" s="832">
        <v>1678</v>
      </c>
      <c r="L441" s="849">
        <v>38</v>
      </c>
      <c r="M441" s="849">
        <v>63840</v>
      </c>
      <c r="N441" s="832">
        <v>1</v>
      </c>
      <c r="O441" s="832">
        <v>1680</v>
      </c>
      <c r="P441" s="849">
        <v>35</v>
      </c>
      <c r="Q441" s="849">
        <v>59045</v>
      </c>
      <c r="R441" s="837">
        <v>0.92489035087719296</v>
      </c>
      <c r="S441" s="850">
        <v>1687</v>
      </c>
    </row>
    <row r="442" spans="1:19" ht="14.45" customHeight="1" x14ac:dyDescent="0.2">
      <c r="A442" s="831" t="s">
        <v>5340</v>
      </c>
      <c r="B442" s="832" t="s">
        <v>5341</v>
      </c>
      <c r="C442" s="832" t="s">
        <v>595</v>
      </c>
      <c r="D442" s="832" t="s">
        <v>1776</v>
      </c>
      <c r="E442" s="832" t="s">
        <v>5356</v>
      </c>
      <c r="F442" s="832" t="s">
        <v>5396</v>
      </c>
      <c r="G442" s="832" t="s">
        <v>5397</v>
      </c>
      <c r="H442" s="849">
        <v>2</v>
      </c>
      <c r="I442" s="849">
        <v>2620</v>
      </c>
      <c r="J442" s="832"/>
      <c r="K442" s="832">
        <v>1310</v>
      </c>
      <c r="L442" s="849"/>
      <c r="M442" s="849"/>
      <c r="N442" s="832"/>
      <c r="O442" s="832"/>
      <c r="P442" s="849">
        <v>5</v>
      </c>
      <c r="Q442" s="849">
        <v>6605</v>
      </c>
      <c r="R442" s="837"/>
      <c r="S442" s="850">
        <v>1321</v>
      </c>
    </row>
    <row r="443" spans="1:19" ht="14.45" customHeight="1" x14ac:dyDescent="0.2">
      <c r="A443" s="831" t="s">
        <v>5340</v>
      </c>
      <c r="B443" s="832" t="s">
        <v>5341</v>
      </c>
      <c r="C443" s="832" t="s">
        <v>595</v>
      </c>
      <c r="D443" s="832" t="s">
        <v>1776</v>
      </c>
      <c r="E443" s="832" t="s">
        <v>5356</v>
      </c>
      <c r="F443" s="832" t="s">
        <v>5398</v>
      </c>
      <c r="G443" s="832" t="s">
        <v>5399</v>
      </c>
      <c r="H443" s="849">
        <v>3</v>
      </c>
      <c r="I443" s="849">
        <v>2916</v>
      </c>
      <c r="J443" s="832">
        <v>2.9907692307692306</v>
      </c>
      <c r="K443" s="832">
        <v>972</v>
      </c>
      <c r="L443" s="849">
        <v>1</v>
      </c>
      <c r="M443" s="849">
        <v>975</v>
      </c>
      <c r="N443" s="832">
        <v>1</v>
      </c>
      <c r="O443" s="832">
        <v>975</v>
      </c>
      <c r="P443" s="849">
        <v>3</v>
      </c>
      <c r="Q443" s="849">
        <v>2946</v>
      </c>
      <c r="R443" s="837">
        <v>3.0215384615384617</v>
      </c>
      <c r="S443" s="850">
        <v>982</v>
      </c>
    </row>
    <row r="444" spans="1:19" ht="14.45" customHeight="1" x14ac:dyDescent="0.2">
      <c r="A444" s="831" t="s">
        <v>5340</v>
      </c>
      <c r="B444" s="832" t="s">
        <v>5341</v>
      </c>
      <c r="C444" s="832" t="s">
        <v>595</v>
      </c>
      <c r="D444" s="832" t="s">
        <v>1776</v>
      </c>
      <c r="E444" s="832" t="s">
        <v>5356</v>
      </c>
      <c r="F444" s="832" t="s">
        <v>5402</v>
      </c>
      <c r="G444" s="832" t="s">
        <v>5403</v>
      </c>
      <c r="H444" s="849">
        <v>8</v>
      </c>
      <c r="I444" s="849">
        <v>1304</v>
      </c>
      <c r="J444" s="832">
        <v>7.9512195121951219</v>
      </c>
      <c r="K444" s="832">
        <v>163</v>
      </c>
      <c r="L444" s="849">
        <v>1</v>
      </c>
      <c r="M444" s="849">
        <v>164</v>
      </c>
      <c r="N444" s="832">
        <v>1</v>
      </c>
      <c r="O444" s="832">
        <v>164</v>
      </c>
      <c r="P444" s="849">
        <v>10</v>
      </c>
      <c r="Q444" s="849">
        <v>1650</v>
      </c>
      <c r="R444" s="837">
        <v>10.060975609756097</v>
      </c>
      <c r="S444" s="850">
        <v>165</v>
      </c>
    </row>
    <row r="445" spans="1:19" ht="14.45" customHeight="1" x14ac:dyDescent="0.2">
      <c r="A445" s="831" t="s">
        <v>5340</v>
      </c>
      <c r="B445" s="832" t="s">
        <v>5341</v>
      </c>
      <c r="C445" s="832" t="s">
        <v>595</v>
      </c>
      <c r="D445" s="832" t="s">
        <v>1776</v>
      </c>
      <c r="E445" s="832" t="s">
        <v>5356</v>
      </c>
      <c r="F445" s="832" t="s">
        <v>5404</v>
      </c>
      <c r="G445" s="832" t="s">
        <v>5405</v>
      </c>
      <c r="H445" s="849">
        <v>713</v>
      </c>
      <c r="I445" s="849">
        <v>23766.580000000016</v>
      </c>
      <c r="J445" s="832">
        <v>1.3685223359782577</v>
      </c>
      <c r="K445" s="832">
        <v>33.333211781206195</v>
      </c>
      <c r="L445" s="849">
        <v>521</v>
      </c>
      <c r="M445" s="849">
        <v>17366.600000000006</v>
      </c>
      <c r="N445" s="832">
        <v>1</v>
      </c>
      <c r="O445" s="832">
        <v>33.33320537428024</v>
      </c>
      <c r="P445" s="849">
        <v>648</v>
      </c>
      <c r="Q445" s="849">
        <v>21599.94000000001</v>
      </c>
      <c r="R445" s="837">
        <v>1.24376331579008</v>
      </c>
      <c r="S445" s="850">
        <v>33.333240740740756</v>
      </c>
    </row>
    <row r="446" spans="1:19" ht="14.45" customHeight="1" x14ac:dyDescent="0.2">
      <c r="A446" s="831" t="s">
        <v>5340</v>
      </c>
      <c r="B446" s="832" t="s">
        <v>5341</v>
      </c>
      <c r="C446" s="832" t="s">
        <v>595</v>
      </c>
      <c r="D446" s="832" t="s">
        <v>1776</v>
      </c>
      <c r="E446" s="832" t="s">
        <v>5356</v>
      </c>
      <c r="F446" s="832" t="s">
        <v>5410</v>
      </c>
      <c r="G446" s="832" t="s">
        <v>5411</v>
      </c>
      <c r="H446" s="849">
        <v>45</v>
      </c>
      <c r="I446" s="849">
        <v>3870</v>
      </c>
      <c r="J446" s="832">
        <v>1.1538461538461537</v>
      </c>
      <c r="K446" s="832">
        <v>86</v>
      </c>
      <c r="L446" s="849">
        <v>39</v>
      </c>
      <c r="M446" s="849">
        <v>3354</v>
      </c>
      <c r="N446" s="832">
        <v>1</v>
      </c>
      <c r="O446" s="832">
        <v>86</v>
      </c>
      <c r="P446" s="849">
        <v>36</v>
      </c>
      <c r="Q446" s="849">
        <v>3132</v>
      </c>
      <c r="R446" s="837">
        <v>0.9338103756708408</v>
      </c>
      <c r="S446" s="850">
        <v>87</v>
      </c>
    </row>
    <row r="447" spans="1:19" ht="14.45" customHeight="1" x14ac:dyDescent="0.2">
      <c r="A447" s="831" t="s">
        <v>5340</v>
      </c>
      <c r="B447" s="832" t="s">
        <v>5341</v>
      </c>
      <c r="C447" s="832" t="s">
        <v>595</v>
      </c>
      <c r="D447" s="832" t="s">
        <v>1776</v>
      </c>
      <c r="E447" s="832" t="s">
        <v>5356</v>
      </c>
      <c r="F447" s="832" t="s">
        <v>5412</v>
      </c>
      <c r="G447" s="832" t="s">
        <v>5413</v>
      </c>
      <c r="H447" s="849">
        <v>1</v>
      </c>
      <c r="I447" s="849">
        <v>32</v>
      </c>
      <c r="J447" s="832">
        <v>1</v>
      </c>
      <c r="K447" s="832">
        <v>32</v>
      </c>
      <c r="L447" s="849">
        <v>1</v>
      </c>
      <c r="M447" s="849">
        <v>32</v>
      </c>
      <c r="N447" s="832">
        <v>1</v>
      </c>
      <c r="O447" s="832">
        <v>32</v>
      </c>
      <c r="P447" s="849">
        <v>2</v>
      </c>
      <c r="Q447" s="849">
        <v>66</v>
      </c>
      <c r="R447" s="837">
        <v>2.0625</v>
      </c>
      <c r="S447" s="850">
        <v>33</v>
      </c>
    </row>
    <row r="448" spans="1:19" ht="14.45" customHeight="1" x14ac:dyDescent="0.2">
      <c r="A448" s="831" t="s">
        <v>5340</v>
      </c>
      <c r="B448" s="832" t="s">
        <v>5341</v>
      </c>
      <c r="C448" s="832" t="s">
        <v>595</v>
      </c>
      <c r="D448" s="832" t="s">
        <v>1776</v>
      </c>
      <c r="E448" s="832" t="s">
        <v>5356</v>
      </c>
      <c r="F448" s="832" t="s">
        <v>5418</v>
      </c>
      <c r="G448" s="832" t="s">
        <v>5419</v>
      </c>
      <c r="H448" s="849">
        <v>1</v>
      </c>
      <c r="I448" s="849">
        <v>162</v>
      </c>
      <c r="J448" s="832"/>
      <c r="K448" s="832">
        <v>162</v>
      </c>
      <c r="L448" s="849"/>
      <c r="M448" s="849"/>
      <c r="N448" s="832"/>
      <c r="O448" s="832"/>
      <c r="P448" s="849">
        <v>5</v>
      </c>
      <c r="Q448" s="849">
        <v>790</v>
      </c>
      <c r="R448" s="837"/>
      <c r="S448" s="850">
        <v>158</v>
      </c>
    </row>
    <row r="449" spans="1:19" ht="14.45" customHeight="1" x14ac:dyDescent="0.2">
      <c r="A449" s="831" t="s">
        <v>5340</v>
      </c>
      <c r="B449" s="832" t="s">
        <v>5341</v>
      </c>
      <c r="C449" s="832" t="s">
        <v>595</v>
      </c>
      <c r="D449" s="832" t="s">
        <v>1776</v>
      </c>
      <c r="E449" s="832" t="s">
        <v>5356</v>
      </c>
      <c r="F449" s="832" t="s">
        <v>5422</v>
      </c>
      <c r="G449" s="832" t="s">
        <v>5423</v>
      </c>
      <c r="H449" s="849">
        <v>256</v>
      </c>
      <c r="I449" s="849">
        <v>64256</v>
      </c>
      <c r="J449" s="832">
        <v>1.3009394233884031</v>
      </c>
      <c r="K449" s="832">
        <v>251</v>
      </c>
      <c r="L449" s="849">
        <v>196</v>
      </c>
      <c r="M449" s="849">
        <v>49392</v>
      </c>
      <c r="N449" s="832">
        <v>1</v>
      </c>
      <c r="O449" s="832">
        <v>252</v>
      </c>
      <c r="P449" s="849">
        <v>249</v>
      </c>
      <c r="Q449" s="849">
        <v>63246</v>
      </c>
      <c r="R449" s="837">
        <v>1.2804907677356656</v>
      </c>
      <c r="S449" s="850">
        <v>254</v>
      </c>
    </row>
    <row r="450" spans="1:19" ht="14.45" customHeight="1" x14ac:dyDescent="0.2">
      <c r="A450" s="831" t="s">
        <v>5340</v>
      </c>
      <c r="B450" s="832" t="s">
        <v>5341</v>
      </c>
      <c r="C450" s="832" t="s">
        <v>595</v>
      </c>
      <c r="D450" s="832" t="s">
        <v>1776</v>
      </c>
      <c r="E450" s="832" t="s">
        <v>5356</v>
      </c>
      <c r="F450" s="832" t="s">
        <v>5424</v>
      </c>
      <c r="G450" s="832" t="s">
        <v>5425</v>
      </c>
      <c r="H450" s="849"/>
      <c r="I450" s="849"/>
      <c r="J450" s="832"/>
      <c r="K450" s="832"/>
      <c r="L450" s="849"/>
      <c r="M450" s="849"/>
      <c r="N450" s="832"/>
      <c r="O450" s="832"/>
      <c r="P450" s="849">
        <v>1</v>
      </c>
      <c r="Q450" s="849">
        <v>122</v>
      </c>
      <c r="R450" s="837"/>
      <c r="S450" s="850">
        <v>122</v>
      </c>
    </row>
    <row r="451" spans="1:19" ht="14.45" customHeight="1" x14ac:dyDescent="0.2">
      <c r="A451" s="831" t="s">
        <v>5340</v>
      </c>
      <c r="B451" s="832" t="s">
        <v>5341</v>
      </c>
      <c r="C451" s="832" t="s">
        <v>595</v>
      </c>
      <c r="D451" s="832" t="s">
        <v>1776</v>
      </c>
      <c r="E451" s="832" t="s">
        <v>5356</v>
      </c>
      <c r="F451" s="832" t="s">
        <v>5436</v>
      </c>
      <c r="G451" s="832" t="s">
        <v>5437</v>
      </c>
      <c r="H451" s="849"/>
      <c r="I451" s="849"/>
      <c r="J451" s="832"/>
      <c r="K451" s="832"/>
      <c r="L451" s="849"/>
      <c r="M451" s="849"/>
      <c r="N451" s="832"/>
      <c r="O451" s="832"/>
      <c r="P451" s="849">
        <v>1</v>
      </c>
      <c r="Q451" s="849">
        <v>990</v>
      </c>
      <c r="R451" s="837"/>
      <c r="S451" s="850">
        <v>990</v>
      </c>
    </row>
    <row r="452" spans="1:19" ht="14.45" customHeight="1" x14ac:dyDescent="0.2">
      <c r="A452" s="831" t="s">
        <v>5340</v>
      </c>
      <c r="B452" s="832" t="s">
        <v>5341</v>
      </c>
      <c r="C452" s="832" t="s">
        <v>595</v>
      </c>
      <c r="D452" s="832" t="s">
        <v>1776</v>
      </c>
      <c r="E452" s="832" t="s">
        <v>5356</v>
      </c>
      <c r="F452" s="832" t="s">
        <v>5440</v>
      </c>
      <c r="G452" s="832" t="s">
        <v>5441</v>
      </c>
      <c r="H452" s="849">
        <v>1</v>
      </c>
      <c r="I452" s="849">
        <v>500</v>
      </c>
      <c r="J452" s="832">
        <v>0.99800399201596801</v>
      </c>
      <c r="K452" s="832">
        <v>500</v>
      </c>
      <c r="L452" s="849">
        <v>1</v>
      </c>
      <c r="M452" s="849">
        <v>501</v>
      </c>
      <c r="N452" s="832">
        <v>1</v>
      </c>
      <c r="O452" s="832">
        <v>501</v>
      </c>
      <c r="P452" s="849">
        <v>1</v>
      </c>
      <c r="Q452" s="849">
        <v>506</v>
      </c>
      <c r="R452" s="837">
        <v>1.0099800399201597</v>
      </c>
      <c r="S452" s="850">
        <v>506</v>
      </c>
    </row>
    <row r="453" spans="1:19" ht="14.45" customHeight="1" x14ac:dyDescent="0.2">
      <c r="A453" s="831" t="s">
        <v>5340</v>
      </c>
      <c r="B453" s="832" t="s">
        <v>5341</v>
      </c>
      <c r="C453" s="832" t="s">
        <v>595</v>
      </c>
      <c r="D453" s="832" t="s">
        <v>1776</v>
      </c>
      <c r="E453" s="832" t="s">
        <v>5356</v>
      </c>
      <c r="F453" s="832" t="s">
        <v>5454</v>
      </c>
      <c r="G453" s="832" t="s">
        <v>5455</v>
      </c>
      <c r="H453" s="849"/>
      <c r="I453" s="849"/>
      <c r="J453" s="832"/>
      <c r="K453" s="832"/>
      <c r="L453" s="849"/>
      <c r="M453" s="849"/>
      <c r="N453" s="832"/>
      <c r="O453" s="832"/>
      <c r="P453" s="849">
        <v>1</v>
      </c>
      <c r="Q453" s="849">
        <v>954</v>
      </c>
      <c r="R453" s="837"/>
      <c r="S453" s="850">
        <v>954</v>
      </c>
    </row>
    <row r="454" spans="1:19" ht="14.45" customHeight="1" x14ac:dyDescent="0.2">
      <c r="A454" s="831" t="s">
        <v>5340</v>
      </c>
      <c r="B454" s="832" t="s">
        <v>5341</v>
      </c>
      <c r="C454" s="832" t="s">
        <v>595</v>
      </c>
      <c r="D454" s="832" t="s">
        <v>1777</v>
      </c>
      <c r="E454" s="832" t="s">
        <v>5342</v>
      </c>
      <c r="F454" s="832" t="s">
        <v>5343</v>
      </c>
      <c r="G454" s="832" t="s">
        <v>5344</v>
      </c>
      <c r="H454" s="849">
        <v>4.3999999999999995</v>
      </c>
      <c r="I454" s="849">
        <v>599.44000000000005</v>
      </c>
      <c r="J454" s="832">
        <v>3.0715310514449685</v>
      </c>
      <c r="K454" s="832">
        <v>136.23636363636368</v>
      </c>
      <c r="L454" s="849">
        <v>2.8000000000000003</v>
      </c>
      <c r="M454" s="849">
        <v>195.16</v>
      </c>
      <c r="N454" s="832">
        <v>1</v>
      </c>
      <c r="O454" s="832">
        <v>69.699999999999989</v>
      </c>
      <c r="P454" s="849">
        <v>2</v>
      </c>
      <c r="Q454" s="849">
        <v>139.4</v>
      </c>
      <c r="R454" s="837">
        <v>0.7142857142857143</v>
      </c>
      <c r="S454" s="850">
        <v>69.7</v>
      </c>
    </row>
    <row r="455" spans="1:19" ht="14.45" customHeight="1" x14ac:dyDescent="0.2">
      <c r="A455" s="831" t="s">
        <v>5340</v>
      </c>
      <c r="B455" s="832" t="s">
        <v>5341</v>
      </c>
      <c r="C455" s="832" t="s">
        <v>595</v>
      </c>
      <c r="D455" s="832" t="s">
        <v>1777</v>
      </c>
      <c r="E455" s="832" t="s">
        <v>5356</v>
      </c>
      <c r="F455" s="832" t="s">
        <v>5357</v>
      </c>
      <c r="G455" s="832" t="s">
        <v>5358</v>
      </c>
      <c r="H455" s="849"/>
      <c r="I455" s="849"/>
      <c r="J455" s="832"/>
      <c r="K455" s="832"/>
      <c r="L455" s="849">
        <v>2</v>
      </c>
      <c r="M455" s="849">
        <v>166</v>
      </c>
      <c r="N455" s="832">
        <v>1</v>
      </c>
      <c r="O455" s="832">
        <v>83</v>
      </c>
      <c r="P455" s="849">
        <v>1</v>
      </c>
      <c r="Q455" s="849">
        <v>84</v>
      </c>
      <c r="R455" s="837">
        <v>0.50602409638554213</v>
      </c>
      <c r="S455" s="850">
        <v>84</v>
      </c>
    </row>
    <row r="456" spans="1:19" ht="14.45" customHeight="1" x14ac:dyDescent="0.2">
      <c r="A456" s="831" t="s">
        <v>5340</v>
      </c>
      <c r="B456" s="832" t="s">
        <v>5341</v>
      </c>
      <c r="C456" s="832" t="s">
        <v>595</v>
      </c>
      <c r="D456" s="832" t="s">
        <v>1777</v>
      </c>
      <c r="E456" s="832" t="s">
        <v>5356</v>
      </c>
      <c r="F456" s="832" t="s">
        <v>5361</v>
      </c>
      <c r="G456" s="832" t="s">
        <v>5362</v>
      </c>
      <c r="H456" s="849">
        <v>8</v>
      </c>
      <c r="I456" s="849">
        <v>296</v>
      </c>
      <c r="J456" s="832">
        <v>2</v>
      </c>
      <c r="K456" s="832">
        <v>37</v>
      </c>
      <c r="L456" s="849">
        <v>4</v>
      </c>
      <c r="M456" s="849">
        <v>148</v>
      </c>
      <c r="N456" s="832">
        <v>1</v>
      </c>
      <c r="O456" s="832">
        <v>37</v>
      </c>
      <c r="P456" s="849"/>
      <c r="Q456" s="849"/>
      <c r="R456" s="837"/>
      <c r="S456" s="850"/>
    </row>
    <row r="457" spans="1:19" ht="14.45" customHeight="1" x14ac:dyDescent="0.2">
      <c r="A457" s="831" t="s">
        <v>5340</v>
      </c>
      <c r="B457" s="832" t="s">
        <v>5341</v>
      </c>
      <c r="C457" s="832" t="s">
        <v>595</v>
      </c>
      <c r="D457" s="832" t="s">
        <v>1777</v>
      </c>
      <c r="E457" s="832" t="s">
        <v>5356</v>
      </c>
      <c r="F457" s="832" t="s">
        <v>5368</v>
      </c>
      <c r="G457" s="832" t="s">
        <v>5369</v>
      </c>
      <c r="H457" s="849">
        <v>4</v>
      </c>
      <c r="I457" s="849">
        <v>828</v>
      </c>
      <c r="J457" s="832">
        <v>1.1452282157676348</v>
      </c>
      <c r="K457" s="832">
        <v>207</v>
      </c>
      <c r="L457" s="849">
        <v>3</v>
      </c>
      <c r="M457" s="849">
        <v>723</v>
      </c>
      <c r="N457" s="832">
        <v>1</v>
      </c>
      <c r="O457" s="832">
        <v>241</v>
      </c>
      <c r="P457" s="849">
        <v>4</v>
      </c>
      <c r="Q457" s="849">
        <v>968</v>
      </c>
      <c r="R457" s="837">
        <v>1.3388658367911479</v>
      </c>
      <c r="S457" s="850">
        <v>242</v>
      </c>
    </row>
    <row r="458" spans="1:19" ht="14.45" customHeight="1" x14ac:dyDescent="0.2">
      <c r="A458" s="831" t="s">
        <v>5340</v>
      </c>
      <c r="B458" s="832" t="s">
        <v>5341</v>
      </c>
      <c r="C458" s="832" t="s">
        <v>595</v>
      </c>
      <c r="D458" s="832" t="s">
        <v>1777</v>
      </c>
      <c r="E458" s="832" t="s">
        <v>5356</v>
      </c>
      <c r="F458" s="832" t="s">
        <v>5370</v>
      </c>
      <c r="G458" s="832" t="s">
        <v>5371</v>
      </c>
      <c r="H458" s="849">
        <v>2</v>
      </c>
      <c r="I458" s="849">
        <v>618</v>
      </c>
      <c r="J458" s="832">
        <v>0.32356020942408376</v>
      </c>
      <c r="K458" s="832">
        <v>309</v>
      </c>
      <c r="L458" s="849">
        <v>5</v>
      </c>
      <c r="M458" s="849">
        <v>1910</v>
      </c>
      <c r="N458" s="832">
        <v>1</v>
      </c>
      <c r="O458" s="832">
        <v>382</v>
      </c>
      <c r="P458" s="849">
        <v>4</v>
      </c>
      <c r="Q458" s="849">
        <v>1536</v>
      </c>
      <c r="R458" s="837">
        <v>0.8041884816753927</v>
      </c>
      <c r="S458" s="850">
        <v>384</v>
      </c>
    </row>
    <row r="459" spans="1:19" ht="14.45" customHeight="1" x14ac:dyDescent="0.2">
      <c r="A459" s="831" t="s">
        <v>5340</v>
      </c>
      <c r="B459" s="832" t="s">
        <v>5341</v>
      </c>
      <c r="C459" s="832" t="s">
        <v>595</v>
      </c>
      <c r="D459" s="832" t="s">
        <v>1777</v>
      </c>
      <c r="E459" s="832" t="s">
        <v>5356</v>
      </c>
      <c r="F459" s="832" t="s">
        <v>5374</v>
      </c>
      <c r="G459" s="832" t="s">
        <v>5375</v>
      </c>
      <c r="H459" s="849">
        <v>55</v>
      </c>
      <c r="I459" s="849">
        <v>5445</v>
      </c>
      <c r="J459" s="832">
        <v>0.78730480046269524</v>
      </c>
      <c r="K459" s="832">
        <v>99</v>
      </c>
      <c r="L459" s="849">
        <v>76</v>
      </c>
      <c r="M459" s="849">
        <v>6916</v>
      </c>
      <c r="N459" s="832">
        <v>1</v>
      </c>
      <c r="O459" s="832">
        <v>91</v>
      </c>
      <c r="P459" s="849">
        <v>72</v>
      </c>
      <c r="Q459" s="849">
        <v>6552</v>
      </c>
      <c r="R459" s="837">
        <v>0.94736842105263153</v>
      </c>
      <c r="S459" s="850">
        <v>91</v>
      </c>
    </row>
    <row r="460" spans="1:19" ht="14.45" customHeight="1" x14ac:dyDescent="0.2">
      <c r="A460" s="831" t="s">
        <v>5340</v>
      </c>
      <c r="B460" s="832" t="s">
        <v>5341</v>
      </c>
      <c r="C460" s="832" t="s">
        <v>595</v>
      </c>
      <c r="D460" s="832" t="s">
        <v>1777</v>
      </c>
      <c r="E460" s="832" t="s">
        <v>5356</v>
      </c>
      <c r="F460" s="832" t="s">
        <v>5378</v>
      </c>
      <c r="G460" s="832" t="s">
        <v>5379</v>
      </c>
      <c r="H460" s="849">
        <v>23</v>
      </c>
      <c r="I460" s="849">
        <v>2231</v>
      </c>
      <c r="J460" s="832">
        <v>2.1187084520417856</v>
      </c>
      <c r="K460" s="832">
        <v>97</v>
      </c>
      <c r="L460" s="849">
        <v>13</v>
      </c>
      <c r="M460" s="849">
        <v>1053</v>
      </c>
      <c r="N460" s="832">
        <v>1</v>
      </c>
      <c r="O460" s="832">
        <v>81</v>
      </c>
      <c r="P460" s="849">
        <v>14</v>
      </c>
      <c r="Q460" s="849">
        <v>1134</v>
      </c>
      <c r="R460" s="837">
        <v>1.0769230769230769</v>
      </c>
      <c r="S460" s="850">
        <v>81</v>
      </c>
    </row>
    <row r="461" spans="1:19" ht="14.45" customHeight="1" x14ac:dyDescent="0.2">
      <c r="A461" s="831" t="s">
        <v>5340</v>
      </c>
      <c r="B461" s="832" t="s">
        <v>5341</v>
      </c>
      <c r="C461" s="832" t="s">
        <v>595</v>
      </c>
      <c r="D461" s="832" t="s">
        <v>1777</v>
      </c>
      <c r="E461" s="832" t="s">
        <v>5356</v>
      </c>
      <c r="F461" s="832" t="s">
        <v>5380</v>
      </c>
      <c r="G461" s="832" t="s">
        <v>5381</v>
      </c>
      <c r="H461" s="849">
        <v>734</v>
      </c>
      <c r="I461" s="849">
        <v>92484</v>
      </c>
      <c r="J461" s="832">
        <v>1.0227815624170573</v>
      </c>
      <c r="K461" s="832">
        <v>126</v>
      </c>
      <c r="L461" s="849">
        <v>712</v>
      </c>
      <c r="M461" s="849">
        <v>90424</v>
      </c>
      <c r="N461" s="832">
        <v>1</v>
      </c>
      <c r="O461" s="832">
        <v>127</v>
      </c>
      <c r="P461" s="849">
        <v>687</v>
      </c>
      <c r="Q461" s="849">
        <v>86562</v>
      </c>
      <c r="R461" s="837">
        <v>0.95729009997345837</v>
      </c>
      <c r="S461" s="850">
        <v>126</v>
      </c>
    </row>
    <row r="462" spans="1:19" ht="14.45" customHeight="1" x14ac:dyDescent="0.2">
      <c r="A462" s="831" t="s">
        <v>5340</v>
      </c>
      <c r="B462" s="832" t="s">
        <v>5341</v>
      </c>
      <c r="C462" s="832" t="s">
        <v>595</v>
      </c>
      <c r="D462" s="832" t="s">
        <v>1777</v>
      </c>
      <c r="E462" s="832" t="s">
        <v>5356</v>
      </c>
      <c r="F462" s="832" t="s">
        <v>5392</v>
      </c>
      <c r="G462" s="832" t="s">
        <v>5393</v>
      </c>
      <c r="H462" s="849">
        <v>16</v>
      </c>
      <c r="I462" s="849">
        <v>26848</v>
      </c>
      <c r="J462" s="832">
        <v>1.3317460317460317</v>
      </c>
      <c r="K462" s="832">
        <v>1678</v>
      </c>
      <c r="L462" s="849">
        <v>12</v>
      </c>
      <c r="M462" s="849">
        <v>20160</v>
      </c>
      <c r="N462" s="832">
        <v>1</v>
      </c>
      <c r="O462" s="832">
        <v>1680</v>
      </c>
      <c r="P462" s="849">
        <v>13</v>
      </c>
      <c r="Q462" s="849">
        <v>21931</v>
      </c>
      <c r="R462" s="837">
        <v>1.0878472222222222</v>
      </c>
      <c r="S462" s="850">
        <v>1687</v>
      </c>
    </row>
    <row r="463" spans="1:19" ht="14.45" customHeight="1" x14ac:dyDescent="0.2">
      <c r="A463" s="831" t="s">
        <v>5340</v>
      </c>
      <c r="B463" s="832" t="s">
        <v>5341</v>
      </c>
      <c r="C463" s="832" t="s">
        <v>595</v>
      </c>
      <c r="D463" s="832" t="s">
        <v>1777</v>
      </c>
      <c r="E463" s="832" t="s">
        <v>5356</v>
      </c>
      <c r="F463" s="832" t="s">
        <v>5396</v>
      </c>
      <c r="G463" s="832" t="s">
        <v>5397</v>
      </c>
      <c r="H463" s="849">
        <v>12</v>
      </c>
      <c r="I463" s="849">
        <v>15720</v>
      </c>
      <c r="J463" s="832">
        <v>1.1972581873571972</v>
      </c>
      <c r="K463" s="832">
        <v>1310</v>
      </c>
      <c r="L463" s="849">
        <v>10</v>
      </c>
      <c r="M463" s="849">
        <v>13130</v>
      </c>
      <c r="N463" s="832">
        <v>1</v>
      </c>
      <c r="O463" s="832">
        <v>1313</v>
      </c>
      <c r="P463" s="849">
        <v>4</v>
      </c>
      <c r="Q463" s="849">
        <v>5284</v>
      </c>
      <c r="R463" s="837">
        <v>0.40243716679360242</v>
      </c>
      <c r="S463" s="850">
        <v>1321</v>
      </c>
    </row>
    <row r="464" spans="1:19" ht="14.45" customHeight="1" x14ac:dyDescent="0.2">
      <c r="A464" s="831" t="s">
        <v>5340</v>
      </c>
      <c r="B464" s="832" t="s">
        <v>5341</v>
      </c>
      <c r="C464" s="832" t="s">
        <v>595</v>
      </c>
      <c r="D464" s="832" t="s">
        <v>1777</v>
      </c>
      <c r="E464" s="832" t="s">
        <v>5356</v>
      </c>
      <c r="F464" s="832" t="s">
        <v>5398</v>
      </c>
      <c r="G464" s="832" t="s">
        <v>5399</v>
      </c>
      <c r="H464" s="849">
        <v>1</v>
      </c>
      <c r="I464" s="849">
        <v>972</v>
      </c>
      <c r="J464" s="832"/>
      <c r="K464" s="832">
        <v>972</v>
      </c>
      <c r="L464" s="849"/>
      <c r="M464" s="849"/>
      <c r="N464" s="832"/>
      <c r="O464" s="832"/>
      <c r="P464" s="849">
        <v>2</v>
      </c>
      <c r="Q464" s="849">
        <v>1964</v>
      </c>
      <c r="R464" s="837"/>
      <c r="S464" s="850">
        <v>982</v>
      </c>
    </row>
    <row r="465" spans="1:19" ht="14.45" customHeight="1" x14ac:dyDescent="0.2">
      <c r="A465" s="831" t="s">
        <v>5340</v>
      </c>
      <c r="B465" s="832" t="s">
        <v>5341</v>
      </c>
      <c r="C465" s="832" t="s">
        <v>595</v>
      </c>
      <c r="D465" s="832" t="s">
        <v>1777</v>
      </c>
      <c r="E465" s="832" t="s">
        <v>5356</v>
      </c>
      <c r="F465" s="832" t="s">
        <v>5402</v>
      </c>
      <c r="G465" s="832" t="s">
        <v>5403</v>
      </c>
      <c r="H465" s="849">
        <v>10</v>
      </c>
      <c r="I465" s="849">
        <v>1630</v>
      </c>
      <c r="J465" s="832">
        <v>0.99390243902439024</v>
      </c>
      <c r="K465" s="832">
        <v>163</v>
      </c>
      <c r="L465" s="849">
        <v>10</v>
      </c>
      <c r="M465" s="849">
        <v>1640</v>
      </c>
      <c r="N465" s="832">
        <v>1</v>
      </c>
      <c r="O465" s="832">
        <v>164</v>
      </c>
      <c r="P465" s="849">
        <v>13</v>
      </c>
      <c r="Q465" s="849">
        <v>2145</v>
      </c>
      <c r="R465" s="837">
        <v>1.3079268292682926</v>
      </c>
      <c r="S465" s="850">
        <v>165</v>
      </c>
    </row>
    <row r="466" spans="1:19" ht="14.45" customHeight="1" x14ac:dyDescent="0.2">
      <c r="A466" s="831" t="s">
        <v>5340</v>
      </c>
      <c r="B466" s="832" t="s">
        <v>5341</v>
      </c>
      <c r="C466" s="832" t="s">
        <v>595</v>
      </c>
      <c r="D466" s="832" t="s">
        <v>1777</v>
      </c>
      <c r="E466" s="832" t="s">
        <v>5356</v>
      </c>
      <c r="F466" s="832" t="s">
        <v>5404</v>
      </c>
      <c r="G466" s="832" t="s">
        <v>5405</v>
      </c>
      <c r="H466" s="849">
        <v>667</v>
      </c>
      <c r="I466" s="849">
        <v>22233.310000000005</v>
      </c>
      <c r="J466" s="832">
        <v>1.4437251785069576</v>
      </c>
      <c r="K466" s="832">
        <v>33.333298350824592</v>
      </c>
      <c r="L466" s="849">
        <v>462</v>
      </c>
      <c r="M466" s="849">
        <v>15399.96</v>
      </c>
      <c r="N466" s="832">
        <v>1</v>
      </c>
      <c r="O466" s="832">
        <v>33.333246753246755</v>
      </c>
      <c r="P466" s="849">
        <v>487</v>
      </c>
      <c r="Q466" s="849">
        <v>16233.279999999999</v>
      </c>
      <c r="R466" s="837">
        <v>1.0541118288618931</v>
      </c>
      <c r="S466" s="850">
        <v>33.333223819301843</v>
      </c>
    </row>
    <row r="467" spans="1:19" ht="14.45" customHeight="1" x14ac:dyDescent="0.2">
      <c r="A467" s="831" t="s">
        <v>5340</v>
      </c>
      <c r="B467" s="832" t="s">
        <v>5341</v>
      </c>
      <c r="C467" s="832" t="s">
        <v>595</v>
      </c>
      <c r="D467" s="832" t="s">
        <v>1777</v>
      </c>
      <c r="E467" s="832" t="s">
        <v>5356</v>
      </c>
      <c r="F467" s="832" t="s">
        <v>5406</v>
      </c>
      <c r="G467" s="832" t="s">
        <v>5407</v>
      </c>
      <c r="H467" s="849">
        <v>7</v>
      </c>
      <c r="I467" s="849">
        <v>812</v>
      </c>
      <c r="J467" s="832">
        <v>0.41176470588235292</v>
      </c>
      <c r="K467" s="832">
        <v>116</v>
      </c>
      <c r="L467" s="849">
        <v>17</v>
      </c>
      <c r="M467" s="849">
        <v>1972</v>
      </c>
      <c r="N467" s="832">
        <v>1</v>
      </c>
      <c r="O467" s="832">
        <v>116</v>
      </c>
      <c r="P467" s="849">
        <v>17</v>
      </c>
      <c r="Q467" s="849">
        <v>1972</v>
      </c>
      <c r="R467" s="837">
        <v>1</v>
      </c>
      <c r="S467" s="850">
        <v>116</v>
      </c>
    </row>
    <row r="468" spans="1:19" ht="14.45" customHeight="1" x14ac:dyDescent="0.2">
      <c r="A468" s="831" t="s">
        <v>5340</v>
      </c>
      <c r="B468" s="832" t="s">
        <v>5341</v>
      </c>
      <c r="C468" s="832" t="s">
        <v>595</v>
      </c>
      <c r="D468" s="832" t="s">
        <v>1777</v>
      </c>
      <c r="E468" s="832" t="s">
        <v>5356</v>
      </c>
      <c r="F468" s="832" t="s">
        <v>5408</v>
      </c>
      <c r="G468" s="832" t="s">
        <v>5409</v>
      </c>
      <c r="H468" s="849"/>
      <c r="I468" s="849"/>
      <c r="J468" s="832"/>
      <c r="K468" s="832"/>
      <c r="L468" s="849">
        <v>3</v>
      </c>
      <c r="M468" s="849">
        <v>111</v>
      </c>
      <c r="N468" s="832">
        <v>1</v>
      </c>
      <c r="O468" s="832">
        <v>37</v>
      </c>
      <c r="P468" s="849">
        <v>2</v>
      </c>
      <c r="Q468" s="849">
        <v>76</v>
      </c>
      <c r="R468" s="837">
        <v>0.68468468468468469</v>
      </c>
      <c r="S468" s="850">
        <v>38</v>
      </c>
    </row>
    <row r="469" spans="1:19" ht="14.45" customHeight="1" x14ac:dyDescent="0.2">
      <c r="A469" s="831" t="s">
        <v>5340</v>
      </c>
      <c r="B469" s="832" t="s">
        <v>5341</v>
      </c>
      <c r="C469" s="832" t="s">
        <v>595</v>
      </c>
      <c r="D469" s="832" t="s">
        <v>1777</v>
      </c>
      <c r="E469" s="832" t="s">
        <v>5356</v>
      </c>
      <c r="F469" s="832" t="s">
        <v>5410</v>
      </c>
      <c r="G469" s="832" t="s">
        <v>5411</v>
      </c>
      <c r="H469" s="849">
        <v>35</v>
      </c>
      <c r="I469" s="849">
        <v>3010</v>
      </c>
      <c r="J469" s="832">
        <v>1.75</v>
      </c>
      <c r="K469" s="832">
        <v>86</v>
      </c>
      <c r="L469" s="849">
        <v>20</v>
      </c>
      <c r="M469" s="849">
        <v>1720</v>
      </c>
      <c r="N469" s="832">
        <v>1</v>
      </c>
      <c r="O469" s="832">
        <v>86</v>
      </c>
      <c r="P469" s="849">
        <v>17</v>
      </c>
      <c r="Q469" s="849">
        <v>1479</v>
      </c>
      <c r="R469" s="837">
        <v>0.85988372093023258</v>
      </c>
      <c r="S469" s="850">
        <v>87</v>
      </c>
    </row>
    <row r="470" spans="1:19" ht="14.45" customHeight="1" x14ac:dyDescent="0.2">
      <c r="A470" s="831" t="s">
        <v>5340</v>
      </c>
      <c r="B470" s="832" t="s">
        <v>5341</v>
      </c>
      <c r="C470" s="832" t="s">
        <v>595</v>
      </c>
      <c r="D470" s="832" t="s">
        <v>1777</v>
      </c>
      <c r="E470" s="832" t="s">
        <v>5356</v>
      </c>
      <c r="F470" s="832" t="s">
        <v>5412</v>
      </c>
      <c r="G470" s="832" t="s">
        <v>5413</v>
      </c>
      <c r="H470" s="849">
        <v>7</v>
      </c>
      <c r="I470" s="849">
        <v>224</v>
      </c>
      <c r="J470" s="832">
        <v>1.4</v>
      </c>
      <c r="K470" s="832">
        <v>32</v>
      </c>
      <c r="L470" s="849">
        <v>5</v>
      </c>
      <c r="M470" s="849">
        <v>160</v>
      </c>
      <c r="N470" s="832">
        <v>1</v>
      </c>
      <c r="O470" s="832">
        <v>32</v>
      </c>
      <c r="P470" s="849">
        <v>5</v>
      </c>
      <c r="Q470" s="849">
        <v>165</v>
      </c>
      <c r="R470" s="837">
        <v>1.03125</v>
      </c>
      <c r="S470" s="850">
        <v>33</v>
      </c>
    </row>
    <row r="471" spans="1:19" ht="14.45" customHeight="1" x14ac:dyDescent="0.2">
      <c r="A471" s="831" t="s">
        <v>5340</v>
      </c>
      <c r="B471" s="832" t="s">
        <v>5341</v>
      </c>
      <c r="C471" s="832" t="s">
        <v>595</v>
      </c>
      <c r="D471" s="832" t="s">
        <v>1777</v>
      </c>
      <c r="E471" s="832" t="s">
        <v>5356</v>
      </c>
      <c r="F471" s="832" t="s">
        <v>5416</v>
      </c>
      <c r="G471" s="832" t="s">
        <v>5417</v>
      </c>
      <c r="H471" s="849">
        <v>3</v>
      </c>
      <c r="I471" s="849">
        <v>1185</v>
      </c>
      <c r="J471" s="832">
        <v>1.1945564516129032</v>
      </c>
      <c r="K471" s="832">
        <v>395</v>
      </c>
      <c r="L471" s="849">
        <v>2</v>
      </c>
      <c r="M471" s="849">
        <v>992</v>
      </c>
      <c r="N471" s="832">
        <v>1</v>
      </c>
      <c r="O471" s="832">
        <v>496</v>
      </c>
      <c r="P471" s="849">
        <v>2</v>
      </c>
      <c r="Q471" s="849">
        <v>998</v>
      </c>
      <c r="R471" s="837">
        <v>1.0060483870967742</v>
      </c>
      <c r="S471" s="850">
        <v>499</v>
      </c>
    </row>
    <row r="472" spans="1:19" ht="14.45" customHeight="1" x14ac:dyDescent="0.2">
      <c r="A472" s="831" t="s">
        <v>5340</v>
      </c>
      <c r="B472" s="832" t="s">
        <v>5341</v>
      </c>
      <c r="C472" s="832" t="s">
        <v>595</v>
      </c>
      <c r="D472" s="832" t="s">
        <v>1777</v>
      </c>
      <c r="E472" s="832" t="s">
        <v>5356</v>
      </c>
      <c r="F472" s="832" t="s">
        <v>5418</v>
      </c>
      <c r="G472" s="832" t="s">
        <v>5419</v>
      </c>
      <c r="H472" s="849">
        <v>9</v>
      </c>
      <c r="I472" s="849">
        <v>1458</v>
      </c>
      <c r="J472" s="832">
        <v>0.83889528193325658</v>
      </c>
      <c r="K472" s="832">
        <v>162</v>
      </c>
      <c r="L472" s="849">
        <v>11</v>
      </c>
      <c r="M472" s="849">
        <v>1738</v>
      </c>
      <c r="N472" s="832">
        <v>1</v>
      </c>
      <c r="O472" s="832">
        <v>158</v>
      </c>
      <c r="P472" s="849">
        <v>11</v>
      </c>
      <c r="Q472" s="849">
        <v>1738</v>
      </c>
      <c r="R472" s="837">
        <v>1</v>
      </c>
      <c r="S472" s="850">
        <v>158</v>
      </c>
    </row>
    <row r="473" spans="1:19" ht="14.45" customHeight="1" x14ac:dyDescent="0.2">
      <c r="A473" s="831" t="s">
        <v>5340</v>
      </c>
      <c r="B473" s="832" t="s">
        <v>5341</v>
      </c>
      <c r="C473" s="832" t="s">
        <v>595</v>
      </c>
      <c r="D473" s="832" t="s">
        <v>1777</v>
      </c>
      <c r="E473" s="832" t="s">
        <v>5356</v>
      </c>
      <c r="F473" s="832" t="s">
        <v>5422</v>
      </c>
      <c r="G473" s="832" t="s">
        <v>5423</v>
      </c>
      <c r="H473" s="849">
        <v>23</v>
      </c>
      <c r="I473" s="849">
        <v>5773</v>
      </c>
      <c r="J473" s="832">
        <v>1.1454365079365079</v>
      </c>
      <c r="K473" s="832">
        <v>251</v>
      </c>
      <c r="L473" s="849">
        <v>20</v>
      </c>
      <c r="M473" s="849">
        <v>5040</v>
      </c>
      <c r="N473" s="832">
        <v>1</v>
      </c>
      <c r="O473" s="832">
        <v>252</v>
      </c>
      <c r="P473" s="849">
        <v>17</v>
      </c>
      <c r="Q473" s="849">
        <v>4318</v>
      </c>
      <c r="R473" s="837">
        <v>0.8567460317460317</v>
      </c>
      <c r="S473" s="850">
        <v>254</v>
      </c>
    </row>
    <row r="474" spans="1:19" ht="14.45" customHeight="1" x14ac:dyDescent="0.2">
      <c r="A474" s="831" t="s">
        <v>5340</v>
      </c>
      <c r="B474" s="832" t="s">
        <v>5341</v>
      </c>
      <c r="C474" s="832" t="s">
        <v>595</v>
      </c>
      <c r="D474" s="832" t="s">
        <v>1777</v>
      </c>
      <c r="E474" s="832" t="s">
        <v>5356</v>
      </c>
      <c r="F474" s="832" t="s">
        <v>5424</v>
      </c>
      <c r="G474" s="832" t="s">
        <v>5425</v>
      </c>
      <c r="H474" s="849">
        <v>2</v>
      </c>
      <c r="I474" s="849">
        <v>240</v>
      </c>
      <c r="J474" s="832">
        <v>1.9834710743801653</v>
      </c>
      <c r="K474" s="832">
        <v>120</v>
      </c>
      <c r="L474" s="849">
        <v>1</v>
      </c>
      <c r="M474" s="849">
        <v>121</v>
      </c>
      <c r="N474" s="832">
        <v>1</v>
      </c>
      <c r="O474" s="832">
        <v>121</v>
      </c>
      <c r="P474" s="849">
        <v>1</v>
      </c>
      <c r="Q474" s="849">
        <v>122</v>
      </c>
      <c r="R474" s="837">
        <v>1.0082644628099173</v>
      </c>
      <c r="S474" s="850">
        <v>122</v>
      </c>
    </row>
    <row r="475" spans="1:19" ht="14.45" customHeight="1" x14ac:dyDescent="0.2">
      <c r="A475" s="831" t="s">
        <v>5340</v>
      </c>
      <c r="B475" s="832" t="s">
        <v>5341</v>
      </c>
      <c r="C475" s="832" t="s">
        <v>595</v>
      </c>
      <c r="D475" s="832" t="s">
        <v>1777</v>
      </c>
      <c r="E475" s="832" t="s">
        <v>5356</v>
      </c>
      <c r="F475" s="832" t="s">
        <v>5430</v>
      </c>
      <c r="G475" s="832" t="s">
        <v>5431</v>
      </c>
      <c r="H475" s="849">
        <v>12</v>
      </c>
      <c r="I475" s="849">
        <v>1476</v>
      </c>
      <c r="J475" s="832">
        <v>5.9516129032258061</v>
      </c>
      <c r="K475" s="832">
        <v>123</v>
      </c>
      <c r="L475" s="849">
        <v>2</v>
      </c>
      <c r="M475" s="849">
        <v>248</v>
      </c>
      <c r="N475" s="832">
        <v>1</v>
      </c>
      <c r="O475" s="832">
        <v>124</v>
      </c>
      <c r="P475" s="849">
        <v>2</v>
      </c>
      <c r="Q475" s="849">
        <v>250</v>
      </c>
      <c r="R475" s="837">
        <v>1.0080645161290323</v>
      </c>
      <c r="S475" s="850">
        <v>125</v>
      </c>
    </row>
    <row r="476" spans="1:19" ht="14.45" customHeight="1" x14ac:dyDescent="0.2">
      <c r="A476" s="831" t="s">
        <v>5340</v>
      </c>
      <c r="B476" s="832" t="s">
        <v>5341</v>
      </c>
      <c r="C476" s="832" t="s">
        <v>595</v>
      </c>
      <c r="D476" s="832" t="s">
        <v>1777</v>
      </c>
      <c r="E476" s="832" t="s">
        <v>5356</v>
      </c>
      <c r="F476" s="832" t="s">
        <v>5432</v>
      </c>
      <c r="G476" s="832" t="s">
        <v>5433</v>
      </c>
      <c r="H476" s="849"/>
      <c r="I476" s="849"/>
      <c r="J476" s="832"/>
      <c r="K476" s="832"/>
      <c r="L476" s="849">
        <v>1</v>
      </c>
      <c r="M476" s="849">
        <v>59</v>
      </c>
      <c r="N476" s="832">
        <v>1</v>
      </c>
      <c r="O476" s="832">
        <v>59</v>
      </c>
      <c r="P476" s="849">
        <v>3</v>
      </c>
      <c r="Q476" s="849">
        <v>183</v>
      </c>
      <c r="R476" s="837">
        <v>3.1016949152542375</v>
      </c>
      <c r="S476" s="850">
        <v>61</v>
      </c>
    </row>
    <row r="477" spans="1:19" ht="14.45" customHeight="1" x14ac:dyDescent="0.2">
      <c r="A477" s="831" t="s">
        <v>5340</v>
      </c>
      <c r="B477" s="832" t="s">
        <v>5341</v>
      </c>
      <c r="C477" s="832" t="s">
        <v>595</v>
      </c>
      <c r="D477" s="832" t="s">
        <v>1777</v>
      </c>
      <c r="E477" s="832" t="s">
        <v>5356</v>
      </c>
      <c r="F477" s="832" t="s">
        <v>5434</v>
      </c>
      <c r="G477" s="832" t="s">
        <v>5435</v>
      </c>
      <c r="H477" s="849"/>
      <c r="I477" s="849"/>
      <c r="J477" s="832"/>
      <c r="K477" s="832"/>
      <c r="L477" s="849">
        <v>2</v>
      </c>
      <c r="M477" s="849">
        <v>750</v>
      </c>
      <c r="N477" s="832">
        <v>1</v>
      </c>
      <c r="O477" s="832">
        <v>375</v>
      </c>
      <c r="P477" s="849">
        <v>2</v>
      </c>
      <c r="Q477" s="849">
        <v>752</v>
      </c>
      <c r="R477" s="837">
        <v>1.0026666666666666</v>
      </c>
      <c r="S477" s="850">
        <v>376</v>
      </c>
    </row>
    <row r="478" spans="1:19" ht="14.45" customHeight="1" x14ac:dyDescent="0.2">
      <c r="A478" s="831" t="s">
        <v>5340</v>
      </c>
      <c r="B478" s="832" t="s">
        <v>5341</v>
      </c>
      <c r="C478" s="832" t="s">
        <v>595</v>
      </c>
      <c r="D478" s="832" t="s">
        <v>1777</v>
      </c>
      <c r="E478" s="832" t="s">
        <v>5356</v>
      </c>
      <c r="F478" s="832" t="s">
        <v>5436</v>
      </c>
      <c r="G478" s="832" t="s">
        <v>5437</v>
      </c>
      <c r="H478" s="849"/>
      <c r="I478" s="849"/>
      <c r="J478" s="832"/>
      <c r="K478" s="832"/>
      <c r="L478" s="849"/>
      <c r="M478" s="849"/>
      <c r="N478" s="832"/>
      <c r="O478" s="832"/>
      <c r="P478" s="849">
        <v>1</v>
      </c>
      <c r="Q478" s="849">
        <v>990</v>
      </c>
      <c r="R478" s="837"/>
      <c r="S478" s="850">
        <v>990</v>
      </c>
    </row>
    <row r="479" spans="1:19" ht="14.45" customHeight="1" x14ac:dyDescent="0.2">
      <c r="A479" s="831" t="s">
        <v>5340</v>
      </c>
      <c r="B479" s="832" t="s">
        <v>5341</v>
      </c>
      <c r="C479" s="832" t="s">
        <v>595</v>
      </c>
      <c r="D479" s="832" t="s">
        <v>1777</v>
      </c>
      <c r="E479" s="832" t="s">
        <v>5356</v>
      </c>
      <c r="F479" s="832" t="s">
        <v>5438</v>
      </c>
      <c r="G479" s="832" t="s">
        <v>5439</v>
      </c>
      <c r="H479" s="849">
        <v>1</v>
      </c>
      <c r="I479" s="849">
        <v>319</v>
      </c>
      <c r="J479" s="832">
        <v>0.30122757318224741</v>
      </c>
      <c r="K479" s="832">
        <v>319</v>
      </c>
      <c r="L479" s="849">
        <v>3</v>
      </c>
      <c r="M479" s="849">
        <v>1059</v>
      </c>
      <c r="N479" s="832">
        <v>1</v>
      </c>
      <c r="O479" s="832">
        <v>353</v>
      </c>
      <c r="P479" s="849">
        <v>1</v>
      </c>
      <c r="Q479" s="849">
        <v>355</v>
      </c>
      <c r="R479" s="837">
        <v>0.3352219074598678</v>
      </c>
      <c r="S479" s="850">
        <v>355</v>
      </c>
    </row>
    <row r="480" spans="1:19" ht="14.45" customHeight="1" x14ac:dyDescent="0.2">
      <c r="A480" s="831" t="s">
        <v>5340</v>
      </c>
      <c r="B480" s="832" t="s">
        <v>5341</v>
      </c>
      <c r="C480" s="832" t="s">
        <v>595</v>
      </c>
      <c r="D480" s="832" t="s">
        <v>1777</v>
      </c>
      <c r="E480" s="832" t="s">
        <v>5356</v>
      </c>
      <c r="F480" s="832" t="s">
        <v>5440</v>
      </c>
      <c r="G480" s="832" t="s">
        <v>5441</v>
      </c>
      <c r="H480" s="849"/>
      <c r="I480" s="849"/>
      <c r="J480" s="832"/>
      <c r="K480" s="832"/>
      <c r="L480" s="849"/>
      <c r="M480" s="849"/>
      <c r="N480" s="832"/>
      <c r="O480" s="832"/>
      <c r="P480" s="849">
        <v>1</v>
      </c>
      <c r="Q480" s="849">
        <v>506</v>
      </c>
      <c r="R480" s="837"/>
      <c r="S480" s="850">
        <v>506</v>
      </c>
    </row>
    <row r="481" spans="1:19" ht="14.45" customHeight="1" x14ac:dyDescent="0.2">
      <c r="A481" s="831" t="s">
        <v>5340</v>
      </c>
      <c r="B481" s="832" t="s">
        <v>5341</v>
      </c>
      <c r="C481" s="832" t="s">
        <v>595</v>
      </c>
      <c r="D481" s="832" t="s">
        <v>1777</v>
      </c>
      <c r="E481" s="832" t="s">
        <v>5356</v>
      </c>
      <c r="F481" s="832" t="s">
        <v>5442</v>
      </c>
      <c r="G481" s="832" t="s">
        <v>5443</v>
      </c>
      <c r="H481" s="849"/>
      <c r="I481" s="849"/>
      <c r="J481" s="832"/>
      <c r="K481" s="832"/>
      <c r="L481" s="849">
        <v>2</v>
      </c>
      <c r="M481" s="849">
        <v>266</v>
      </c>
      <c r="N481" s="832">
        <v>1</v>
      </c>
      <c r="O481" s="832">
        <v>133</v>
      </c>
      <c r="P481" s="849">
        <v>2</v>
      </c>
      <c r="Q481" s="849">
        <v>268</v>
      </c>
      <c r="R481" s="837">
        <v>1.0075187969924813</v>
      </c>
      <c r="S481" s="850">
        <v>134</v>
      </c>
    </row>
    <row r="482" spans="1:19" ht="14.45" customHeight="1" x14ac:dyDescent="0.2">
      <c r="A482" s="831" t="s">
        <v>5340</v>
      </c>
      <c r="B482" s="832" t="s">
        <v>5341</v>
      </c>
      <c r="C482" s="832" t="s">
        <v>595</v>
      </c>
      <c r="D482" s="832" t="s">
        <v>1777</v>
      </c>
      <c r="E482" s="832" t="s">
        <v>5356</v>
      </c>
      <c r="F482" s="832" t="s">
        <v>5444</v>
      </c>
      <c r="G482" s="832" t="s">
        <v>5445</v>
      </c>
      <c r="H482" s="849">
        <v>42</v>
      </c>
      <c r="I482" s="849">
        <v>4830</v>
      </c>
      <c r="J482" s="832">
        <v>0.60564263322884015</v>
      </c>
      <c r="K482" s="832">
        <v>115</v>
      </c>
      <c r="L482" s="849">
        <v>55</v>
      </c>
      <c r="M482" s="849">
        <v>7975</v>
      </c>
      <c r="N482" s="832">
        <v>1</v>
      </c>
      <c r="O482" s="832">
        <v>145</v>
      </c>
      <c r="P482" s="849">
        <v>72</v>
      </c>
      <c r="Q482" s="849">
        <v>10440</v>
      </c>
      <c r="R482" s="837">
        <v>1.3090909090909091</v>
      </c>
      <c r="S482" s="850">
        <v>145</v>
      </c>
    </row>
    <row r="483" spans="1:19" ht="14.45" customHeight="1" x14ac:dyDescent="0.2">
      <c r="A483" s="831" t="s">
        <v>5340</v>
      </c>
      <c r="B483" s="832" t="s">
        <v>5341</v>
      </c>
      <c r="C483" s="832" t="s">
        <v>595</v>
      </c>
      <c r="D483" s="832" t="s">
        <v>1777</v>
      </c>
      <c r="E483" s="832" t="s">
        <v>5356</v>
      </c>
      <c r="F483" s="832" t="s">
        <v>5456</v>
      </c>
      <c r="G483" s="832" t="s">
        <v>5457</v>
      </c>
      <c r="H483" s="849">
        <v>12</v>
      </c>
      <c r="I483" s="849">
        <v>2724</v>
      </c>
      <c r="J483" s="832">
        <v>0.97112299465240637</v>
      </c>
      <c r="K483" s="832">
        <v>227</v>
      </c>
      <c r="L483" s="849">
        <v>17</v>
      </c>
      <c r="M483" s="849">
        <v>2805</v>
      </c>
      <c r="N483" s="832">
        <v>1</v>
      </c>
      <c r="O483" s="832">
        <v>165</v>
      </c>
      <c r="P483" s="849">
        <v>18</v>
      </c>
      <c r="Q483" s="849">
        <v>2970</v>
      </c>
      <c r="R483" s="837">
        <v>1.0588235294117647</v>
      </c>
      <c r="S483" s="850">
        <v>165</v>
      </c>
    </row>
    <row r="484" spans="1:19" ht="14.45" customHeight="1" x14ac:dyDescent="0.2">
      <c r="A484" s="831" t="s">
        <v>5340</v>
      </c>
      <c r="B484" s="832" t="s">
        <v>5341</v>
      </c>
      <c r="C484" s="832" t="s">
        <v>595</v>
      </c>
      <c r="D484" s="832" t="s">
        <v>1777</v>
      </c>
      <c r="E484" s="832" t="s">
        <v>5356</v>
      </c>
      <c r="F484" s="832" t="s">
        <v>5458</v>
      </c>
      <c r="G484" s="832" t="s">
        <v>5459</v>
      </c>
      <c r="H484" s="849">
        <v>1</v>
      </c>
      <c r="I484" s="849">
        <v>892</v>
      </c>
      <c r="J484" s="832"/>
      <c r="K484" s="832">
        <v>892</v>
      </c>
      <c r="L484" s="849"/>
      <c r="M484" s="849"/>
      <c r="N484" s="832"/>
      <c r="O484" s="832"/>
      <c r="P484" s="849"/>
      <c r="Q484" s="849"/>
      <c r="R484" s="837"/>
      <c r="S484" s="850"/>
    </row>
    <row r="485" spans="1:19" ht="14.45" customHeight="1" x14ac:dyDescent="0.2">
      <c r="A485" s="831" t="s">
        <v>5340</v>
      </c>
      <c r="B485" s="832" t="s">
        <v>5341</v>
      </c>
      <c r="C485" s="832" t="s">
        <v>595</v>
      </c>
      <c r="D485" s="832" t="s">
        <v>1777</v>
      </c>
      <c r="E485" s="832" t="s">
        <v>5356</v>
      </c>
      <c r="F485" s="832" t="s">
        <v>5468</v>
      </c>
      <c r="G485" s="832" t="s">
        <v>5469</v>
      </c>
      <c r="H485" s="849"/>
      <c r="I485" s="849"/>
      <c r="J485" s="832"/>
      <c r="K485" s="832"/>
      <c r="L485" s="849">
        <v>2</v>
      </c>
      <c r="M485" s="849">
        <v>242</v>
      </c>
      <c r="N485" s="832">
        <v>1</v>
      </c>
      <c r="O485" s="832">
        <v>121</v>
      </c>
      <c r="P485" s="849">
        <v>1</v>
      </c>
      <c r="Q485" s="849">
        <v>122</v>
      </c>
      <c r="R485" s="837">
        <v>0.50413223140495866</v>
      </c>
      <c r="S485" s="850">
        <v>122</v>
      </c>
    </row>
    <row r="486" spans="1:19" ht="14.45" customHeight="1" x14ac:dyDescent="0.2">
      <c r="A486" s="831" t="s">
        <v>5340</v>
      </c>
      <c r="B486" s="832" t="s">
        <v>5341</v>
      </c>
      <c r="C486" s="832" t="s">
        <v>595</v>
      </c>
      <c r="D486" s="832" t="s">
        <v>1777</v>
      </c>
      <c r="E486" s="832" t="s">
        <v>5356</v>
      </c>
      <c r="F486" s="832" t="s">
        <v>5472</v>
      </c>
      <c r="G486" s="832" t="s">
        <v>5473</v>
      </c>
      <c r="H486" s="849"/>
      <c r="I486" s="849"/>
      <c r="J486" s="832"/>
      <c r="K486" s="832"/>
      <c r="L486" s="849">
        <v>1</v>
      </c>
      <c r="M486" s="849">
        <v>121</v>
      </c>
      <c r="N486" s="832">
        <v>1</v>
      </c>
      <c r="O486" s="832">
        <v>121</v>
      </c>
      <c r="P486" s="849"/>
      <c r="Q486" s="849"/>
      <c r="R486" s="837"/>
      <c r="S486" s="850"/>
    </row>
    <row r="487" spans="1:19" ht="14.45" customHeight="1" x14ac:dyDescent="0.2">
      <c r="A487" s="831" t="s">
        <v>5340</v>
      </c>
      <c r="B487" s="832" t="s">
        <v>5341</v>
      </c>
      <c r="C487" s="832" t="s">
        <v>595</v>
      </c>
      <c r="D487" s="832" t="s">
        <v>1777</v>
      </c>
      <c r="E487" s="832" t="s">
        <v>5356</v>
      </c>
      <c r="F487" s="832" t="s">
        <v>5476</v>
      </c>
      <c r="G487" s="832" t="s">
        <v>5477</v>
      </c>
      <c r="H487" s="849"/>
      <c r="I487" s="849"/>
      <c r="J487" s="832"/>
      <c r="K487" s="832"/>
      <c r="L487" s="849"/>
      <c r="M487" s="849"/>
      <c r="N487" s="832"/>
      <c r="O487" s="832"/>
      <c r="P487" s="849">
        <v>3</v>
      </c>
      <c r="Q487" s="849">
        <v>540</v>
      </c>
      <c r="R487" s="837"/>
      <c r="S487" s="850">
        <v>180</v>
      </c>
    </row>
    <row r="488" spans="1:19" ht="14.45" customHeight="1" x14ac:dyDescent="0.2">
      <c r="A488" s="831" t="s">
        <v>5340</v>
      </c>
      <c r="B488" s="832" t="s">
        <v>5341</v>
      </c>
      <c r="C488" s="832" t="s">
        <v>595</v>
      </c>
      <c r="D488" s="832" t="s">
        <v>1777</v>
      </c>
      <c r="E488" s="832" t="s">
        <v>5356</v>
      </c>
      <c r="F488" s="832" t="s">
        <v>5486</v>
      </c>
      <c r="G488" s="832" t="s">
        <v>5487</v>
      </c>
      <c r="H488" s="849"/>
      <c r="I488" s="849"/>
      <c r="J488" s="832"/>
      <c r="K488" s="832"/>
      <c r="L488" s="849">
        <v>1</v>
      </c>
      <c r="M488" s="849">
        <v>286</v>
      </c>
      <c r="N488" s="832">
        <v>1</v>
      </c>
      <c r="O488" s="832">
        <v>286</v>
      </c>
      <c r="P488" s="849"/>
      <c r="Q488" s="849"/>
      <c r="R488" s="837"/>
      <c r="S488" s="850"/>
    </row>
    <row r="489" spans="1:19" ht="14.45" customHeight="1" x14ac:dyDescent="0.2">
      <c r="A489" s="831" t="s">
        <v>5340</v>
      </c>
      <c r="B489" s="832" t="s">
        <v>5341</v>
      </c>
      <c r="C489" s="832" t="s">
        <v>595</v>
      </c>
      <c r="D489" s="832" t="s">
        <v>1775</v>
      </c>
      <c r="E489" s="832" t="s">
        <v>5342</v>
      </c>
      <c r="F489" s="832" t="s">
        <v>5343</v>
      </c>
      <c r="G489" s="832" t="s">
        <v>5344</v>
      </c>
      <c r="H489" s="849"/>
      <c r="I489" s="849"/>
      <c r="J489" s="832"/>
      <c r="K489" s="832"/>
      <c r="L489" s="849">
        <v>0.89999999999999991</v>
      </c>
      <c r="M489" s="849">
        <v>62.730000000000004</v>
      </c>
      <c r="N489" s="832">
        <v>1</v>
      </c>
      <c r="O489" s="832">
        <v>69.700000000000017</v>
      </c>
      <c r="P489" s="849">
        <v>0.99999999999999989</v>
      </c>
      <c r="Q489" s="849">
        <v>69.7</v>
      </c>
      <c r="R489" s="837">
        <v>1.1111111111111112</v>
      </c>
      <c r="S489" s="850">
        <v>69.700000000000017</v>
      </c>
    </row>
    <row r="490" spans="1:19" ht="14.45" customHeight="1" x14ac:dyDescent="0.2">
      <c r="A490" s="831" t="s">
        <v>5340</v>
      </c>
      <c r="B490" s="832" t="s">
        <v>5341</v>
      </c>
      <c r="C490" s="832" t="s">
        <v>595</v>
      </c>
      <c r="D490" s="832" t="s">
        <v>1775</v>
      </c>
      <c r="E490" s="832" t="s">
        <v>5356</v>
      </c>
      <c r="F490" s="832" t="s">
        <v>5357</v>
      </c>
      <c r="G490" s="832" t="s">
        <v>5358</v>
      </c>
      <c r="H490" s="849"/>
      <c r="I490" s="849"/>
      <c r="J490" s="832"/>
      <c r="K490" s="832"/>
      <c r="L490" s="849"/>
      <c r="M490" s="849"/>
      <c r="N490" s="832"/>
      <c r="O490" s="832"/>
      <c r="P490" s="849">
        <v>7</v>
      </c>
      <c r="Q490" s="849">
        <v>588</v>
      </c>
      <c r="R490" s="837"/>
      <c r="S490" s="850">
        <v>84</v>
      </c>
    </row>
    <row r="491" spans="1:19" ht="14.45" customHeight="1" x14ac:dyDescent="0.2">
      <c r="A491" s="831" t="s">
        <v>5340</v>
      </c>
      <c r="B491" s="832" t="s">
        <v>5341</v>
      </c>
      <c r="C491" s="832" t="s">
        <v>595</v>
      </c>
      <c r="D491" s="832" t="s">
        <v>1775</v>
      </c>
      <c r="E491" s="832" t="s">
        <v>5356</v>
      </c>
      <c r="F491" s="832" t="s">
        <v>5359</v>
      </c>
      <c r="G491" s="832" t="s">
        <v>5360</v>
      </c>
      <c r="H491" s="849"/>
      <c r="I491" s="849"/>
      <c r="J491" s="832"/>
      <c r="K491" s="832"/>
      <c r="L491" s="849">
        <v>2</v>
      </c>
      <c r="M491" s="849">
        <v>212</v>
      </c>
      <c r="N491" s="832">
        <v>1</v>
      </c>
      <c r="O491" s="832">
        <v>106</v>
      </c>
      <c r="P491" s="849">
        <v>2</v>
      </c>
      <c r="Q491" s="849">
        <v>214</v>
      </c>
      <c r="R491" s="837">
        <v>1.0094339622641511</v>
      </c>
      <c r="S491" s="850">
        <v>107</v>
      </c>
    </row>
    <row r="492" spans="1:19" ht="14.45" customHeight="1" x14ac:dyDescent="0.2">
      <c r="A492" s="831" t="s">
        <v>5340</v>
      </c>
      <c r="B492" s="832" t="s">
        <v>5341</v>
      </c>
      <c r="C492" s="832" t="s">
        <v>595</v>
      </c>
      <c r="D492" s="832" t="s">
        <v>1775</v>
      </c>
      <c r="E492" s="832" t="s">
        <v>5356</v>
      </c>
      <c r="F492" s="832" t="s">
        <v>5361</v>
      </c>
      <c r="G492" s="832" t="s">
        <v>5362</v>
      </c>
      <c r="H492" s="849"/>
      <c r="I492" s="849"/>
      <c r="J492" s="832"/>
      <c r="K492" s="832"/>
      <c r="L492" s="849">
        <v>1</v>
      </c>
      <c r="M492" s="849">
        <v>37</v>
      </c>
      <c r="N492" s="832">
        <v>1</v>
      </c>
      <c r="O492" s="832">
        <v>37</v>
      </c>
      <c r="P492" s="849">
        <v>2</v>
      </c>
      <c r="Q492" s="849">
        <v>76</v>
      </c>
      <c r="R492" s="837">
        <v>2.0540540540540539</v>
      </c>
      <c r="S492" s="850">
        <v>38</v>
      </c>
    </row>
    <row r="493" spans="1:19" ht="14.45" customHeight="1" x14ac:dyDescent="0.2">
      <c r="A493" s="831" t="s">
        <v>5340</v>
      </c>
      <c r="B493" s="832" t="s">
        <v>5341</v>
      </c>
      <c r="C493" s="832" t="s">
        <v>595</v>
      </c>
      <c r="D493" s="832" t="s">
        <v>1775</v>
      </c>
      <c r="E493" s="832" t="s">
        <v>5356</v>
      </c>
      <c r="F493" s="832" t="s">
        <v>5368</v>
      </c>
      <c r="G493" s="832" t="s">
        <v>5369</v>
      </c>
      <c r="H493" s="849"/>
      <c r="I493" s="849"/>
      <c r="J493" s="832"/>
      <c r="K493" s="832"/>
      <c r="L493" s="849">
        <v>4</v>
      </c>
      <c r="M493" s="849">
        <v>964</v>
      </c>
      <c r="N493" s="832">
        <v>1</v>
      </c>
      <c r="O493" s="832">
        <v>241</v>
      </c>
      <c r="P493" s="849">
        <v>13</v>
      </c>
      <c r="Q493" s="849">
        <v>3146</v>
      </c>
      <c r="R493" s="837">
        <v>3.2634854771784232</v>
      </c>
      <c r="S493" s="850">
        <v>242</v>
      </c>
    </row>
    <row r="494" spans="1:19" ht="14.45" customHeight="1" x14ac:dyDescent="0.2">
      <c r="A494" s="831" t="s">
        <v>5340</v>
      </c>
      <c r="B494" s="832" t="s">
        <v>5341</v>
      </c>
      <c r="C494" s="832" t="s">
        <v>595</v>
      </c>
      <c r="D494" s="832" t="s">
        <v>1775</v>
      </c>
      <c r="E494" s="832" t="s">
        <v>5356</v>
      </c>
      <c r="F494" s="832" t="s">
        <v>5374</v>
      </c>
      <c r="G494" s="832" t="s">
        <v>5375</v>
      </c>
      <c r="H494" s="849"/>
      <c r="I494" s="849"/>
      <c r="J494" s="832"/>
      <c r="K494" s="832"/>
      <c r="L494" s="849">
        <v>34</v>
      </c>
      <c r="M494" s="849">
        <v>3094</v>
      </c>
      <c r="N494" s="832">
        <v>1</v>
      </c>
      <c r="O494" s="832">
        <v>91</v>
      </c>
      <c r="P494" s="849">
        <v>24</v>
      </c>
      <c r="Q494" s="849">
        <v>2184</v>
      </c>
      <c r="R494" s="837">
        <v>0.70588235294117652</v>
      </c>
      <c r="S494" s="850">
        <v>91</v>
      </c>
    </row>
    <row r="495" spans="1:19" ht="14.45" customHeight="1" x14ac:dyDescent="0.2">
      <c r="A495" s="831" t="s">
        <v>5340</v>
      </c>
      <c r="B495" s="832" t="s">
        <v>5341</v>
      </c>
      <c r="C495" s="832" t="s">
        <v>595</v>
      </c>
      <c r="D495" s="832" t="s">
        <v>1775</v>
      </c>
      <c r="E495" s="832" t="s">
        <v>5356</v>
      </c>
      <c r="F495" s="832" t="s">
        <v>5378</v>
      </c>
      <c r="G495" s="832" t="s">
        <v>5379</v>
      </c>
      <c r="H495" s="849"/>
      <c r="I495" s="849"/>
      <c r="J495" s="832"/>
      <c r="K495" s="832"/>
      <c r="L495" s="849">
        <v>2</v>
      </c>
      <c r="M495" s="849">
        <v>162</v>
      </c>
      <c r="N495" s="832">
        <v>1</v>
      </c>
      <c r="O495" s="832">
        <v>81</v>
      </c>
      <c r="P495" s="849">
        <v>1</v>
      </c>
      <c r="Q495" s="849">
        <v>81</v>
      </c>
      <c r="R495" s="837">
        <v>0.5</v>
      </c>
      <c r="S495" s="850">
        <v>81</v>
      </c>
    </row>
    <row r="496" spans="1:19" ht="14.45" customHeight="1" x14ac:dyDescent="0.2">
      <c r="A496" s="831" t="s">
        <v>5340</v>
      </c>
      <c r="B496" s="832" t="s">
        <v>5341</v>
      </c>
      <c r="C496" s="832" t="s">
        <v>595</v>
      </c>
      <c r="D496" s="832" t="s">
        <v>1775</v>
      </c>
      <c r="E496" s="832" t="s">
        <v>5356</v>
      </c>
      <c r="F496" s="832" t="s">
        <v>5380</v>
      </c>
      <c r="G496" s="832" t="s">
        <v>5381</v>
      </c>
      <c r="H496" s="849"/>
      <c r="I496" s="849"/>
      <c r="J496" s="832"/>
      <c r="K496" s="832"/>
      <c r="L496" s="849">
        <v>352</v>
      </c>
      <c r="M496" s="849">
        <v>44704</v>
      </c>
      <c r="N496" s="832">
        <v>1</v>
      </c>
      <c r="O496" s="832">
        <v>127</v>
      </c>
      <c r="P496" s="849">
        <v>413</v>
      </c>
      <c r="Q496" s="849">
        <v>52038</v>
      </c>
      <c r="R496" s="837">
        <v>1.1640569076592699</v>
      </c>
      <c r="S496" s="850">
        <v>126</v>
      </c>
    </row>
    <row r="497" spans="1:19" ht="14.45" customHeight="1" x14ac:dyDescent="0.2">
      <c r="A497" s="831" t="s">
        <v>5340</v>
      </c>
      <c r="B497" s="832" t="s">
        <v>5341</v>
      </c>
      <c r="C497" s="832" t="s">
        <v>595</v>
      </c>
      <c r="D497" s="832" t="s">
        <v>1775</v>
      </c>
      <c r="E497" s="832" t="s">
        <v>5356</v>
      </c>
      <c r="F497" s="832" t="s">
        <v>5396</v>
      </c>
      <c r="G497" s="832" t="s">
        <v>5397</v>
      </c>
      <c r="H497" s="849"/>
      <c r="I497" s="849"/>
      <c r="J497" s="832"/>
      <c r="K497" s="832"/>
      <c r="L497" s="849">
        <v>3</v>
      </c>
      <c r="M497" s="849">
        <v>3939</v>
      </c>
      <c r="N497" s="832">
        <v>1</v>
      </c>
      <c r="O497" s="832">
        <v>1313</v>
      </c>
      <c r="P497" s="849">
        <v>3</v>
      </c>
      <c r="Q497" s="849">
        <v>3963</v>
      </c>
      <c r="R497" s="837">
        <v>1.006092916984006</v>
      </c>
      <c r="S497" s="850">
        <v>1321</v>
      </c>
    </row>
    <row r="498" spans="1:19" ht="14.45" customHeight="1" x14ac:dyDescent="0.2">
      <c r="A498" s="831" t="s">
        <v>5340</v>
      </c>
      <c r="B498" s="832" t="s">
        <v>5341</v>
      </c>
      <c r="C498" s="832" t="s">
        <v>595</v>
      </c>
      <c r="D498" s="832" t="s">
        <v>1775</v>
      </c>
      <c r="E498" s="832" t="s">
        <v>5356</v>
      </c>
      <c r="F498" s="832" t="s">
        <v>5402</v>
      </c>
      <c r="G498" s="832" t="s">
        <v>5403</v>
      </c>
      <c r="H498" s="849"/>
      <c r="I498" s="849"/>
      <c r="J498" s="832"/>
      <c r="K498" s="832"/>
      <c r="L498" s="849">
        <v>1</v>
      </c>
      <c r="M498" s="849">
        <v>164</v>
      </c>
      <c r="N498" s="832">
        <v>1</v>
      </c>
      <c r="O498" s="832">
        <v>164</v>
      </c>
      <c r="P498" s="849">
        <v>2</v>
      </c>
      <c r="Q498" s="849">
        <v>330</v>
      </c>
      <c r="R498" s="837">
        <v>2.0121951219512195</v>
      </c>
      <c r="S498" s="850">
        <v>165</v>
      </c>
    </row>
    <row r="499" spans="1:19" ht="14.45" customHeight="1" x14ac:dyDescent="0.2">
      <c r="A499" s="831" t="s">
        <v>5340</v>
      </c>
      <c r="B499" s="832" t="s">
        <v>5341</v>
      </c>
      <c r="C499" s="832" t="s">
        <v>595</v>
      </c>
      <c r="D499" s="832" t="s">
        <v>1775</v>
      </c>
      <c r="E499" s="832" t="s">
        <v>5356</v>
      </c>
      <c r="F499" s="832" t="s">
        <v>5404</v>
      </c>
      <c r="G499" s="832" t="s">
        <v>5405</v>
      </c>
      <c r="H499" s="849"/>
      <c r="I499" s="849"/>
      <c r="J499" s="832"/>
      <c r="K499" s="832"/>
      <c r="L499" s="849">
        <v>215</v>
      </c>
      <c r="M499" s="849">
        <v>7166.66</v>
      </c>
      <c r="N499" s="832">
        <v>1</v>
      </c>
      <c r="O499" s="832">
        <v>33.333302325581393</v>
      </c>
      <c r="P499" s="849">
        <v>254</v>
      </c>
      <c r="Q499" s="849">
        <v>8466.67</v>
      </c>
      <c r="R499" s="837">
        <v>1.1813969129273609</v>
      </c>
      <c r="S499" s="850">
        <v>33.333346456692915</v>
      </c>
    </row>
    <row r="500" spans="1:19" ht="14.45" customHeight="1" x14ac:dyDescent="0.2">
      <c r="A500" s="831" t="s">
        <v>5340</v>
      </c>
      <c r="B500" s="832" t="s">
        <v>5341</v>
      </c>
      <c r="C500" s="832" t="s">
        <v>595</v>
      </c>
      <c r="D500" s="832" t="s">
        <v>1775</v>
      </c>
      <c r="E500" s="832" t="s">
        <v>5356</v>
      </c>
      <c r="F500" s="832" t="s">
        <v>5410</v>
      </c>
      <c r="G500" s="832" t="s">
        <v>5411</v>
      </c>
      <c r="H500" s="849"/>
      <c r="I500" s="849"/>
      <c r="J500" s="832"/>
      <c r="K500" s="832"/>
      <c r="L500" s="849">
        <v>3</v>
      </c>
      <c r="M500" s="849">
        <v>258</v>
      </c>
      <c r="N500" s="832">
        <v>1</v>
      </c>
      <c r="O500" s="832">
        <v>86</v>
      </c>
      <c r="P500" s="849">
        <v>4</v>
      </c>
      <c r="Q500" s="849">
        <v>348</v>
      </c>
      <c r="R500" s="837">
        <v>1.3488372093023255</v>
      </c>
      <c r="S500" s="850">
        <v>87</v>
      </c>
    </row>
    <row r="501" spans="1:19" ht="14.45" customHeight="1" x14ac:dyDescent="0.2">
      <c r="A501" s="831" t="s">
        <v>5340</v>
      </c>
      <c r="B501" s="832" t="s">
        <v>5341</v>
      </c>
      <c r="C501" s="832" t="s">
        <v>595</v>
      </c>
      <c r="D501" s="832" t="s">
        <v>1775</v>
      </c>
      <c r="E501" s="832" t="s">
        <v>5356</v>
      </c>
      <c r="F501" s="832" t="s">
        <v>5412</v>
      </c>
      <c r="G501" s="832" t="s">
        <v>5413</v>
      </c>
      <c r="H501" s="849"/>
      <c r="I501" s="849"/>
      <c r="J501" s="832"/>
      <c r="K501" s="832"/>
      <c r="L501" s="849">
        <v>3</v>
      </c>
      <c r="M501" s="849">
        <v>96</v>
      </c>
      <c r="N501" s="832">
        <v>1</v>
      </c>
      <c r="O501" s="832">
        <v>32</v>
      </c>
      <c r="P501" s="849">
        <v>3</v>
      </c>
      <c r="Q501" s="849">
        <v>99</v>
      </c>
      <c r="R501" s="837">
        <v>1.03125</v>
      </c>
      <c r="S501" s="850">
        <v>33</v>
      </c>
    </row>
    <row r="502" spans="1:19" ht="14.45" customHeight="1" x14ac:dyDescent="0.2">
      <c r="A502" s="831" t="s">
        <v>5340</v>
      </c>
      <c r="B502" s="832" t="s">
        <v>5341</v>
      </c>
      <c r="C502" s="832" t="s">
        <v>595</v>
      </c>
      <c r="D502" s="832" t="s">
        <v>1775</v>
      </c>
      <c r="E502" s="832" t="s">
        <v>5356</v>
      </c>
      <c r="F502" s="832" t="s">
        <v>5416</v>
      </c>
      <c r="G502" s="832" t="s">
        <v>5417</v>
      </c>
      <c r="H502" s="849"/>
      <c r="I502" s="849"/>
      <c r="J502" s="832"/>
      <c r="K502" s="832"/>
      <c r="L502" s="849"/>
      <c r="M502" s="849"/>
      <c r="N502" s="832"/>
      <c r="O502" s="832"/>
      <c r="P502" s="849">
        <v>6</v>
      </c>
      <c r="Q502" s="849">
        <v>2994</v>
      </c>
      <c r="R502" s="837"/>
      <c r="S502" s="850">
        <v>499</v>
      </c>
    </row>
    <row r="503" spans="1:19" ht="14.45" customHeight="1" x14ac:dyDescent="0.2">
      <c r="A503" s="831" t="s">
        <v>5340</v>
      </c>
      <c r="B503" s="832" t="s">
        <v>5341</v>
      </c>
      <c r="C503" s="832" t="s">
        <v>595</v>
      </c>
      <c r="D503" s="832" t="s">
        <v>1775</v>
      </c>
      <c r="E503" s="832" t="s">
        <v>5356</v>
      </c>
      <c r="F503" s="832" t="s">
        <v>5418</v>
      </c>
      <c r="G503" s="832" t="s">
        <v>5419</v>
      </c>
      <c r="H503" s="849"/>
      <c r="I503" s="849"/>
      <c r="J503" s="832"/>
      <c r="K503" s="832"/>
      <c r="L503" s="849"/>
      <c r="M503" s="849"/>
      <c r="N503" s="832"/>
      <c r="O503" s="832"/>
      <c r="P503" s="849">
        <v>1</v>
      </c>
      <c r="Q503" s="849">
        <v>158</v>
      </c>
      <c r="R503" s="837"/>
      <c r="S503" s="850">
        <v>158</v>
      </c>
    </row>
    <row r="504" spans="1:19" ht="14.45" customHeight="1" x14ac:dyDescent="0.2">
      <c r="A504" s="831" t="s">
        <v>5340</v>
      </c>
      <c r="B504" s="832" t="s">
        <v>5341</v>
      </c>
      <c r="C504" s="832" t="s">
        <v>595</v>
      </c>
      <c r="D504" s="832" t="s">
        <v>1775</v>
      </c>
      <c r="E504" s="832" t="s">
        <v>5356</v>
      </c>
      <c r="F504" s="832" t="s">
        <v>5422</v>
      </c>
      <c r="G504" s="832" t="s">
        <v>5423</v>
      </c>
      <c r="H504" s="849"/>
      <c r="I504" s="849"/>
      <c r="J504" s="832"/>
      <c r="K504" s="832"/>
      <c r="L504" s="849">
        <v>3</v>
      </c>
      <c r="M504" s="849">
        <v>756</v>
      </c>
      <c r="N504" s="832">
        <v>1</v>
      </c>
      <c r="O504" s="832">
        <v>252</v>
      </c>
      <c r="P504" s="849">
        <v>4</v>
      </c>
      <c r="Q504" s="849">
        <v>1016</v>
      </c>
      <c r="R504" s="837">
        <v>1.343915343915344</v>
      </c>
      <c r="S504" s="850">
        <v>254</v>
      </c>
    </row>
    <row r="505" spans="1:19" ht="14.45" customHeight="1" x14ac:dyDescent="0.2">
      <c r="A505" s="831" t="s">
        <v>5340</v>
      </c>
      <c r="B505" s="832" t="s">
        <v>5341</v>
      </c>
      <c r="C505" s="832" t="s">
        <v>595</v>
      </c>
      <c r="D505" s="832" t="s">
        <v>1775</v>
      </c>
      <c r="E505" s="832" t="s">
        <v>5356</v>
      </c>
      <c r="F505" s="832" t="s">
        <v>5444</v>
      </c>
      <c r="G505" s="832" t="s">
        <v>5445</v>
      </c>
      <c r="H505" s="849"/>
      <c r="I505" s="849"/>
      <c r="J505" s="832"/>
      <c r="K505" s="832"/>
      <c r="L505" s="849">
        <v>33</v>
      </c>
      <c r="M505" s="849">
        <v>4785</v>
      </c>
      <c r="N505" s="832">
        <v>1</v>
      </c>
      <c r="O505" s="832">
        <v>145</v>
      </c>
      <c r="P505" s="849">
        <v>34</v>
      </c>
      <c r="Q505" s="849">
        <v>4930</v>
      </c>
      <c r="R505" s="837">
        <v>1.0303030303030303</v>
      </c>
      <c r="S505" s="850">
        <v>145</v>
      </c>
    </row>
    <row r="506" spans="1:19" ht="14.45" customHeight="1" x14ac:dyDescent="0.2">
      <c r="A506" s="831" t="s">
        <v>5340</v>
      </c>
      <c r="B506" s="832" t="s">
        <v>5341</v>
      </c>
      <c r="C506" s="832" t="s">
        <v>595</v>
      </c>
      <c r="D506" s="832" t="s">
        <v>1775</v>
      </c>
      <c r="E506" s="832" t="s">
        <v>5356</v>
      </c>
      <c r="F506" s="832" t="s">
        <v>5456</v>
      </c>
      <c r="G506" s="832" t="s">
        <v>5457</v>
      </c>
      <c r="H506" s="849"/>
      <c r="I506" s="849"/>
      <c r="J506" s="832"/>
      <c r="K506" s="832"/>
      <c r="L506" s="849">
        <v>1</v>
      </c>
      <c r="M506" s="849">
        <v>165</v>
      </c>
      <c r="N506" s="832">
        <v>1</v>
      </c>
      <c r="O506" s="832">
        <v>165</v>
      </c>
      <c r="P506" s="849">
        <v>15</v>
      </c>
      <c r="Q506" s="849">
        <v>2475</v>
      </c>
      <c r="R506" s="837">
        <v>15</v>
      </c>
      <c r="S506" s="850">
        <v>165</v>
      </c>
    </row>
    <row r="507" spans="1:19" ht="14.45" customHeight="1" x14ac:dyDescent="0.2">
      <c r="A507" s="831" t="s">
        <v>5340</v>
      </c>
      <c r="B507" s="832" t="s">
        <v>5341</v>
      </c>
      <c r="C507" s="832" t="s">
        <v>595</v>
      </c>
      <c r="D507" s="832" t="s">
        <v>1775</v>
      </c>
      <c r="E507" s="832" t="s">
        <v>5356</v>
      </c>
      <c r="F507" s="832" t="s">
        <v>5464</v>
      </c>
      <c r="G507" s="832" t="s">
        <v>5465</v>
      </c>
      <c r="H507" s="849"/>
      <c r="I507" s="849"/>
      <c r="J507" s="832"/>
      <c r="K507" s="832"/>
      <c r="L507" s="849">
        <v>1</v>
      </c>
      <c r="M507" s="849">
        <v>500</v>
      </c>
      <c r="N507" s="832">
        <v>1</v>
      </c>
      <c r="O507" s="832">
        <v>500</v>
      </c>
      <c r="P507" s="849"/>
      <c r="Q507" s="849"/>
      <c r="R507" s="837"/>
      <c r="S507" s="850"/>
    </row>
    <row r="508" spans="1:19" ht="14.45" customHeight="1" x14ac:dyDescent="0.2">
      <c r="A508" s="831" t="s">
        <v>5340</v>
      </c>
      <c r="B508" s="832" t="s">
        <v>5341</v>
      </c>
      <c r="C508" s="832" t="s">
        <v>595</v>
      </c>
      <c r="D508" s="832" t="s">
        <v>1770</v>
      </c>
      <c r="E508" s="832" t="s">
        <v>5342</v>
      </c>
      <c r="F508" s="832" t="s">
        <v>5343</v>
      </c>
      <c r="G508" s="832" t="s">
        <v>5344</v>
      </c>
      <c r="H508" s="849"/>
      <c r="I508" s="849"/>
      <c r="J508" s="832"/>
      <c r="K508" s="832"/>
      <c r="L508" s="849">
        <v>0.3</v>
      </c>
      <c r="M508" s="849">
        <v>20.91</v>
      </c>
      <c r="N508" s="832">
        <v>1</v>
      </c>
      <c r="O508" s="832">
        <v>69.7</v>
      </c>
      <c r="P508" s="849"/>
      <c r="Q508" s="849"/>
      <c r="R508" s="837"/>
      <c r="S508" s="850"/>
    </row>
    <row r="509" spans="1:19" ht="14.45" customHeight="1" x14ac:dyDescent="0.2">
      <c r="A509" s="831" t="s">
        <v>5340</v>
      </c>
      <c r="B509" s="832" t="s">
        <v>5341</v>
      </c>
      <c r="C509" s="832" t="s">
        <v>595</v>
      </c>
      <c r="D509" s="832" t="s">
        <v>1770</v>
      </c>
      <c r="E509" s="832" t="s">
        <v>5356</v>
      </c>
      <c r="F509" s="832" t="s">
        <v>5357</v>
      </c>
      <c r="G509" s="832" t="s">
        <v>5358</v>
      </c>
      <c r="H509" s="849"/>
      <c r="I509" s="849"/>
      <c r="J509" s="832"/>
      <c r="K509" s="832"/>
      <c r="L509" s="849">
        <v>1</v>
      </c>
      <c r="M509" s="849">
        <v>83</v>
      </c>
      <c r="N509" s="832">
        <v>1</v>
      </c>
      <c r="O509" s="832">
        <v>83</v>
      </c>
      <c r="P509" s="849">
        <v>3</v>
      </c>
      <c r="Q509" s="849">
        <v>252</v>
      </c>
      <c r="R509" s="837">
        <v>3.036144578313253</v>
      </c>
      <c r="S509" s="850">
        <v>84</v>
      </c>
    </row>
    <row r="510" spans="1:19" ht="14.45" customHeight="1" x14ac:dyDescent="0.2">
      <c r="A510" s="831" t="s">
        <v>5340</v>
      </c>
      <c r="B510" s="832" t="s">
        <v>5341</v>
      </c>
      <c r="C510" s="832" t="s">
        <v>595</v>
      </c>
      <c r="D510" s="832" t="s">
        <v>1770</v>
      </c>
      <c r="E510" s="832" t="s">
        <v>5356</v>
      </c>
      <c r="F510" s="832" t="s">
        <v>5359</v>
      </c>
      <c r="G510" s="832" t="s">
        <v>5360</v>
      </c>
      <c r="H510" s="849"/>
      <c r="I510" s="849"/>
      <c r="J510" s="832"/>
      <c r="K510" s="832"/>
      <c r="L510" s="849">
        <v>2</v>
      </c>
      <c r="M510" s="849">
        <v>212</v>
      </c>
      <c r="N510" s="832">
        <v>1</v>
      </c>
      <c r="O510" s="832">
        <v>106</v>
      </c>
      <c r="P510" s="849">
        <v>5</v>
      </c>
      <c r="Q510" s="849">
        <v>535</v>
      </c>
      <c r="R510" s="837">
        <v>2.5235849056603774</v>
      </c>
      <c r="S510" s="850">
        <v>107</v>
      </c>
    </row>
    <row r="511" spans="1:19" ht="14.45" customHeight="1" x14ac:dyDescent="0.2">
      <c r="A511" s="831" t="s">
        <v>5340</v>
      </c>
      <c r="B511" s="832" t="s">
        <v>5341</v>
      </c>
      <c r="C511" s="832" t="s">
        <v>595</v>
      </c>
      <c r="D511" s="832" t="s">
        <v>1770</v>
      </c>
      <c r="E511" s="832" t="s">
        <v>5356</v>
      </c>
      <c r="F511" s="832" t="s">
        <v>5361</v>
      </c>
      <c r="G511" s="832" t="s">
        <v>5362</v>
      </c>
      <c r="H511" s="849"/>
      <c r="I511" s="849"/>
      <c r="J511" s="832"/>
      <c r="K511" s="832"/>
      <c r="L511" s="849"/>
      <c r="M511" s="849"/>
      <c r="N511" s="832"/>
      <c r="O511" s="832"/>
      <c r="P511" s="849">
        <v>1</v>
      </c>
      <c r="Q511" s="849">
        <v>38</v>
      </c>
      <c r="R511" s="837"/>
      <c r="S511" s="850">
        <v>38</v>
      </c>
    </row>
    <row r="512" spans="1:19" ht="14.45" customHeight="1" x14ac:dyDescent="0.2">
      <c r="A512" s="831" t="s">
        <v>5340</v>
      </c>
      <c r="B512" s="832" t="s">
        <v>5341</v>
      </c>
      <c r="C512" s="832" t="s">
        <v>595</v>
      </c>
      <c r="D512" s="832" t="s">
        <v>1770</v>
      </c>
      <c r="E512" s="832" t="s">
        <v>5356</v>
      </c>
      <c r="F512" s="832" t="s">
        <v>5367</v>
      </c>
      <c r="G512" s="832" t="s">
        <v>5360</v>
      </c>
      <c r="H512" s="849"/>
      <c r="I512" s="849"/>
      <c r="J512" s="832"/>
      <c r="K512" s="832"/>
      <c r="L512" s="849">
        <v>1</v>
      </c>
      <c r="M512" s="849">
        <v>185</v>
      </c>
      <c r="N512" s="832">
        <v>1</v>
      </c>
      <c r="O512" s="832">
        <v>185</v>
      </c>
      <c r="P512" s="849">
        <v>3</v>
      </c>
      <c r="Q512" s="849">
        <v>561</v>
      </c>
      <c r="R512" s="837">
        <v>3.0324324324324325</v>
      </c>
      <c r="S512" s="850">
        <v>187</v>
      </c>
    </row>
    <row r="513" spans="1:19" ht="14.45" customHeight="1" x14ac:dyDescent="0.2">
      <c r="A513" s="831" t="s">
        <v>5340</v>
      </c>
      <c r="B513" s="832" t="s">
        <v>5341</v>
      </c>
      <c r="C513" s="832" t="s">
        <v>595</v>
      </c>
      <c r="D513" s="832" t="s">
        <v>1770</v>
      </c>
      <c r="E513" s="832" t="s">
        <v>5356</v>
      </c>
      <c r="F513" s="832" t="s">
        <v>5368</v>
      </c>
      <c r="G513" s="832" t="s">
        <v>5369</v>
      </c>
      <c r="H513" s="849"/>
      <c r="I513" s="849"/>
      <c r="J513" s="832"/>
      <c r="K513" s="832"/>
      <c r="L513" s="849">
        <v>3</v>
      </c>
      <c r="M513" s="849">
        <v>723</v>
      </c>
      <c r="N513" s="832">
        <v>1</v>
      </c>
      <c r="O513" s="832">
        <v>241</v>
      </c>
      <c r="P513" s="849"/>
      <c r="Q513" s="849"/>
      <c r="R513" s="837"/>
      <c r="S513" s="850"/>
    </row>
    <row r="514" spans="1:19" ht="14.45" customHeight="1" x14ac:dyDescent="0.2">
      <c r="A514" s="831" t="s">
        <v>5340</v>
      </c>
      <c r="B514" s="832" t="s">
        <v>5341</v>
      </c>
      <c r="C514" s="832" t="s">
        <v>595</v>
      </c>
      <c r="D514" s="832" t="s">
        <v>1770</v>
      </c>
      <c r="E514" s="832" t="s">
        <v>5356</v>
      </c>
      <c r="F514" s="832" t="s">
        <v>5370</v>
      </c>
      <c r="G514" s="832" t="s">
        <v>5371</v>
      </c>
      <c r="H514" s="849"/>
      <c r="I514" s="849"/>
      <c r="J514" s="832"/>
      <c r="K514" s="832"/>
      <c r="L514" s="849"/>
      <c r="M514" s="849"/>
      <c r="N514" s="832"/>
      <c r="O514" s="832"/>
      <c r="P514" s="849">
        <v>1</v>
      </c>
      <c r="Q514" s="849">
        <v>384</v>
      </c>
      <c r="R514" s="837"/>
      <c r="S514" s="850">
        <v>384</v>
      </c>
    </row>
    <row r="515" spans="1:19" ht="14.45" customHeight="1" x14ac:dyDescent="0.2">
      <c r="A515" s="831" t="s">
        <v>5340</v>
      </c>
      <c r="B515" s="832" t="s">
        <v>5341</v>
      </c>
      <c r="C515" s="832" t="s">
        <v>595</v>
      </c>
      <c r="D515" s="832" t="s">
        <v>1770</v>
      </c>
      <c r="E515" s="832" t="s">
        <v>5356</v>
      </c>
      <c r="F515" s="832" t="s">
        <v>5374</v>
      </c>
      <c r="G515" s="832" t="s">
        <v>5375</v>
      </c>
      <c r="H515" s="849"/>
      <c r="I515" s="849"/>
      <c r="J515" s="832"/>
      <c r="K515" s="832"/>
      <c r="L515" s="849">
        <v>13</v>
      </c>
      <c r="M515" s="849">
        <v>1183</v>
      </c>
      <c r="N515" s="832">
        <v>1</v>
      </c>
      <c r="O515" s="832">
        <v>91</v>
      </c>
      <c r="P515" s="849">
        <v>22</v>
      </c>
      <c r="Q515" s="849">
        <v>2002</v>
      </c>
      <c r="R515" s="837">
        <v>1.6923076923076923</v>
      </c>
      <c r="S515" s="850">
        <v>91</v>
      </c>
    </row>
    <row r="516" spans="1:19" ht="14.45" customHeight="1" x14ac:dyDescent="0.2">
      <c r="A516" s="831" t="s">
        <v>5340</v>
      </c>
      <c r="B516" s="832" t="s">
        <v>5341</v>
      </c>
      <c r="C516" s="832" t="s">
        <v>595</v>
      </c>
      <c r="D516" s="832" t="s">
        <v>1770</v>
      </c>
      <c r="E516" s="832" t="s">
        <v>5356</v>
      </c>
      <c r="F516" s="832" t="s">
        <v>5378</v>
      </c>
      <c r="G516" s="832" t="s">
        <v>5379</v>
      </c>
      <c r="H516" s="849"/>
      <c r="I516" s="849"/>
      <c r="J516" s="832"/>
      <c r="K516" s="832"/>
      <c r="L516" s="849">
        <v>2</v>
      </c>
      <c r="M516" s="849">
        <v>162</v>
      </c>
      <c r="N516" s="832">
        <v>1</v>
      </c>
      <c r="O516" s="832">
        <v>81</v>
      </c>
      <c r="P516" s="849">
        <v>2</v>
      </c>
      <c r="Q516" s="849">
        <v>162</v>
      </c>
      <c r="R516" s="837">
        <v>1</v>
      </c>
      <c r="S516" s="850">
        <v>81</v>
      </c>
    </row>
    <row r="517" spans="1:19" ht="14.45" customHeight="1" x14ac:dyDescent="0.2">
      <c r="A517" s="831" t="s">
        <v>5340</v>
      </c>
      <c r="B517" s="832" t="s">
        <v>5341</v>
      </c>
      <c r="C517" s="832" t="s">
        <v>595</v>
      </c>
      <c r="D517" s="832" t="s">
        <v>1770</v>
      </c>
      <c r="E517" s="832" t="s">
        <v>5356</v>
      </c>
      <c r="F517" s="832" t="s">
        <v>5380</v>
      </c>
      <c r="G517" s="832" t="s">
        <v>5381</v>
      </c>
      <c r="H517" s="849"/>
      <c r="I517" s="849"/>
      <c r="J517" s="832"/>
      <c r="K517" s="832"/>
      <c r="L517" s="849">
        <v>387</v>
      </c>
      <c r="M517" s="849">
        <v>49149</v>
      </c>
      <c r="N517" s="832">
        <v>1</v>
      </c>
      <c r="O517" s="832">
        <v>127</v>
      </c>
      <c r="P517" s="849">
        <v>234</v>
      </c>
      <c r="Q517" s="849">
        <v>29484</v>
      </c>
      <c r="R517" s="837">
        <v>0.59989013001281821</v>
      </c>
      <c r="S517" s="850">
        <v>126</v>
      </c>
    </row>
    <row r="518" spans="1:19" ht="14.45" customHeight="1" x14ac:dyDescent="0.2">
      <c r="A518" s="831" t="s">
        <v>5340</v>
      </c>
      <c r="B518" s="832" t="s">
        <v>5341</v>
      </c>
      <c r="C518" s="832" t="s">
        <v>595</v>
      </c>
      <c r="D518" s="832" t="s">
        <v>1770</v>
      </c>
      <c r="E518" s="832" t="s">
        <v>5356</v>
      </c>
      <c r="F518" s="832" t="s">
        <v>5382</v>
      </c>
      <c r="G518" s="832" t="s">
        <v>5383</v>
      </c>
      <c r="H518" s="849"/>
      <c r="I518" s="849"/>
      <c r="J518" s="832"/>
      <c r="K518" s="832"/>
      <c r="L518" s="849">
        <v>1</v>
      </c>
      <c r="M518" s="849">
        <v>242</v>
      </c>
      <c r="N518" s="832">
        <v>1</v>
      </c>
      <c r="O518" s="832">
        <v>242</v>
      </c>
      <c r="P518" s="849"/>
      <c r="Q518" s="849"/>
      <c r="R518" s="837"/>
      <c r="S518" s="850"/>
    </row>
    <row r="519" spans="1:19" ht="14.45" customHeight="1" x14ac:dyDescent="0.2">
      <c r="A519" s="831" t="s">
        <v>5340</v>
      </c>
      <c r="B519" s="832" t="s">
        <v>5341</v>
      </c>
      <c r="C519" s="832" t="s">
        <v>595</v>
      </c>
      <c r="D519" s="832" t="s">
        <v>1770</v>
      </c>
      <c r="E519" s="832" t="s">
        <v>5356</v>
      </c>
      <c r="F519" s="832" t="s">
        <v>5396</v>
      </c>
      <c r="G519" s="832" t="s">
        <v>5397</v>
      </c>
      <c r="H519" s="849"/>
      <c r="I519" s="849"/>
      <c r="J519" s="832"/>
      <c r="K519" s="832"/>
      <c r="L519" s="849">
        <v>2</v>
      </c>
      <c r="M519" s="849">
        <v>2626</v>
      </c>
      <c r="N519" s="832">
        <v>1</v>
      </c>
      <c r="O519" s="832">
        <v>1313</v>
      </c>
      <c r="P519" s="849">
        <v>1</v>
      </c>
      <c r="Q519" s="849">
        <v>1321</v>
      </c>
      <c r="R519" s="837">
        <v>0.50304645849200302</v>
      </c>
      <c r="S519" s="850">
        <v>1321</v>
      </c>
    </row>
    <row r="520" spans="1:19" ht="14.45" customHeight="1" x14ac:dyDescent="0.2">
      <c r="A520" s="831" t="s">
        <v>5340</v>
      </c>
      <c r="B520" s="832" t="s">
        <v>5341</v>
      </c>
      <c r="C520" s="832" t="s">
        <v>595</v>
      </c>
      <c r="D520" s="832" t="s">
        <v>1770</v>
      </c>
      <c r="E520" s="832" t="s">
        <v>5356</v>
      </c>
      <c r="F520" s="832" t="s">
        <v>5400</v>
      </c>
      <c r="G520" s="832" t="s">
        <v>5401</v>
      </c>
      <c r="H520" s="849"/>
      <c r="I520" s="849"/>
      <c r="J520" s="832"/>
      <c r="K520" s="832"/>
      <c r="L520" s="849"/>
      <c r="M520" s="849"/>
      <c r="N520" s="832"/>
      <c r="O520" s="832"/>
      <c r="P520" s="849">
        <v>8</v>
      </c>
      <c r="Q520" s="849">
        <v>7976</v>
      </c>
      <c r="R520" s="837"/>
      <c r="S520" s="850">
        <v>997</v>
      </c>
    </row>
    <row r="521" spans="1:19" ht="14.45" customHeight="1" x14ac:dyDescent="0.2">
      <c r="A521" s="831" t="s">
        <v>5340</v>
      </c>
      <c r="B521" s="832" t="s">
        <v>5341</v>
      </c>
      <c r="C521" s="832" t="s">
        <v>595</v>
      </c>
      <c r="D521" s="832" t="s">
        <v>1770</v>
      </c>
      <c r="E521" s="832" t="s">
        <v>5356</v>
      </c>
      <c r="F521" s="832" t="s">
        <v>5402</v>
      </c>
      <c r="G521" s="832" t="s">
        <v>5403</v>
      </c>
      <c r="H521" s="849"/>
      <c r="I521" s="849"/>
      <c r="J521" s="832"/>
      <c r="K521" s="832"/>
      <c r="L521" s="849"/>
      <c r="M521" s="849"/>
      <c r="N521" s="832"/>
      <c r="O521" s="832"/>
      <c r="P521" s="849">
        <v>3</v>
      </c>
      <c r="Q521" s="849">
        <v>495</v>
      </c>
      <c r="R521" s="837"/>
      <c r="S521" s="850">
        <v>165</v>
      </c>
    </row>
    <row r="522" spans="1:19" ht="14.45" customHeight="1" x14ac:dyDescent="0.2">
      <c r="A522" s="831" t="s">
        <v>5340</v>
      </c>
      <c r="B522" s="832" t="s">
        <v>5341</v>
      </c>
      <c r="C522" s="832" t="s">
        <v>595</v>
      </c>
      <c r="D522" s="832" t="s">
        <v>1770</v>
      </c>
      <c r="E522" s="832" t="s">
        <v>5356</v>
      </c>
      <c r="F522" s="832" t="s">
        <v>5404</v>
      </c>
      <c r="G522" s="832" t="s">
        <v>5405</v>
      </c>
      <c r="H522" s="849"/>
      <c r="I522" s="849"/>
      <c r="J522" s="832"/>
      <c r="K522" s="832"/>
      <c r="L522" s="849">
        <v>260</v>
      </c>
      <c r="M522" s="849">
        <v>8666.64</v>
      </c>
      <c r="N522" s="832">
        <v>1</v>
      </c>
      <c r="O522" s="832">
        <v>33.333230769230767</v>
      </c>
      <c r="P522" s="849">
        <v>182</v>
      </c>
      <c r="Q522" s="849">
        <v>6066.66</v>
      </c>
      <c r="R522" s="837">
        <v>0.70000138461964501</v>
      </c>
      <c r="S522" s="850">
        <v>33.333296703296703</v>
      </c>
    </row>
    <row r="523" spans="1:19" ht="14.45" customHeight="1" x14ac:dyDescent="0.2">
      <c r="A523" s="831" t="s">
        <v>5340</v>
      </c>
      <c r="B523" s="832" t="s">
        <v>5341</v>
      </c>
      <c r="C523" s="832" t="s">
        <v>595</v>
      </c>
      <c r="D523" s="832" t="s">
        <v>1770</v>
      </c>
      <c r="E523" s="832" t="s">
        <v>5356</v>
      </c>
      <c r="F523" s="832" t="s">
        <v>5406</v>
      </c>
      <c r="G523" s="832" t="s">
        <v>5407</v>
      </c>
      <c r="H523" s="849"/>
      <c r="I523" s="849"/>
      <c r="J523" s="832"/>
      <c r="K523" s="832"/>
      <c r="L523" s="849">
        <v>1</v>
      </c>
      <c r="M523" s="849">
        <v>116</v>
      </c>
      <c r="N523" s="832">
        <v>1</v>
      </c>
      <c r="O523" s="832">
        <v>116</v>
      </c>
      <c r="P523" s="849"/>
      <c r="Q523" s="849"/>
      <c r="R523" s="837"/>
      <c r="S523" s="850"/>
    </row>
    <row r="524" spans="1:19" ht="14.45" customHeight="1" x14ac:dyDescent="0.2">
      <c r="A524" s="831" t="s">
        <v>5340</v>
      </c>
      <c r="B524" s="832" t="s">
        <v>5341</v>
      </c>
      <c r="C524" s="832" t="s">
        <v>595</v>
      </c>
      <c r="D524" s="832" t="s">
        <v>1770</v>
      </c>
      <c r="E524" s="832" t="s">
        <v>5356</v>
      </c>
      <c r="F524" s="832" t="s">
        <v>5410</v>
      </c>
      <c r="G524" s="832" t="s">
        <v>5411</v>
      </c>
      <c r="H524" s="849"/>
      <c r="I524" s="849"/>
      <c r="J524" s="832"/>
      <c r="K524" s="832"/>
      <c r="L524" s="849">
        <v>1</v>
      </c>
      <c r="M524" s="849">
        <v>86</v>
      </c>
      <c r="N524" s="832">
        <v>1</v>
      </c>
      <c r="O524" s="832">
        <v>86</v>
      </c>
      <c r="P524" s="849"/>
      <c r="Q524" s="849"/>
      <c r="R524" s="837"/>
      <c r="S524" s="850"/>
    </row>
    <row r="525" spans="1:19" ht="14.45" customHeight="1" x14ac:dyDescent="0.2">
      <c r="A525" s="831" t="s">
        <v>5340</v>
      </c>
      <c r="B525" s="832" t="s">
        <v>5341</v>
      </c>
      <c r="C525" s="832" t="s">
        <v>595</v>
      </c>
      <c r="D525" s="832" t="s">
        <v>1770</v>
      </c>
      <c r="E525" s="832" t="s">
        <v>5356</v>
      </c>
      <c r="F525" s="832" t="s">
        <v>5412</v>
      </c>
      <c r="G525" s="832" t="s">
        <v>5413</v>
      </c>
      <c r="H525" s="849"/>
      <c r="I525" s="849"/>
      <c r="J525" s="832"/>
      <c r="K525" s="832"/>
      <c r="L525" s="849">
        <v>1</v>
      </c>
      <c r="M525" s="849">
        <v>32</v>
      </c>
      <c r="N525" s="832">
        <v>1</v>
      </c>
      <c r="O525" s="832">
        <v>32</v>
      </c>
      <c r="P525" s="849">
        <v>1</v>
      </c>
      <c r="Q525" s="849">
        <v>33</v>
      </c>
      <c r="R525" s="837">
        <v>1.03125</v>
      </c>
      <c r="S525" s="850">
        <v>33</v>
      </c>
    </row>
    <row r="526" spans="1:19" ht="14.45" customHeight="1" x14ac:dyDescent="0.2">
      <c r="A526" s="831" t="s">
        <v>5340</v>
      </c>
      <c r="B526" s="832" t="s">
        <v>5341</v>
      </c>
      <c r="C526" s="832" t="s">
        <v>595</v>
      </c>
      <c r="D526" s="832" t="s">
        <v>1770</v>
      </c>
      <c r="E526" s="832" t="s">
        <v>5356</v>
      </c>
      <c r="F526" s="832" t="s">
        <v>5416</v>
      </c>
      <c r="G526" s="832" t="s">
        <v>5417</v>
      </c>
      <c r="H526" s="849"/>
      <c r="I526" s="849"/>
      <c r="J526" s="832"/>
      <c r="K526" s="832"/>
      <c r="L526" s="849">
        <v>1</v>
      </c>
      <c r="M526" s="849">
        <v>496</v>
      </c>
      <c r="N526" s="832">
        <v>1</v>
      </c>
      <c r="O526" s="832">
        <v>496</v>
      </c>
      <c r="P526" s="849"/>
      <c r="Q526" s="849"/>
      <c r="R526" s="837"/>
      <c r="S526" s="850"/>
    </row>
    <row r="527" spans="1:19" ht="14.45" customHeight="1" x14ac:dyDescent="0.2">
      <c r="A527" s="831" t="s">
        <v>5340</v>
      </c>
      <c r="B527" s="832" t="s">
        <v>5341</v>
      </c>
      <c r="C527" s="832" t="s">
        <v>595</v>
      </c>
      <c r="D527" s="832" t="s">
        <v>1770</v>
      </c>
      <c r="E527" s="832" t="s">
        <v>5356</v>
      </c>
      <c r="F527" s="832" t="s">
        <v>5422</v>
      </c>
      <c r="G527" s="832" t="s">
        <v>5423</v>
      </c>
      <c r="H527" s="849"/>
      <c r="I527" s="849"/>
      <c r="J527" s="832"/>
      <c r="K527" s="832"/>
      <c r="L527" s="849">
        <v>1</v>
      </c>
      <c r="M527" s="849">
        <v>252</v>
      </c>
      <c r="N527" s="832">
        <v>1</v>
      </c>
      <c r="O527" s="832">
        <v>252</v>
      </c>
      <c r="P527" s="849"/>
      <c r="Q527" s="849"/>
      <c r="R527" s="837"/>
      <c r="S527" s="850"/>
    </row>
    <row r="528" spans="1:19" ht="14.45" customHeight="1" x14ac:dyDescent="0.2">
      <c r="A528" s="831" t="s">
        <v>5340</v>
      </c>
      <c r="B528" s="832" t="s">
        <v>5341</v>
      </c>
      <c r="C528" s="832" t="s">
        <v>595</v>
      </c>
      <c r="D528" s="832" t="s">
        <v>1770</v>
      </c>
      <c r="E528" s="832" t="s">
        <v>5356</v>
      </c>
      <c r="F528" s="832" t="s">
        <v>5434</v>
      </c>
      <c r="G528" s="832" t="s">
        <v>5435</v>
      </c>
      <c r="H528" s="849"/>
      <c r="I528" s="849"/>
      <c r="J528" s="832"/>
      <c r="K528" s="832"/>
      <c r="L528" s="849"/>
      <c r="M528" s="849"/>
      <c r="N528" s="832"/>
      <c r="O528" s="832"/>
      <c r="P528" s="849">
        <v>1</v>
      </c>
      <c r="Q528" s="849">
        <v>376</v>
      </c>
      <c r="R528" s="837"/>
      <c r="S528" s="850">
        <v>376</v>
      </c>
    </row>
    <row r="529" spans="1:19" ht="14.45" customHeight="1" x14ac:dyDescent="0.2">
      <c r="A529" s="831" t="s">
        <v>5340</v>
      </c>
      <c r="B529" s="832" t="s">
        <v>5341</v>
      </c>
      <c r="C529" s="832" t="s">
        <v>595</v>
      </c>
      <c r="D529" s="832" t="s">
        <v>1770</v>
      </c>
      <c r="E529" s="832" t="s">
        <v>5356</v>
      </c>
      <c r="F529" s="832" t="s">
        <v>5444</v>
      </c>
      <c r="G529" s="832" t="s">
        <v>5445</v>
      </c>
      <c r="H529" s="849"/>
      <c r="I529" s="849"/>
      <c r="J529" s="832"/>
      <c r="K529" s="832"/>
      <c r="L529" s="849">
        <v>37</v>
      </c>
      <c r="M529" s="849">
        <v>5365</v>
      </c>
      <c r="N529" s="832">
        <v>1</v>
      </c>
      <c r="O529" s="832">
        <v>145</v>
      </c>
      <c r="P529" s="849">
        <v>16</v>
      </c>
      <c r="Q529" s="849">
        <v>2320</v>
      </c>
      <c r="R529" s="837">
        <v>0.43243243243243246</v>
      </c>
      <c r="S529" s="850">
        <v>145</v>
      </c>
    </row>
    <row r="530" spans="1:19" ht="14.45" customHeight="1" x14ac:dyDescent="0.2">
      <c r="A530" s="831" t="s">
        <v>5340</v>
      </c>
      <c r="B530" s="832" t="s">
        <v>5341</v>
      </c>
      <c r="C530" s="832" t="s">
        <v>595</v>
      </c>
      <c r="D530" s="832" t="s">
        <v>1770</v>
      </c>
      <c r="E530" s="832" t="s">
        <v>5356</v>
      </c>
      <c r="F530" s="832" t="s">
        <v>5456</v>
      </c>
      <c r="G530" s="832" t="s">
        <v>5457</v>
      </c>
      <c r="H530" s="849"/>
      <c r="I530" s="849"/>
      <c r="J530" s="832"/>
      <c r="K530" s="832"/>
      <c r="L530" s="849">
        <v>9</v>
      </c>
      <c r="M530" s="849">
        <v>1485</v>
      </c>
      <c r="N530" s="832">
        <v>1</v>
      </c>
      <c r="O530" s="832">
        <v>165</v>
      </c>
      <c r="P530" s="849">
        <v>2</v>
      </c>
      <c r="Q530" s="849">
        <v>330</v>
      </c>
      <c r="R530" s="837">
        <v>0.22222222222222221</v>
      </c>
      <c r="S530" s="850">
        <v>165</v>
      </c>
    </row>
    <row r="531" spans="1:19" ht="14.45" customHeight="1" x14ac:dyDescent="0.2">
      <c r="A531" s="831" t="s">
        <v>5340</v>
      </c>
      <c r="B531" s="832" t="s">
        <v>5341</v>
      </c>
      <c r="C531" s="832" t="s">
        <v>595</v>
      </c>
      <c r="D531" s="832" t="s">
        <v>5334</v>
      </c>
      <c r="E531" s="832" t="s">
        <v>5342</v>
      </c>
      <c r="F531" s="832" t="s">
        <v>5343</v>
      </c>
      <c r="G531" s="832" t="s">
        <v>5344</v>
      </c>
      <c r="H531" s="849"/>
      <c r="I531" s="849"/>
      <c r="J531" s="832"/>
      <c r="K531" s="832"/>
      <c r="L531" s="849"/>
      <c r="M531" s="849"/>
      <c r="N531" s="832"/>
      <c r="O531" s="832"/>
      <c r="P531" s="849">
        <v>0.7</v>
      </c>
      <c r="Q531" s="849">
        <v>48.79</v>
      </c>
      <c r="R531" s="837"/>
      <c r="S531" s="850">
        <v>69.7</v>
      </c>
    </row>
    <row r="532" spans="1:19" ht="14.45" customHeight="1" x14ac:dyDescent="0.2">
      <c r="A532" s="831" t="s">
        <v>5340</v>
      </c>
      <c r="B532" s="832" t="s">
        <v>5341</v>
      </c>
      <c r="C532" s="832" t="s">
        <v>595</v>
      </c>
      <c r="D532" s="832" t="s">
        <v>5334</v>
      </c>
      <c r="E532" s="832" t="s">
        <v>5356</v>
      </c>
      <c r="F532" s="832" t="s">
        <v>5380</v>
      </c>
      <c r="G532" s="832" t="s">
        <v>5381</v>
      </c>
      <c r="H532" s="849"/>
      <c r="I532" s="849"/>
      <c r="J532" s="832"/>
      <c r="K532" s="832"/>
      <c r="L532" s="849"/>
      <c r="M532" s="849"/>
      <c r="N532" s="832"/>
      <c r="O532" s="832"/>
      <c r="P532" s="849">
        <v>1</v>
      </c>
      <c r="Q532" s="849">
        <v>126</v>
      </c>
      <c r="R532" s="837"/>
      <c r="S532" s="850">
        <v>126</v>
      </c>
    </row>
    <row r="533" spans="1:19" ht="14.45" customHeight="1" x14ac:dyDescent="0.2">
      <c r="A533" s="831" t="s">
        <v>5340</v>
      </c>
      <c r="B533" s="832" t="s">
        <v>5341</v>
      </c>
      <c r="C533" s="832" t="s">
        <v>595</v>
      </c>
      <c r="D533" s="832" t="s">
        <v>5334</v>
      </c>
      <c r="E533" s="832" t="s">
        <v>5356</v>
      </c>
      <c r="F533" s="832" t="s">
        <v>5396</v>
      </c>
      <c r="G533" s="832" t="s">
        <v>5397</v>
      </c>
      <c r="H533" s="849"/>
      <c r="I533" s="849"/>
      <c r="J533" s="832"/>
      <c r="K533" s="832"/>
      <c r="L533" s="849"/>
      <c r="M533" s="849"/>
      <c r="N533" s="832"/>
      <c r="O533" s="832"/>
      <c r="P533" s="849">
        <v>2</v>
      </c>
      <c r="Q533" s="849">
        <v>2642</v>
      </c>
      <c r="R533" s="837"/>
      <c r="S533" s="850">
        <v>1321</v>
      </c>
    </row>
    <row r="534" spans="1:19" ht="14.45" customHeight="1" x14ac:dyDescent="0.2">
      <c r="A534" s="831" t="s">
        <v>5340</v>
      </c>
      <c r="B534" s="832" t="s">
        <v>5341</v>
      </c>
      <c r="C534" s="832" t="s">
        <v>595</v>
      </c>
      <c r="D534" s="832" t="s">
        <v>5334</v>
      </c>
      <c r="E534" s="832" t="s">
        <v>5356</v>
      </c>
      <c r="F534" s="832" t="s">
        <v>5404</v>
      </c>
      <c r="G534" s="832" t="s">
        <v>5405</v>
      </c>
      <c r="H534" s="849"/>
      <c r="I534" s="849"/>
      <c r="J534" s="832"/>
      <c r="K534" s="832"/>
      <c r="L534" s="849"/>
      <c r="M534" s="849"/>
      <c r="N534" s="832"/>
      <c r="O534" s="832"/>
      <c r="P534" s="849">
        <v>4</v>
      </c>
      <c r="Q534" s="849">
        <v>133.32</v>
      </c>
      <c r="R534" s="837"/>
      <c r="S534" s="850">
        <v>33.33</v>
      </c>
    </row>
    <row r="535" spans="1:19" ht="14.45" customHeight="1" x14ac:dyDescent="0.2">
      <c r="A535" s="831" t="s">
        <v>5340</v>
      </c>
      <c r="B535" s="832" t="s">
        <v>5341</v>
      </c>
      <c r="C535" s="832" t="s">
        <v>595</v>
      </c>
      <c r="D535" s="832" t="s">
        <v>5334</v>
      </c>
      <c r="E535" s="832" t="s">
        <v>5356</v>
      </c>
      <c r="F535" s="832" t="s">
        <v>5410</v>
      </c>
      <c r="G535" s="832" t="s">
        <v>5411</v>
      </c>
      <c r="H535" s="849"/>
      <c r="I535" s="849"/>
      <c r="J535" s="832"/>
      <c r="K535" s="832"/>
      <c r="L535" s="849"/>
      <c r="M535" s="849"/>
      <c r="N535" s="832"/>
      <c r="O535" s="832"/>
      <c r="P535" s="849">
        <v>3</v>
      </c>
      <c r="Q535" s="849">
        <v>261</v>
      </c>
      <c r="R535" s="837"/>
      <c r="S535" s="850">
        <v>87</v>
      </c>
    </row>
    <row r="536" spans="1:19" ht="14.45" customHeight="1" x14ac:dyDescent="0.2">
      <c r="A536" s="831" t="s">
        <v>5340</v>
      </c>
      <c r="B536" s="832" t="s">
        <v>5341</v>
      </c>
      <c r="C536" s="832" t="s">
        <v>595</v>
      </c>
      <c r="D536" s="832" t="s">
        <v>5334</v>
      </c>
      <c r="E536" s="832" t="s">
        <v>5356</v>
      </c>
      <c r="F536" s="832" t="s">
        <v>5412</v>
      </c>
      <c r="G536" s="832" t="s">
        <v>5413</v>
      </c>
      <c r="H536" s="849"/>
      <c r="I536" s="849"/>
      <c r="J536" s="832"/>
      <c r="K536" s="832"/>
      <c r="L536" s="849"/>
      <c r="M536" s="849"/>
      <c r="N536" s="832"/>
      <c r="O536" s="832"/>
      <c r="P536" s="849">
        <v>3</v>
      </c>
      <c r="Q536" s="849">
        <v>99</v>
      </c>
      <c r="R536" s="837"/>
      <c r="S536" s="850">
        <v>33</v>
      </c>
    </row>
    <row r="537" spans="1:19" ht="14.45" customHeight="1" x14ac:dyDescent="0.2">
      <c r="A537" s="831" t="s">
        <v>5340</v>
      </c>
      <c r="B537" s="832" t="s">
        <v>5341</v>
      </c>
      <c r="C537" s="832" t="s">
        <v>595</v>
      </c>
      <c r="D537" s="832" t="s">
        <v>5334</v>
      </c>
      <c r="E537" s="832" t="s">
        <v>5356</v>
      </c>
      <c r="F537" s="832" t="s">
        <v>5422</v>
      </c>
      <c r="G537" s="832" t="s">
        <v>5423</v>
      </c>
      <c r="H537" s="849"/>
      <c r="I537" s="849"/>
      <c r="J537" s="832"/>
      <c r="K537" s="832"/>
      <c r="L537" s="849"/>
      <c r="M537" s="849"/>
      <c r="N537" s="832"/>
      <c r="O537" s="832"/>
      <c r="P537" s="849">
        <v>4</v>
      </c>
      <c r="Q537" s="849">
        <v>1016</v>
      </c>
      <c r="R537" s="837"/>
      <c r="S537" s="850">
        <v>254</v>
      </c>
    </row>
    <row r="538" spans="1:19" ht="14.45" customHeight="1" thickBot="1" x14ac:dyDescent="0.25">
      <c r="A538" s="839" t="s">
        <v>5340</v>
      </c>
      <c r="B538" s="840" t="s">
        <v>5341</v>
      </c>
      <c r="C538" s="840" t="s">
        <v>595</v>
      </c>
      <c r="D538" s="840" t="s">
        <v>5334</v>
      </c>
      <c r="E538" s="840" t="s">
        <v>5356</v>
      </c>
      <c r="F538" s="840" t="s">
        <v>5434</v>
      </c>
      <c r="G538" s="840" t="s">
        <v>5435</v>
      </c>
      <c r="H538" s="851"/>
      <c r="I538" s="851"/>
      <c r="J538" s="840"/>
      <c r="K538" s="840"/>
      <c r="L538" s="851"/>
      <c r="M538" s="851"/>
      <c r="N538" s="840"/>
      <c r="O538" s="840"/>
      <c r="P538" s="851">
        <v>1</v>
      </c>
      <c r="Q538" s="851">
        <v>376</v>
      </c>
      <c r="R538" s="845"/>
      <c r="S538" s="852">
        <v>376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67F955C-084A-4926-B329-19256A500181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15376703.99</v>
      </c>
      <c r="C3" s="344">
        <f t="shared" ref="C3:R3" si="0">SUBTOTAL(9,C6:C1048576)</f>
        <v>23.49837157384809</v>
      </c>
      <c r="D3" s="344">
        <f t="shared" si="0"/>
        <v>14714095.32</v>
      </c>
      <c r="E3" s="344">
        <f t="shared" si="0"/>
        <v>25</v>
      </c>
      <c r="F3" s="344">
        <f t="shared" si="0"/>
        <v>18526731</v>
      </c>
      <c r="G3" s="347">
        <f>IF(D3&lt;&gt;0,F3/D3,"")</f>
        <v>1.2591145155093368</v>
      </c>
      <c r="H3" s="343">
        <f t="shared" si="0"/>
        <v>9689598.9100000095</v>
      </c>
      <c r="I3" s="344">
        <f t="shared" si="0"/>
        <v>0.95800993610534102</v>
      </c>
      <c r="J3" s="344">
        <f t="shared" si="0"/>
        <v>10114298.969999993</v>
      </c>
      <c r="K3" s="344">
        <f t="shared" si="0"/>
        <v>1</v>
      </c>
      <c r="L3" s="344">
        <f t="shared" si="0"/>
        <v>10545460.620000023</v>
      </c>
      <c r="M3" s="345">
        <f>IF(J3&lt;&gt;0,L3/J3,"")</f>
        <v>1.0426289208257435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5" customHeight="1" x14ac:dyDescent="0.2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5" customHeight="1" thickBot="1" x14ac:dyDescent="0.25">
      <c r="A5" s="865"/>
      <c r="B5" s="866">
        <v>2015</v>
      </c>
      <c r="C5" s="867"/>
      <c r="D5" s="867">
        <v>2018</v>
      </c>
      <c r="E5" s="867"/>
      <c r="F5" s="867">
        <v>2019</v>
      </c>
      <c r="G5" s="901" t="s">
        <v>2</v>
      </c>
      <c r="H5" s="866">
        <v>2015</v>
      </c>
      <c r="I5" s="867"/>
      <c r="J5" s="867">
        <v>2018</v>
      </c>
      <c r="K5" s="867"/>
      <c r="L5" s="867">
        <v>2019</v>
      </c>
      <c r="M5" s="901" t="s">
        <v>2</v>
      </c>
      <c r="N5" s="866">
        <v>2015</v>
      </c>
      <c r="O5" s="867"/>
      <c r="P5" s="867">
        <v>2018</v>
      </c>
      <c r="Q5" s="867"/>
      <c r="R5" s="867">
        <v>2019</v>
      </c>
      <c r="S5" s="901" t="s">
        <v>2</v>
      </c>
    </row>
    <row r="6" spans="1:19" ht="14.45" customHeight="1" x14ac:dyDescent="0.2">
      <c r="A6" s="856" t="s">
        <v>5490</v>
      </c>
      <c r="B6" s="883">
        <v>1000</v>
      </c>
      <c r="C6" s="825">
        <v>1.3157894736842106</v>
      </c>
      <c r="D6" s="883">
        <v>760</v>
      </c>
      <c r="E6" s="825">
        <v>1</v>
      </c>
      <c r="F6" s="883">
        <v>2459</v>
      </c>
      <c r="G6" s="830">
        <v>3.2355263157894738</v>
      </c>
      <c r="H6" s="883"/>
      <c r="I6" s="825"/>
      <c r="J6" s="883"/>
      <c r="K6" s="825"/>
      <c r="L6" s="883"/>
      <c r="M6" s="830"/>
      <c r="N6" s="883"/>
      <c r="O6" s="825"/>
      <c r="P6" s="883"/>
      <c r="Q6" s="825"/>
      <c r="R6" s="883"/>
      <c r="S6" s="231"/>
    </row>
    <row r="7" spans="1:19" ht="14.45" customHeight="1" x14ac:dyDescent="0.2">
      <c r="A7" s="857" t="s">
        <v>5491</v>
      </c>
      <c r="B7" s="885">
        <v>755</v>
      </c>
      <c r="C7" s="832">
        <v>1.4920948616600791</v>
      </c>
      <c r="D7" s="885">
        <v>506</v>
      </c>
      <c r="E7" s="832">
        <v>1</v>
      </c>
      <c r="F7" s="885">
        <v>4898</v>
      </c>
      <c r="G7" s="837">
        <v>9.6798418972332012</v>
      </c>
      <c r="H7" s="885"/>
      <c r="I7" s="832"/>
      <c r="J7" s="885"/>
      <c r="K7" s="832"/>
      <c r="L7" s="885"/>
      <c r="M7" s="837"/>
      <c r="N7" s="885"/>
      <c r="O7" s="832"/>
      <c r="P7" s="885"/>
      <c r="Q7" s="832"/>
      <c r="R7" s="885"/>
      <c r="S7" s="838"/>
    </row>
    <row r="8" spans="1:19" ht="14.45" customHeight="1" x14ac:dyDescent="0.2">
      <c r="A8" s="857" t="s">
        <v>5492</v>
      </c>
      <c r="B8" s="885">
        <v>1354</v>
      </c>
      <c r="C8" s="832">
        <v>0.62947466294746635</v>
      </c>
      <c r="D8" s="885">
        <v>2151</v>
      </c>
      <c r="E8" s="832">
        <v>1</v>
      </c>
      <c r="F8" s="885">
        <v>3849</v>
      </c>
      <c r="G8" s="837">
        <v>1.7894002789400278</v>
      </c>
      <c r="H8" s="885"/>
      <c r="I8" s="832"/>
      <c r="J8" s="885"/>
      <c r="K8" s="832"/>
      <c r="L8" s="885"/>
      <c r="M8" s="837"/>
      <c r="N8" s="885"/>
      <c r="O8" s="832"/>
      <c r="P8" s="885"/>
      <c r="Q8" s="832"/>
      <c r="R8" s="885"/>
      <c r="S8" s="838"/>
    </row>
    <row r="9" spans="1:19" ht="14.45" customHeight="1" x14ac:dyDescent="0.2">
      <c r="A9" s="857" t="s">
        <v>5493</v>
      </c>
      <c r="B9" s="885">
        <v>630</v>
      </c>
      <c r="C9" s="832">
        <v>0.47908745247148288</v>
      </c>
      <c r="D9" s="885">
        <v>1315</v>
      </c>
      <c r="E9" s="832">
        <v>1</v>
      </c>
      <c r="F9" s="885">
        <v>378</v>
      </c>
      <c r="G9" s="837">
        <v>0.28745247148288972</v>
      </c>
      <c r="H9" s="885"/>
      <c r="I9" s="832"/>
      <c r="J9" s="885"/>
      <c r="K9" s="832"/>
      <c r="L9" s="885"/>
      <c r="M9" s="837"/>
      <c r="N9" s="885"/>
      <c r="O9" s="832"/>
      <c r="P9" s="885"/>
      <c r="Q9" s="832"/>
      <c r="R9" s="885"/>
      <c r="S9" s="838"/>
    </row>
    <row r="10" spans="1:19" ht="14.45" customHeight="1" x14ac:dyDescent="0.2">
      <c r="A10" s="857" t="s">
        <v>5494</v>
      </c>
      <c r="B10" s="885">
        <v>745</v>
      </c>
      <c r="C10" s="832">
        <v>0.82320441988950277</v>
      </c>
      <c r="D10" s="885">
        <v>905</v>
      </c>
      <c r="E10" s="832">
        <v>1</v>
      </c>
      <c r="F10" s="885">
        <v>500</v>
      </c>
      <c r="G10" s="837">
        <v>0.5524861878453039</v>
      </c>
      <c r="H10" s="885"/>
      <c r="I10" s="832"/>
      <c r="J10" s="885"/>
      <c r="K10" s="832"/>
      <c r="L10" s="885"/>
      <c r="M10" s="837"/>
      <c r="N10" s="885"/>
      <c r="O10" s="832"/>
      <c r="P10" s="885"/>
      <c r="Q10" s="832"/>
      <c r="R10" s="885"/>
      <c r="S10" s="838"/>
    </row>
    <row r="11" spans="1:19" ht="14.45" customHeight="1" x14ac:dyDescent="0.2">
      <c r="A11" s="857" t="s">
        <v>5495</v>
      </c>
      <c r="B11" s="885">
        <v>881</v>
      </c>
      <c r="C11" s="832">
        <v>5.0225186705432988E-2</v>
      </c>
      <c r="D11" s="885">
        <v>17541</v>
      </c>
      <c r="E11" s="832">
        <v>1</v>
      </c>
      <c r="F11" s="885">
        <v>380</v>
      </c>
      <c r="G11" s="837">
        <v>2.1663531155578359E-2</v>
      </c>
      <c r="H11" s="885"/>
      <c r="I11" s="832"/>
      <c r="J11" s="885"/>
      <c r="K11" s="832"/>
      <c r="L11" s="885"/>
      <c r="M11" s="837"/>
      <c r="N11" s="885"/>
      <c r="O11" s="832"/>
      <c r="P11" s="885"/>
      <c r="Q11" s="832"/>
      <c r="R11" s="885"/>
      <c r="S11" s="838"/>
    </row>
    <row r="12" spans="1:19" ht="14.45" customHeight="1" x14ac:dyDescent="0.2">
      <c r="A12" s="857" t="s">
        <v>5496</v>
      </c>
      <c r="B12" s="885"/>
      <c r="C12" s="832"/>
      <c r="D12" s="885">
        <v>127</v>
      </c>
      <c r="E12" s="832">
        <v>1</v>
      </c>
      <c r="F12" s="885">
        <v>254</v>
      </c>
      <c r="G12" s="837">
        <v>2</v>
      </c>
      <c r="H12" s="885"/>
      <c r="I12" s="832"/>
      <c r="J12" s="885"/>
      <c r="K12" s="832"/>
      <c r="L12" s="885"/>
      <c r="M12" s="837"/>
      <c r="N12" s="885"/>
      <c r="O12" s="832"/>
      <c r="P12" s="885"/>
      <c r="Q12" s="832"/>
      <c r="R12" s="885"/>
      <c r="S12" s="838"/>
    </row>
    <row r="13" spans="1:19" ht="14.45" customHeight="1" x14ac:dyDescent="0.2">
      <c r="A13" s="857" t="s">
        <v>5497</v>
      </c>
      <c r="B13" s="885"/>
      <c r="C13" s="832"/>
      <c r="D13" s="885">
        <v>127</v>
      </c>
      <c r="E13" s="832">
        <v>1</v>
      </c>
      <c r="F13" s="885"/>
      <c r="G13" s="837"/>
      <c r="H13" s="885"/>
      <c r="I13" s="832"/>
      <c r="J13" s="885"/>
      <c r="K13" s="832"/>
      <c r="L13" s="885"/>
      <c r="M13" s="837"/>
      <c r="N13" s="885"/>
      <c r="O13" s="832"/>
      <c r="P13" s="885"/>
      <c r="Q13" s="832"/>
      <c r="R13" s="885"/>
      <c r="S13" s="838"/>
    </row>
    <row r="14" spans="1:19" ht="14.45" customHeight="1" x14ac:dyDescent="0.2">
      <c r="A14" s="857" t="s">
        <v>5498</v>
      </c>
      <c r="B14" s="885">
        <v>23390</v>
      </c>
      <c r="C14" s="832">
        <v>0.73189811627761436</v>
      </c>
      <c r="D14" s="885">
        <v>31958</v>
      </c>
      <c r="E14" s="832">
        <v>1</v>
      </c>
      <c r="F14" s="885">
        <v>30638</v>
      </c>
      <c r="G14" s="837">
        <v>0.95869578822204138</v>
      </c>
      <c r="H14" s="885"/>
      <c r="I14" s="832"/>
      <c r="J14" s="885"/>
      <c r="K14" s="832"/>
      <c r="L14" s="885"/>
      <c r="M14" s="837"/>
      <c r="N14" s="885"/>
      <c r="O14" s="832"/>
      <c r="P14" s="885"/>
      <c r="Q14" s="832"/>
      <c r="R14" s="885"/>
      <c r="S14" s="838"/>
    </row>
    <row r="15" spans="1:19" ht="14.45" customHeight="1" x14ac:dyDescent="0.2">
      <c r="A15" s="857" t="s">
        <v>5499</v>
      </c>
      <c r="B15" s="885">
        <v>526</v>
      </c>
      <c r="C15" s="832">
        <v>0.83359746434231374</v>
      </c>
      <c r="D15" s="885">
        <v>631</v>
      </c>
      <c r="E15" s="832">
        <v>1</v>
      </c>
      <c r="F15" s="885">
        <v>254</v>
      </c>
      <c r="G15" s="837">
        <v>0.40253565768621236</v>
      </c>
      <c r="H15" s="885"/>
      <c r="I15" s="832"/>
      <c r="J15" s="885"/>
      <c r="K15" s="832"/>
      <c r="L15" s="885"/>
      <c r="M15" s="837"/>
      <c r="N15" s="885"/>
      <c r="O15" s="832"/>
      <c r="P15" s="885"/>
      <c r="Q15" s="832"/>
      <c r="R15" s="885"/>
      <c r="S15" s="838"/>
    </row>
    <row r="16" spans="1:19" ht="14.45" customHeight="1" x14ac:dyDescent="0.2">
      <c r="A16" s="857" t="s">
        <v>5500</v>
      </c>
      <c r="B16" s="885">
        <v>503</v>
      </c>
      <c r="C16" s="832">
        <v>1.3271767810026385</v>
      </c>
      <c r="D16" s="885">
        <v>379</v>
      </c>
      <c r="E16" s="832">
        <v>1</v>
      </c>
      <c r="F16" s="885"/>
      <c r="G16" s="837"/>
      <c r="H16" s="885"/>
      <c r="I16" s="832"/>
      <c r="J16" s="885"/>
      <c r="K16" s="832"/>
      <c r="L16" s="885"/>
      <c r="M16" s="837"/>
      <c r="N16" s="885"/>
      <c r="O16" s="832"/>
      <c r="P16" s="885"/>
      <c r="Q16" s="832"/>
      <c r="R16" s="885"/>
      <c r="S16" s="838"/>
    </row>
    <row r="17" spans="1:19" ht="14.45" customHeight="1" x14ac:dyDescent="0.2">
      <c r="A17" s="857" t="s">
        <v>5501</v>
      </c>
      <c r="B17" s="885"/>
      <c r="C17" s="832"/>
      <c r="D17" s="885">
        <v>254</v>
      </c>
      <c r="E17" s="832">
        <v>1</v>
      </c>
      <c r="F17" s="885"/>
      <c r="G17" s="837"/>
      <c r="H17" s="885"/>
      <c r="I17" s="832"/>
      <c r="J17" s="885"/>
      <c r="K17" s="832"/>
      <c r="L17" s="885"/>
      <c r="M17" s="837"/>
      <c r="N17" s="885"/>
      <c r="O17" s="832"/>
      <c r="P17" s="885"/>
      <c r="Q17" s="832"/>
      <c r="R17" s="885"/>
      <c r="S17" s="838"/>
    </row>
    <row r="18" spans="1:19" ht="14.45" customHeight="1" x14ac:dyDescent="0.2">
      <c r="A18" s="857" t="s">
        <v>5502</v>
      </c>
      <c r="B18" s="885">
        <v>126</v>
      </c>
      <c r="C18" s="832">
        <v>0.1494661921708185</v>
      </c>
      <c r="D18" s="885">
        <v>843</v>
      </c>
      <c r="E18" s="832">
        <v>1</v>
      </c>
      <c r="F18" s="885"/>
      <c r="G18" s="837"/>
      <c r="H18" s="885"/>
      <c r="I18" s="832"/>
      <c r="J18" s="885"/>
      <c r="K18" s="832"/>
      <c r="L18" s="885"/>
      <c r="M18" s="837"/>
      <c r="N18" s="885"/>
      <c r="O18" s="832"/>
      <c r="P18" s="885"/>
      <c r="Q18" s="832"/>
      <c r="R18" s="885"/>
      <c r="S18" s="838"/>
    </row>
    <row r="19" spans="1:19" ht="14.45" customHeight="1" x14ac:dyDescent="0.2">
      <c r="A19" s="857" t="s">
        <v>5503</v>
      </c>
      <c r="B19" s="885">
        <v>1129</v>
      </c>
      <c r="C19" s="832">
        <v>1.342449464922711</v>
      </c>
      <c r="D19" s="885">
        <v>841</v>
      </c>
      <c r="E19" s="832">
        <v>1</v>
      </c>
      <c r="F19" s="885">
        <v>2224</v>
      </c>
      <c r="G19" s="837">
        <v>2.6444708680142686</v>
      </c>
      <c r="H19" s="885"/>
      <c r="I19" s="832"/>
      <c r="J19" s="885"/>
      <c r="K19" s="832"/>
      <c r="L19" s="885"/>
      <c r="M19" s="837"/>
      <c r="N19" s="885"/>
      <c r="O19" s="832"/>
      <c r="P19" s="885"/>
      <c r="Q19" s="832"/>
      <c r="R19" s="885"/>
      <c r="S19" s="838"/>
    </row>
    <row r="20" spans="1:19" ht="14.45" customHeight="1" x14ac:dyDescent="0.2">
      <c r="A20" s="857" t="s">
        <v>5504</v>
      </c>
      <c r="B20" s="885">
        <v>1064</v>
      </c>
      <c r="C20" s="832">
        <v>2.0944881889763778</v>
      </c>
      <c r="D20" s="885">
        <v>508</v>
      </c>
      <c r="E20" s="832">
        <v>1</v>
      </c>
      <c r="F20" s="885">
        <v>1194</v>
      </c>
      <c r="G20" s="837">
        <v>2.3503937007874014</v>
      </c>
      <c r="H20" s="885"/>
      <c r="I20" s="832"/>
      <c r="J20" s="885"/>
      <c r="K20" s="832"/>
      <c r="L20" s="885"/>
      <c r="M20" s="837"/>
      <c r="N20" s="885"/>
      <c r="O20" s="832"/>
      <c r="P20" s="885"/>
      <c r="Q20" s="832"/>
      <c r="R20" s="885"/>
      <c r="S20" s="838"/>
    </row>
    <row r="21" spans="1:19" ht="14.45" customHeight="1" x14ac:dyDescent="0.2">
      <c r="A21" s="857" t="s">
        <v>5505</v>
      </c>
      <c r="B21" s="885">
        <v>2508</v>
      </c>
      <c r="C21" s="832">
        <v>1.7272727272727273</v>
      </c>
      <c r="D21" s="885">
        <v>1452</v>
      </c>
      <c r="E21" s="832">
        <v>1</v>
      </c>
      <c r="F21" s="885">
        <v>2841</v>
      </c>
      <c r="G21" s="837">
        <v>1.9566115702479339</v>
      </c>
      <c r="H21" s="885"/>
      <c r="I21" s="832"/>
      <c r="J21" s="885"/>
      <c r="K21" s="832"/>
      <c r="L21" s="885"/>
      <c r="M21" s="837"/>
      <c r="N21" s="885"/>
      <c r="O21" s="832"/>
      <c r="P21" s="885"/>
      <c r="Q21" s="832"/>
      <c r="R21" s="885"/>
      <c r="S21" s="838"/>
    </row>
    <row r="22" spans="1:19" ht="14.45" customHeight="1" x14ac:dyDescent="0.2">
      <c r="A22" s="857" t="s">
        <v>5506</v>
      </c>
      <c r="B22" s="885">
        <v>502</v>
      </c>
      <c r="C22" s="832">
        <v>0.25748079152262449</v>
      </c>
      <c r="D22" s="885">
        <v>1949.6599999999999</v>
      </c>
      <c r="E22" s="832">
        <v>1</v>
      </c>
      <c r="F22" s="885">
        <v>378</v>
      </c>
      <c r="G22" s="837">
        <v>0.19387995855687659</v>
      </c>
      <c r="H22" s="885"/>
      <c r="I22" s="832"/>
      <c r="J22" s="885"/>
      <c r="K22" s="832"/>
      <c r="L22" s="885"/>
      <c r="M22" s="837"/>
      <c r="N22" s="885"/>
      <c r="O22" s="832"/>
      <c r="P22" s="885"/>
      <c r="Q22" s="832"/>
      <c r="R22" s="885"/>
      <c r="S22" s="838"/>
    </row>
    <row r="23" spans="1:19" ht="14.45" customHeight="1" x14ac:dyDescent="0.2">
      <c r="A23" s="857" t="s">
        <v>5507</v>
      </c>
      <c r="B23" s="885">
        <v>378</v>
      </c>
      <c r="C23" s="832">
        <v>1.5</v>
      </c>
      <c r="D23" s="885">
        <v>252</v>
      </c>
      <c r="E23" s="832">
        <v>1</v>
      </c>
      <c r="F23" s="885">
        <v>469</v>
      </c>
      <c r="G23" s="837">
        <v>1.8611111111111112</v>
      </c>
      <c r="H23" s="885"/>
      <c r="I23" s="832"/>
      <c r="J23" s="885"/>
      <c r="K23" s="832"/>
      <c r="L23" s="885"/>
      <c r="M23" s="837"/>
      <c r="N23" s="885"/>
      <c r="O23" s="832"/>
      <c r="P23" s="885"/>
      <c r="Q23" s="832"/>
      <c r="R23" s="885"/>
      <c r="S23" s="838"/>
    </row>
    <row r="24" spans="1:19" ht="14.45" customHeight="1" x14ac:dyDescent="0.2">
      <c r="A24" s="857" t="s">
        <v>5508</v>
      </c>
      <c r="B24" s="885">
        <v>126</v>
      </c>
      <c r="C24" s="832">
        <v>0.17166212534059946</v>
      </c>
      <c r="D24" s="885">
        <v>734</v>
      </c>
      <c r="E24" s="832">
        <v>1</v>
      </c>
      <c r="F24" s="885">
        <v>878</v>
      </c>
      <c r="G24" s="837">
        <v>1.1961852861035422</v>
      </c>
      <c r="H24" s="885"/>
      <c r="I24" s="832"/>
      <c r="J24" s="885"/>
      <c r="K24" s="832"/>
      <c r="L24" s="885"/>
      <c r="M24" s="837"/>
      <c r="N24" s="885"/>
      <c r="O24" s="832"/>
      <c r="P24" s="885"/>
      <c r="Q24" s="832"/>
      <c r="R24" s="885"/>
      <c r="S24" s="838"/>
    </row>
    <row r="25" spans="1:19" ht="14.45" customHeight="1" x14ac:dyDescent="0.2">
      <c r="A25" s="857" t="s">
        <v>5509</v>
      </c>
      <c r="B25" s="885">
        <v>7986</v>
      </c>
      <c r="C25" s="832">
        <v>1.0331177231565329</v>
      </c>
      <c r="D25" s="885">
        <v>7730</v>
      </c>
      <c r="E25" s="832">
        <v>1</v>
      </c>
      <c r="F25" s="885">
        <v>3536</v>
      </c>
      <c r="G25" s="837">
        <v>0.4574385510996119</v>
      </c>
      <c r="H25" s="885"/>
      <c r="I25" s="832"/>
      <c r="J25" s="885"/>
      <c r="K25" s="832"/>
      <c r="L25" s="885"/>
      <c r="M25" s="837"/>
      <c r="N25" s="885"/>
      <c r="O25" s="832"/>
      <c r="P25" s="885"/>
      <c r="Q25" s="832"/>
      <c r="R25" s="885"/>
      <c r="S25" s="838"/>
    </row>
    <row r="26" spans="1:19" ht="14.45" customHeight="1" x14ac:dyDescent="0.2">
      <c r="A26" s="857" t="s">
        <v>5510</v>
      </c>
      <c r="B26" s="885">
        <v>16113</v>
      </c>
      <c r="C26" s="832">
        <v>2.0428966456329327</v>
      </c>
      <c r="D26" s="885">
        <v>7887.33</v>
      </c>
      <c r="E26" s="832">
        <v>1</v>
      </c>
      <c r="F26" s="885">
        <v>12947</v>
      </c>
      <c r="G26" s="837">
        <v>1.6414933824247242</v>
      </c>
      <c r="H26" s="885"/>
      <c r="I26" s="832"/>
      <c r="J26" s="885"/>
      <c r="K26" s="832"/>
      <c r="L26" s="885"/>
      <c r="M26" s="837"/>
      <c r="N26" s="885"/>
      <c r="O26" s="832"/>
      <c r="P26" s="885"/>
      <c r="Q26" s="832"/>
      <c r="R26" s="885"/>
      <c r="S26" s="838"/>
    </row>
    <row r="27" spans="1:19" ht="14.45" customHeight="1" x14ac:dyDescent="0.2">
      <c r="A27" s="857" t="s">
        <v>1748</v>
      </c>
      <c r="B27" s="885">
        <v>15315985.99</v>
      </c>
      <c r="C27" s="832">
        <v>1.0465955950846215</v>
      </c>
      <c r="D27" s="885">
        <v>14634101.33</v>
      </c>
      <c r="E27" s="832">
        <v>1</v>
      </c>
      <c r="F27" s="885">
        <v>18450545</v>
      </c>
      <c r="G27" s="837">
        <v>1.2607911195869792</v>
      </c>
      <c r="H27" s="885">
        <v>9689598.9100000095</v>
      </c>
      <c r="I27" s="832">
        <v>0.95800993610534102</v>
      </c>
      <c r="J27" s="885">
        <v>10114298.969999993</v>
      </c>
      <c r="K27" s="832">
        <v>1</v>
      </c>
      <c r="L27" s="885">
        <v>10545460.620000023</v>
      </c>
      <c r="M27" s="837">
        <v>1.0426289208257435</v>
      </c>
      <c r="N27" s="885"/>
      <c r="O27" s="832"/>
      <c r="P27" s="885"/>
      <c r="Q27" s="832"/>
      <c r="R27" s="885"/>
      <c r="S27" s="838"/>
    </row>
    <row r="28" spans="1:19" ht="14.45" customHeight="1" x14ac:dyDescent="0.2">
      <c r="A28" s="857" t="s">
        <v>5511</v>
      </c>
      <c r="B28" s="885">
        <v>504</v>
      </c>
      <c r="C28" s="832">
        <v>1.3228346456692914</v>
      </c>
      <c r="D28" s="885">
        <v>381</v>
      </c>
      <c r="E28" s="832">
        <v>1</v>
      </c>
      <c r="F28" s="885">
        <v>380</v>
      </c>
      <c r="G28" s="837">
        <v>0.99737532808398954</v>
      </c>
      <c r="H28" s="885"/>
      <c r="I28" s="832"/>
      <c r="J28" s="885"/>
      <c r="K28" s="832"/>
      <c r="L28" s="885"/>
      <c r="M28" s="837"/>
      <c r="N28" s="885"/>
      <c r="O28" s="832"/>
      <c r="P28" s="885"/>
      <c r="Q28" s="832"/>
      <c r="R28" s="885"/>
      <c r="S28" s="838"/>
    </row>
    <row r="29" spans="1:19" ht="14.45" customHeight="1" x14ac:dyDescent="0.2">
      <c r="A29" s="857" t="s">
        <v>5512</v>
      </c>
      <c r="B29" s="885">
        <v>372</v>
      </c>
      <c r="C29" s="832">
        <v>2.9291338582677167</v>
      </c>
      <c r="D29" s="885">
        <v>127</v>
      </c>
      <c r="E29" s="832">
        <v>1</v>
      </c>
      <c r="F29" s="885">
        <v>126</v>
      </c>
      <c r="G29" s="837">
        <v>0.99212598425196852</v>
      </c>
      <c r="H29" s="885"/>
      <c r="I29" s="832"/>
      <c r="J29" s="885"/>
      <c r="K29" s="832"/>
      <c r="L29" s="885"/>
      <c r="M29" s="837"/>
      <c r="N29" s="885"/>
      <c r="O29" s="832"/>
      <c r="P29" s="885"/>
      <c r="Q29" s="832"/>
      <c r="R29" s="885"/>
      <c r="S29" s="838"/>
    </row>
    <row r="30" spans="1:19" ht="14.45" customHeight="1" thickBot="1" x14ac:dyDescent="0.25">
      <c r="A30" s="889" t="s">
        <v>5513</v>
      </c>
      <c r="B30" s="887">
        <v>126</v>
      </c>
      <c r="C30" s="840">
        <v>0.1984251968503937</v>
      </c>
      <c r="D30" s="887">
        <v>635</v>
      </c>
      <c r="E30" s="840">
        <v>1</v>
      </c>
      <c r="F30" s="887">
        <v>7603</v>
      </c>
      <c r="G30" s="845">
        <v>11.973228346456693</v>
      </c>
      <c r="H30" s="887"/>
      <c r="I30" s="840"/>
      <c r="J30" s="887"/>
      <c r="K30" s="840"/>
      <c r="L30" s="887"/>
      <c r="M30" s="845"/>
      <c r="N30" s="887"/>
      <c r="O30" s="840"/>
      <c r="P30" s="887"/>
      <c r="Q30" s="840"/>
      <c r="R30" s="887"/>
      <c r="S30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8C5AA807-3B7D-4D41-98F5-D8B76006A779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1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2" t="s">
        <v>6854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18603.750000000004</v>
      </c>
      <c r="G3" s="208">
        <f t="shared" si="0"/>
        <v>25066302.900000021</v>
      </c>
      <c r="H3" s="208"/>
      <c r="I3" s="208"/>
      <c r="J3" s="208">
        <f t="shared" si="0"/>
        <v>18790.350000000002</v>
      </c>
      <c r="K3" s="208">
        <f t="shared" si="0"/>
        <v>24828394.289999995</v>
      </c>
      <c r="L3" s="208"/>
      <c r="M3" s="208"/>
      <c r="N3" s="208">
        <f t="shared" si="0"/>
        <v>19235.049999999996</v>
      </c>
      <c r="O3" s="208">
        <f t="shared" si="0"/>
        <v>29072191.620000012</v>
      </c>
      <c r="P3" s="79">
        <f>IF(K3=0,0,O3/K3)</f>
        <v>1.1709251625550861</v>
      </c>
      <c r="Q3" s="209">
        <f>IF(N3=0,0,O3/N3)</f>
        <v>1511.417522699448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5" customHeight="1" x14ac:dyDescent="0.2">
      <c r="A6" s="824" t="s">
        <v>5514</v>
      </c>
      <c r="B6" s="825" t="s">
        <v>5341</v>
      </c>
      <c r="C6" s="825" t="s">
        <v>5356</v>
      </c>
      <c r="D6" s="825" t="s">
        <v>5380</v>
      </c>
      <c r="E6" s="825" t="s">
        <v>5381</v>
      </c>
      <c r="F6" s="225">
        <v>3</v>
      </c>
      <c r="G6" s="225">
        <v>378</v>
      </c>
      <c r="H6" s="225">
        <v>0.74409448818897639</v>
      </c>
      <c r="I6" s="225">
        <v>126</v>
      </c>
      <c r="J6" s="225">
        <v>4</v>
      </c>
      <c r="K6" s="225">
        <v>508</v>
      </c>
      <c r="L6" s="225">
        <v>1</v>
      </c>
      <c r="M6" s="225">
        <v>127</v>
      </c>
      <c r="N6" s="225">
        <v>5</v>
      </c>
      <c r="O6" s="225">
        <v>630</v>
      </c>
      <c r="P6" s="830">
        <v>1.2401574803149606</v>
      </c>
      <c r="Q6" s="848">
        <v>126</v>
      </c>
    </row>
    <row r="7" spans="1:17" ht="14.45" customHeight="1" x14ac:dyDescent="0.2">
      <c r="A7" s="831" t="s">
        <v>5514</v>
      </c>
      <c r="B7" s="832" t="s">
        <v>5341</v>
      </c>
      <c r="C7" s="832" t="s">
        <v>5356</v>
      </c>
      <c r="D7" s="832" t="s">
        <v>5396</v>
      </c>
      <c r="E7" s="832" t="s">
        <v>5397</v>
      </c>
      <c r="F7" s="849"/>
      <c r="G7" s="849"/>
      <c r="H7" s="849"/>
      <c r="I7" s="849"/>
      <c r="J7" s="849"/>
      <c r="K7" s="849"/>
      <c r="L7" s="849"/>
      <c r="M7" s="849"/>
      <c r="N7" s="849">
        <v>1</v>
      </c>
      <c r="O7" s="849">
        <v>1321</v>
      </c>
      <c r="P7" s="837"/>
      <c r="Q7" s="850">
        <v>1321</v>
      </c>
    </row>
    <row r="8" spans="1:17" ht="14.45" customHeight="1" x14ac:dyDescent="0.2">
      <c r="A8" s="831" t="s">
        <v>5514</v>
      </c>
      <c r="B8" s="832" t="s">
        <v>5341</v>
      </c>
      <c r="C8" s="832" t="s">
        <v>5356</v>
      </c>
      <c r="D8" s="832" t="s">
        <v>5422</v>
      </c>
      <c r="E8" s="832" t="s">
        <v>5423</v>
      </c>
      <c r="F8" s="849">
        <v>2</v>
      </c>
      <c r="G8" s="849">
        <v>502</v>
      </c>
      <c r="H8" s="849">
        <v>1.9920634920634921</v>
      </c>
      <c r="I8" s="849">
        <v>251</v>
      </c>
      <c r="J8" s="849">
        <v>1</v>
      </c>
      <c r="K8" s="849">
        <v>252</v>
      </c>
      <c r="L8" s="849">
        <v>1</v>
      </c>
      <c r="M8" s="849">
        <v>252</v>
      </c>
      <c r="N8" s="849">
        <v>2</v>
      </c>
      <c r="O8" s="849">
        <v>508</v>
      </c>
      <c r="P8" s="837">
        <v>2.0158730158730158</v>
      </c>
      <c r="Q8" s="850">
        <v>254</v>
      </c>
    </row>
    <row r="9" spans="1:17" ht="14.45" customHeight="1" x14ac:dyDescent="0.2">
      <c r="A9" s="831" t="s">
        <v>5514</v>
      </c>
      <c r="B9" s="832" t="s">
        <v>5341</v>
      </c>
      <c r="C9" s="832" t="s">
        <v>5356</v>
      </c>
      <c r="D9" s="832" t="s">
        <v>5424</v>
      </c>
      <c r="E9" s="832" t="s">
        <v>5425</v>
      </c>
      <c r="F9" s="849">
        <v>1</v>
      </c>
      <c r="G9" s="849">
        <v>120</v>
      </c>
      <c r="H9" s="849"/>
      <c r="I9" s="849">
        <v>120</v>
      </c>
      <c r="J9" s="849"/>
      <c r="K9" s="849"/>
      <c r="L9" s="849"/>
      <c r="M9" s="849"/>
      <c r="N9" s="849"/>
      <c r="O9" s="849"/>
      <c r="P9" s="837"/>
      <c r="Q9" s="850"/>
    </row>
    <row r="10" spans="1:17" ht="14.45" customHeight="1" x14ac:dyDescent="0.2">
      <c r="A10" s="831" t="s">
        <v>5515</v>
      </c>
      <c r="B10" s="832" t="s">
        <v>5341</v>
      </c>
      <c r="C10" s="832" t="s">
        <v>5356</v>
      </c>
      <c r="D10" s="832" t="s">
        <v>5374</v>
      </c>
      <c r="E10" s="832" t="s">
        <v>5375</v>
      </c>
      <c r="F10" s="849"/>
      <c r="G10" s="849"/>
      <c r="H10" s="849"/>
      <c r="I10" s="849"/>
      <c r="J10" s="849"/>
      <c r="K10" s="849"/>
      <c r="L10" s="849"/>
      <c r="M10" s="849"/>
      <c r="N10" s="849">
        <v>1</v>
      </c>
      <c r="O10" s="849">
        <v>91</v>
      </c>
      <c r="P10" s="837"/>
      <c r="Q10" s="850">
        <v>91</v>
      </c>
    </row>
    <row r="11" spans="1:17" ht="14.45" customHeight="1" x14ac:dyDescent="0.2">
      <c r="A11" s="831" t="s">
        <v>5515</v>
      </c>
      <c r="B11" s="832" t="s">
        <v>5341</v>
      </c>
      <c r="C11" s="832" t="s">
        <v>5356</v>
      </c>
      <c r="D11" s="832" t="s">
        <v>5380</v>
      </c>
      <c r="E11" s="832" t="s">
        <v>5381</v>
      </c>
      <c r="F11" s="849">
        <v>4</v>
      </c>
      <c r="G11" s="849">
        <v>504</v>
      </c>
      <c r="H11" s="849">
        <v>1.984251968503937</v>
      </c>
      <c r="I11" s="849">
        <v>126</v>
      </c>
      <c r="J11" s="849">
        <v>2</v>
      </c>
      <c r="K11" s="849">
        <v>254</v>
      </c>
      <c r="L11" s="849">
        <v>1</v>
      </c>
      <c r="M11" s="849">
        <v>127</v>
      </c>
      <c r="N11" s="849">
        <v>12</v>
      </c>
      <c r="O11" s="849">
        <v>1512</v>
      </c>
      <c r="P11" s="837">
        <v>5.9527559055118111</v>
      </c>
      <c r="Q11" s="850">
        <v>126</v>
      </c>
    </row>
    <row r="12" spans="1:17" ht="14.45" customHeight="1" x14ac:dyDescent="0.2">
      <c r="A12" s="831" t="s">
        <v>5515</v>
      </c>
      <c r="B12" s="832" t="s">
        <v>5341</v>
      </c>
      <c r="C12" s="832" t="s">
        <v>5356</v>
      </c>
      <c r="D12" s="832" t="s">
        <v>5396</v>
      </c>
      <c r="E12" s="832" t="s">
        <v>5397</v>
      </c>
      <c r="F12" s="849"/>
      <c r="G12" s="849"/>
      <c r="H12" s="849"/>
      <c r="I12" s="849"/>
      <c r="J12" s="849"/>
      <c r="K12" s="849"/>
      <c r="L12" s="849"/>
      <c r="M12" s="849"/>
      <c r="N12" s="849">
        <v>2</v>
      </c>
      <c r="O12" s="849">
        <v>2642</v>
      </c>
      <c r="P12" s="837"/>
      <c r="Q12" s="850">
        <v>1321</v>
      </c>
    </row>
    <row r="13" spans="1:17" ht="14.45" customHeight="1" x14ac:dyDescent="0.2">
      <c r="A13" s="831" t="s">
        <v>5515</v>
      </c>
      <c r="B13" s="832" t="s">
        <v>5341</v>
      </c>
      <c r="C13" s="832" t="s">
        <v>5356</v>
      </c>
      <c r="D13" s="832" t="s">
        <v>5422</v>
      </c>
      <c r="E13" s="832" t="s">
        <v>5423</v>
      </c>
      <c r="F13" s="849">
        <v>1</v>
      </c>
      <c r="G13" s="849">
        <v>251</v>
      </c>
      <c r="H13" s="849">
        <v>0.99603174603174605</v>
      </c>
      <c r="I13" s="849">
        <v>251</v>
      </c>
      <c r="J13" s="849">
        <v>1</v>
      </c>
      <c r="K13" s="849">
        <v>252</v>
      </c>
      <c r="L13" s="849">
        <v>1</v>
      </c>
      <c r="M13" s="849">
        <v>252</v>
      </c>
      <c r="N13" s="849">
        <v>2</v>
      </c>
      <c r="O13" s="849">
        <v>508</v>
      </c>
      <c r="P13" s="837">
        <v>2.0158730158730158</v>
      </c>
      <c r="Q13" s="850">
        <v>254</v>
      </c>
    </row>
    <row r="14" spans="1:17" ht="14.45" customHeight="1" x14ac:dyDescent="0.2">
      <c r="A14" s="831" t="s">
        <v>5515</v>
      </c>
      <c r="B14" s="832" t="s">
        <v>5341</v>
      </c>
      <c r="C14" s="832" t="s">
        <v>5356</v>
      </c>
      <c r="D14" s="832" t="s">
        <v>5444</v>
      </c>
      <c r="E14" s="832" t="s">
        <v>5445</v>
      </c>
      <c r="F14" s="849"/>
      <c r="G14" s="849"/>
      <c r="H14" s="849"/>
      <c r="I14" s="849"/>
      <c r="J14" s="849"/>
      <c r="K14" s="849"/>
      <c r="L14" s="849"/>
      <c r="M14" s="849"/>
      <c r="N14" s="849">
        <v>1</v>
      </c>
      <c r="O14" s="849">
        <v>145</v>
      </c>
      <c r="P14" s="837"/>
      <c r="Q14" s="850">
        <v>145</v>
      </c>
    </row>
    <row r="15" spans="1:17" ht="14.45" customHeight="1" x14ac:dyDescent="0.2">
      <c r="A15" s="831" t="s">
        <v>5516</v>
      </c>
      <c r="B15" s="832" t="s">
        <v>5341</v>
      </c>
      <c r="C15" s="832" t="s">
        <v>5356</v>
      </c>
      <c r="D15" s="832" t="s">
        <v>5378</v>
      </c>
      <c r="E15" s="832" t="s">
        <v>5379</v>
      </c>
      <c r="F15" s="849">
        <v>1</v>
      </c>
      <c r="G15" s="849">
        <v>97</v>
      </c>
      <c r="H15" s="849"/>
      <c r="I15" s="849">
        <v>97</v>
      </c>
      <c r="J15" s="849"/>
      <c r="K15" s="849"/>
      <c r="L15" s="849"/>
      <c r="M15" s="849"/>
      <c r="N15" s="849"/>
      <c r="O15" s="849"/>
      <c r="P15" s="837"/>
      <c r="Q15" s="850"/>
    </row>
    <row r="16" spans="1:17" ht="14.45" customHeight="1" x14ac:dyDescent="0.2">
      <c r="A16" s="831" t="s">
        <v>5516</v>
      </c>
      <c r="B16" s="832" t="s">
        <v>5341</v>
      </c>
      <c r="C16" s="832" t="s">
        <v>5356</v>
      </c>
      <c r="D16" s="832" t="s">
        <v>5380</v>
      </c>
      <c r="E16" s="832" t="s">
        <v>5381</v>
      </c>
      <c r="F16" s="849">
        <v>4</v>
      </c>
      <c r="G16" s="849">
        <v>504</v>
      </c>
      <c r="H16" s="849">
        <v>0.44094488188976377</v>
      </c>
      <c r="I16" s="849">
        <v>126</v>
      </c>
      <c r="J16" s="849">
        <v>9</v>
      </c>
      <c r="K16" s="849">
        <v>1143</v>
      </c>
      <c r="L16" s="849">
        <v>1</v>
      </c>
      <c r="M16" s="849">
        <v>127</v>
      </c>
      <c r="N16" s="849">
        <v>12</v>
      </c>
      <c r="O16" s="849">
        <v>1512</v>
      </c>
      <c r="P16" s="837">
        <v>1.3228346456692914</v>
      </c>
      <c r="Q16" s="850">
        <v>126</v>
      </c>
    </row>
    <row r="17" spans="1:17" ht="14.45" customHeight="1" x14ac:dyDescent="0.2">
      <c r="A17" s="831" t="s">
        <v>5516</v>
      </c>
      <c r="B17" s="832" t="s">
        <v>5341</v>
      </c>
      <c r="C17" s="832" t="s">
        <v>5356</v>
      </c>
      <c r="D17" s="832" t="s">
        <v>5396</v>
      </c>
      <c r="E17" s="832" t="s">
        <v>5397</v>
      </c>
      <c r="F17" s="849"/>
      <c r="G17" s="849"/>
      <c r="H17" s="849"/>
      <c r="I17" s="849"/>
      <c r="J17" s="849"/>
      <c r="K17" s="849"/>
      <c r="L17" s="849"/>
      <c r="M17" s="849"/>
      <c r="N17" s="849">
        <v>1</v>
      </c>
      <c r="O17" s="849">
        <v>1321</v>
      </c>
      <c r="P17" s="837"/>
      <c r="Q17" s="850">
        <v>1321</v>
      </c>
    </row>
    <row r="18" spans="1:17" ht="14.45" customHeight="1" x14ac:dyDescent="0.2">
      <c r="A18" s="831" t="s">
        <v>5516</v>
      </c>
      <c r="B18" s="832" t="s">
        <v>5341</v>
      </c>
      <c r="C18" s="832" t="s">
        <v>5356</v>
      </c>
      <c r="D18" s="832" t="s">
        <v>5422</v>
      </c>
      <c r="E18" s="832" t="s">
        <v>5423</v>
      </c>
      <c r="F18" s="849">
        <v>3</v>
      </c>
      <c r="G18" s="849">
        <v>753</v>
      </c>
      <c r="H18" s="849">
        <v>0.74702380952380953</v>
      </c>
      <c r="I18" s="849">
        <v>251</v>
      </c>
      <c r="J18" s="849">
        <v>4</v>
      </c>
      <c r="K18" s="849">
        <v>1008</v>
      </c>
      <c r="L18" s="849">
        <v>1</v>
      </c>
      <c r="M18" s="849">
        <v>252</v>
      </c>
      <c r="N18" s="849">
        <v>4</v>
      </c>
      <c r="O18" s="849">
        <v>1016</v>
      </c>
      <c r="P18" s="837">
        <v>1.0079365079365079</v>
      </c>
      <c r="Q18" s="850">
        <v>254</v>
      </c>
    </row>
    <row r="19" spans="1:17" ht="14.45" customHeight="1" x14ac:dyDescent="0.2">
      <c r="A19" s="831" t="s">
        <v>5517</v>
      </c>
      <c r="B19" s="832" t="s">
        <v>5341</v>
      </c>
      <c r="C19" s="832" t="s">
        <v>5356</v>
      </c>
      <c r="D19" s="832" t="s">
        <v>5374</v>
      </c>
      <c r="E19" s="832" t="s">
        <v>5375</v>
      </c>
      <c r="F19" s="849"/>
      <c r="G19" s="849"/>
      <c r="H19" s="849"/>
      <c r="I19" s="849"/>
      <c r="J19" s="849">
        <v>1</v>
      </c>
      <c r="K19" s="849">
        <v>91</v>
      </c>
      <c r="L19" s="849">
        <v>1</v>
      </c>
      <c r="M19" s="849">
        <v>91</v>
      </c>
      <c r="N19" s="849"/>
      <c r="O19" s="849"/>
      <c r="P19" s="837"/>
      <c r="Q19" s="850"/>
    </row>
    <row r="20" spans="1:17" ht="14.45" customHeight="1" x14ac:dyDescent="0.2">
      <c r="A20" s="831" t="s">
        <v>5517</v>
      </c>
      <c r="B20" s="832" t="s">
        <v>5341</v>
      </c>
      <c r="C20" s="832" t="s">
        <v>5356</v>
      </c>
      <c r="D20" s="832" t="s">
        <v>5378</v>
      </c>
      <c r="E20" s="832" t="s">
        <v>5379</v>
      </c>
      <c r="F20" s="849"/>
      <c r="G20" s="849"/>
      <c r="H20" s="849"/>
      <c r="I20" s="849"/>
      <c r="J20" s="849">
        <v>1</v>
      </c>
      <c r="K20" s="849">
        <v>81</v>
      </c>
      <c r="L20" s="849">
        <v>1</v>
      </c>
      <c r="M20" s="849">
        <v>81</v>
      </c>
      <c r="N20" s="849"/>
      <c r="O20" s="849"/>
      <c r="P20" s="837"/>
      <c r="Q20" s="850"/>
    </row>
    <row r="21" spans="1:17" ht="14.45" customHeight="1" x14ac:dyDescent="0.2">
      <c r="A21" s="831" t="s">
        <v>5517</v>
      </c>
      <c r="B21" s="832" t="s">
        <v>5341</v>
      </c>
      <c r="C21" s="832" t="s">
        <v>5356</v>
      </c>
      <c r="D21" s="832" t="s">
        <v>5380</v>
      </c>
      <c r="E21" s="832" t="s">
        <v>5381</v>
      </c>
      <c r="F21" s="849">
        <v>5</v>
      </c>
      <c r="G21" s="849">
        <v>630</v>
      </c>
      <c r="H21" s="849">
        <v>0.55118110236220474</v>
      </c>
      <c r="I21" s="849">
        <v>126</v>
      </c>
      <c r="J21" s="849">
        <v>9</v>
      </c>
      <c r="K21" s="849">
        <v>1143</v>
      </c>
      <c r="L21" s="849">
        <v>1</v>
      </c>
      <c r="M21" s="849">
        <v>127</v>
      </c>
      <c r="N21" s="849">
        <v>3</v>
      </c>
      <c r="O21" s="849">
        <v>378</v>
      </c>
      <c r="P21" s="837">
        <v>0.33070866141732286</v>
      </c>
      <c r="Q21" s="850">
        <v>126</v>
      </c>
    </row>
    <row r="22" spans="1:17" ht="14.45" customHeight="1" x14ac:dyDescent="0.2">
      <c r="A22" s="831" t="s">
        <v>5340</v>
      </c>
      <c r="B22" s="832" t="s">
        <v>5341</v>
      </c>
      <c r="C22" s="832" t="s">
        <v>5356</v>
      </c>
      <c r="D22" s="832" t="s">
        <v>5380</v>
      </c>
      <c r="E22" s="832" t="s">
        <v>5381</v>
      </c>
      <c r="F22" s="849">
        <v>5</v>
      </c>
      <c r="G22" s="849">
        <v>630</v>
      </c>
      <c r="H22" s="849">
        <v>1.2401574803149606</v>
      </c>
      <c r="I22" s="849">
        <v>126</v>
      </c>
      <c r="J22" s="849">
        <v>4</v>
      </c>
      <c r="K22" s="849">
        <v>508</v>
      </c>
      <c r="L22" s="849">
        <v>1</v>
      </c>
      <c r="M22" s="849">
        <v>127</v>
      </c>
      <c r="N22" s="849">
        <v>3</v>
      </c>
      <c r="O22" s="849">
        <v>378</v>
      </c>
      <c r="P22" s="837">
        <v>0.74409448818897639</v>
      </c>
      <c r="Q22" s="850">
        <v>126</v>
      </c>
    </row>
    <row r="23" spans="1:17" ht="14.45" customHeight="1" x14ac:dyDescent="0.2">
      <c r="A23" s="831" t="s">
        <v>5340</v>
      </c>
      <c r="B23" s="832" t="s">
        <v>5341</v>
      </c>
      <c r="C23" s="832" t="s">
        <v>5356</v>
      </c>
      <c r="D23" s="832" t="s">
        <v>5422</v>
      </c>
      <c r="E23" s="832" t="s">
        <v>5423</v>
      </c>
      <c r="F23" s="849"/>
      <c r="G23" s="849"/>
      <c r="H23" s="849"/>
      <c r="I23" s="849"/>
      <c r="J23" s="849">
        <v>1</v>
      </c>
      <c r="K23" s="849">
        <v>252</v>
      </c>
      <c r="L23" s="849">
        <v>1</v>
      </c>
      <c r="M23" s="849">
        <v>252</v>
      </c>
      <c r="N23" s="849"/>
      <c r="O23" s="849"/>
      <c r="P23" s="837"/>
      <c r="Q23" s="850"/>
    </row>
    <row r="24" spans="1:17" ht="14.45" customHeight="1" x14ac:dyDescent="0.2">
      <c r="A24" s="831" t="s">
        <v>5340</v>
      </c>
      <c r="B24" s="832" t="s">
        <v>5341</v>
      </c>
      <c r="C24" s="832" t="s">
        <v>5356</v>
      </c>
      <c r="D24" s="832" t="s">
        <v>5444</v>
      </c>
      <c r="E24" s="832" t="s">
        <v>5445</v>
      </c>
      <c r="F24" s="849">
        <v>1</v>
      </c>
      <c r="G24" s="849">
        <v>115</v>
      </c>
      <c r="H24" s="849">
        <v>0.7931034482758621</v>
      </c>
      <c r="I24" s="849">
        <v>115</v>
      </c>
      <c r="J24" s="849">
        <v>1</v>
      </c>
      <c r="K24" s="849">
        <v>145</v>
      </c>
      <c r="L24" s="849">
        <v>1</v>
      </c>
      <c r="M24" s="849">
        <v>145</v>
      </c>
      <c r="N24" s="849"/>
      <c r="O24" s="849"/>
      <c r="P24" s="837"/>
      <c r="Q24" s="850"/>
    </row>
    <row r="25" spans="1:17" ht="14.45" customHeight="1" x14ac:dyDescent="0.2">
      <c r="A25" s="831" t="s">
        <v>5340</v>
      </c>
      <c r="B25" s="832" t="s">
        <v>5341</v>
      </c>
      <c r="C25" s="832" t="s">
        <v>5356</v>
      </c>
      <c r="D25" s="832" t="s">
        <v>5468</v>
      </c>
      <c r="E25" s="832" t="s">
        <v>5469</v>
      </c>
      <c r="F25" s="849"/>
      <c r="G25" s="849"/>
      <c r="H25" s="849"/>
      <c r="I25" s="849"/>
      <c r="J25" s="849"/>
      <c r="K25" s="849"/>
      <c r="L25" s="849"/>
      <c r="M25" s="849"/>
      <c r="N25" s="849">
        <v>1</v>
      </c>
      <c r="O25" s="849">
        <v>122</v>
      </c>
      <c r="P25" s="837"/>
      <c r="Q25" s="850">
        <v>122</v>
      </c>
    </row>
    <row r="26" spans="1:17" ht="14.45" customHeight="1" x14ac:dyDescent="0.2">
      <c r="A26" s="831" t="s">
        <v>5518</v>
      </c>
      <c r="B26" s="832" t="s">
        <v>5341</v>
      </c>
      <c r="C26" s="832" t="s">
        <v>5356</v>
      </c>
      <c r="D26" s="832" t="s">
        <v>5380</v>
      </c>
      <c r="E26" s="832" t="s">
        <v>5381</v>
      </c>
      <c r="F26" s="849">
        <v>5</v>
      </c>
      <c r="G26" s="849">
        <v>630</v>
      </c>
      <c r="H26" s="849">
        <v>0.82677165354330706</v>
      </c>
      <c r="I26" s="849">
        <v>126</v>
      </c>
      <c r="J26" s="849">
        <v>6</v>
      </c>
      <c r="K26" s="849">
        <v>762</v>
      </c>
      <c r="L26" s="849">
        <v>1</v>
      </c>
      <c r="M26" s="849">
        <v>127</v>
      </c>
      <c r="N26" s="849">
        <v>1</v>
      </c>
      <c r="O26" s="849">
        <v>126</v>
      </c>
      <c r="P26" s="837">
        <v>0.16535433070866143</v>
      </c>
      <c r="Q26" s="850">
        <v>126</v>
      </c>
    </row>
    <row r="27" spans="1:17" ht="14.45" customHeight="1" x14ac:dyDescent="0.2">
      <c r="A27" s="831" t="s">
        <v>5518</v>
      </c>
      <c r="B27" s="832" t="s">
        <v>5341</v>
      </c>
      <c r="C27" s="832" t="s">
        <v>5356</v>
      </c>
      <c r="D27" s="832" t="s">
        <v>5422</v>
      </c>
      <c r="E27" s="832" t="s">
        <v>5423</v>
      </c>
      <c r="F27" s="849">
        <v>1</v>
      </c>
      <c r="G27" s="849">
        <v>251</v>
      </c>
      <c r="H27" s="849"/>
      <c r="I27" s="849">
        <v>251</v>
      </c>
      <c r="J27" s="849"/>
      <c r="K27" s="849"/>
      <c r="L27" s="849"/>
      <c r="M27" s="849"/>
      <c r="N27" s="849">
        <v>1</v>
      </c>
      <c r="O27" s="849">
        <v>254</v>
      </c>
      <c r="P27" s="837"/>
      <c r="Q27" s="850">
        <v>254</v>
      </c>
    </row>
    <row r="28" spans="1:17" ht="14.45" customHeight="1" x14ac:dyDescent="0.2">
      <c r="A28" s="831" t="s">
        <v>5518</v>
      </c>
      <c r="B28" s="832" t="s">
        <v>5341</v>
      </c>
      <c r="C28" s="832" t="s">
        <v>5356</v>
      </c>
      <c r="D28" s="832" t="s">
        <v>5428</v>
      </c>
      <c r="E28" s="832" t="s">
        <v>5429</v>
      </c>
      <c r="F28" s="849"/>
      <c r="G28" s="849"/>
      <c r="H28" s="849"/>
      <c r="I28" s="849"/>
      <c r="J28" s="849">
        <v>1</v>
      </c>
      <c r="K28" s="849">
        <v>121</v>
      </c>
      <c r="L28" s="849">
        <v>1</v>
      </c>
      <c r="M28" s="849">
        <v>121</v>
      </c>
      <c r="N28" s="849"/>
      <c r="O28" s="849"/>
      <c r="P28" s="837"/>
      <c r="Q28" s="850"/>
    </row>
    <row r="29" spans="1:17" ht="14.45" customHeight="1" x14ac:dyDescent="0.2">
      <c r="A29" s="831" t="s">
        <v>5518</v>
      </c>
      <c r="B29" s="832" t="s">
        <v>5519</v>
      </c>
      <c r="C29" s="832" t="s">
        <v>5356</v>
      </c>
      <c r="D29" s="832" t="s">
        <v>5520</v>
      </c>
      <c r="E29" s="832" t="s">
        <v>5521</v>
      </c>
      <c r="F29" s="849"/>
      <c r="G29" s="849"/>
      <c r="H29" s="849"/>
      <c r="I29" s="849"/>
      <c r="J29" s="849">
        <v>2</v>
      </c>
      <c r="K29" s="849">
        <v>16658</v>
      </c>
      <c r="L29" s="849">
        <v>1</v>
      </c>
      <c r="M29" s="849">
        <v>8329</v>
      </c>
      <c r="N29" s="849"/>
      <c r="O29" s="849"/>
      <c r="P29" s="837"/>
      <c r="Q29" s="850"/>
    </row>
    <row r="30" spans="1:17" ht="14.45" customHeight="1" x14ac:dyDescent="0.2">
      <c r="A30" s="831" t="s">
        <v>5522</v>
      </c>
      <c r="B30" s="832" t="s">
        <v>5341</v>
      </c>
      <c r="C30" s="832" t="s">
        <v>5356</v>
      </c>
      <c r="D30" s="832" t="s">
        <v>5380</v>
      </c>
      <c r="E30" s="832" t="s">
        <v>5381</v>
      </c>
      <c r="F30" s="849"/>
      <c r="G30" s="849"/>
      <c r="H30" s="849"/>
      <c r="I30" s="849"/>
      <c r="J30" s="849">
        <v>1</v>
      </c>
      <c r="K30" s="849">
        <v>127</v>
      </c>
      <c r="L30" s="849">
        <v>1</v>
      </c>
      <c r="M30" s="849">
        <v>127</v>
      </c>
      <c r="N30" s="849"/>
      <c r="O30" s="849"/>
      <c r="P30" s="837"/>
      <c r="Q30" s="850"/>
    </row>
    <row r="31" spans="1:17" ht="14.45" customHeight="1" x14ac:dyDescent="0.2">
      <c r="A31" s="831" t="s">
        <v>5522</v>
      </c>
      <c r="B31" s="832" t="s">
        <v>5341</v>
      </c>
      <c r="C31" s="832" t="s">
        <v>5356</v>
      </c>
      <c r="D31" s="832" t="s">
        <v>5422</v>
      </c>
      <c r="E31" s="832" t="s">
        <v>5423</v>
      </c>
      <c r="F31" s="849"/>
      <c r="G31" s="849"/>
      <c r="H31" s="849"/>
      <c r="I31" s="849"/>
      <c r="J31" s="849"/>
      <c r="K31" s="849"/>
      <c r="L31" s="849"/>
      <c r="M31" s="849"/>
      <c r="N31" s="849">
        <v>1</v>
      </c>
      <c r="O31" s="849">
        <v>254</v>
      </c>
      <c r="P31" s="837"/>
      <c r="Q31" s="850">
        <v>254</v>
      </c>
    </row>
    <row r="32" spans="1:17" ht="14.45" customHeight="1" x14ac:dyDescent="0.2">
      <c r="A32" s="831" t="s">
        <v>5523</v>
      </c>
      <c r="B32" s="832" t="s">
        <v>5341</v>
      </c>
      <c r="C32" s="832" t="s">
        <v>5356</v>
      </c>
      <c r="D32" s="832" t="s">
        <v>5380</v>
      </c>
      <c r="E32" s="832" t="s">
        <v>5381</v>
      </c>
      <c r="F32" s="849"/>
      <c r="G32" s="849"/>
      <c r="H32" s="849"/>
      <c r="I32" s="849"/>
      <c r="J32" s="849">
        <v>1</v>
      </c>
      <c r="K32" s="849">
        <v>127</v>
      </c>
      <c r="L32" s="849">
        <v>1</v>
      </c>
      <c r="M32" s="849">
        <v>127</v>
      </c>
      <c r="N32" s="849"/>
      <c r="O32" s="849"/>
      <c r="P32" s="837"/>
      <c r="Q32" s="850"/>
    </row>
    <row r="33" spans="1:17" ht="14.45" customHeight="1" x14ac:dyDescent="0.2">
      <c r="A33" s="831" t="s">
        <v>5524</v>
      </c>
      <c r="B33" s="832" t="s">
        <v>5341</v>
      </c>
      <c r="C33" s="832" t="s">
        <v>5356</v>
      </c>
      <c r="D33" s="832" t="s">
        <v>5368</v>
      </c>
      <c r="E33" s="832" t="s">
        <v>5369</v>
      </c>
      <c r="F33" s="849">
        <v>1</v>
      </c>
      <c r="G33" s="849">
        <v>207</v>
      </c>
      <c r="H33" s="849">
        <v>0.85892116182572609</v>
      </c>
      <c r="I33" s="849">
        <v>207</v>
      </c>
      <c r="J33" s="849">
        <v>1</v>
      </c>
      <c r="K33" s="849">
        <v>241</v>
      </c>
      <c r="L33" s="849">
        <v>1</v>
      </c>
      <c r="M33" s="849">
        <v>241</v>
      </c>
      <c r="N33" s="849">
        <v>1</v>
      </c>
      <c r="O33" s="849">
        <v>242</v>
      </c>
      <c r="P33" s="837">
        <v>1.004149377593361</v>
      </c>
      <c r="Q33" s="850">
        <v>242</v>
      </c>
    </row>
    <row r="34" spans="1:17" ht="14.45" customHeight="1" x14ac:dyDescent="0.2">
      <c r="A34" s="831" t="s">
        <v>5524</v>
      </c>
      <c r="B34" s="832" t="s">
        <v>5341</v>
      </c>
      <c r="C34" s="832" t="s">
        <v>5356</v>
      </c>
      <c r="D34" s="832" t="s">
        <v>5372</v>
      </c>
      <c r="E34" s="832" t="s">
        <v>5373</v>
      </c>
      <c r="F34" s="849"/>
      <c r="G34" s="849"/>
      <c r="H34" s="849"/>
      <c r="I34" s="849"/>
      <c r="J34" s="849"/>
      <c r="K34" s="849"/>
      <c r="L34" s="849"/>
      <c r="M34" s="849"/>
      <c r="N34" s="849">
        <v>1</v>
      </c>
      <c r="O34" s="849">
        <v>606</v>
      </c>
      <c r="P34" s="837"/>
      <c r="Q34" s="850">
        <v>606</v>
      </c>
    </row>
    <row r="35" spans="1:17" ht="14.45" customHeight="1" x14ac:dyDescent="0.2">
      <c r="A35" s="831" t="s">
        <v>5524</v>
      </c>
      <c r="B35" s="832" t="s">
        <v>5341</v>
      </c>
      <c r="C35" s="832" t="s">
        <v>5356</v>
      </c>
      <c r="D35" s="832" t="s">
        <v>5374</v>
      </c>
      <c r="E35" s="832" t="s">
        <v>5375</v>
      </c>
      <c r="F35" s="849"/>
      <c r="G35" s="849"/>
      <c r="H35" s="849"/>
      <c r="I35" s="849"/>
      <c r="J35" s="849"/>
      <c r="K35" s="849"/>
      <c r="L35" s="849"/>
      <c r="M35" s="849"/>
      <c r="N35" s="849">
        <v>2</v>
      </c>
      <c r="O35" s="849">
        <v>182</v>
      </c>
      <c r="P35" s="837"/>
      <c r="Q35" s="850">
        <v>91</v>
      </c>
    </row>
    <row r="36" spans="1:17" ht="14.45" customHeight="1" x14ac:dyDescent="0.2">
      <c r="A36" s="831" t="s">
        <v>5524</v>
      </c>
      <c r="B36" s="832" t="s">
        <v>5341</v>
      </c>
      <c r="C36" s="832" t="s">
        <v>5356</v>
      </c>
      <c r="D36" s="832" t="s">
        <v>5378</v>
      </c>
      <c r="E36" s="832" t="s">
        <v>5379</v>
      </c>
      <c r="F36" s="849">
        <v>1</v>
      </c>
      <c r="G36" s="849">
        <v>97</v>
      </c>
      <c r="H36" s="849">
        <v>1.1975308641975309</v>
      </c>
      <c r="I36" s="849">
        <v>97</v>
      </c>
      <c r="J36" s="849">
        <v>1</v>
      </c>
      <c r="K36" s="849">
        <v>81</v>
      </c>
      <c r="L36" s="849">
        <v>1</v>
      </c>
      <c r="M36" s="849">
        <v>81</v>
      </c>
      <c r="N36" s="849"/>
      <c r="O36" s="849"/>
      <c r="P36" s="837"/>
      <c r="Q36" s="850"/>
    </row>
    <row r="37" spans="1:17" ht="14.45" customHeight="1" x14ac:dyDescent="0.2">
      <c r="A37" s="831" t="s">
        <v>5524</v>
      </c>
      <c r="B37" s="832" t="s">
        <v>5341</v>
      </c>
      <c r="C37" s="832" t="s">
        <v>5356</v>
      </c>
      <c r="D37" s="832" t="s">
        <v>5380</v>
      </c>
      <c r="E37" s="832" t="s">
        <v>5381</v>
      </c>
      <c r="F37" s="849">
        <v>99</v>
      </c>
      <c r="G37" s="849">
        <v>12474</v>
      </c>
      <c r="H37" s="849">
        <v>0.9179483405695783</v>
      </c>
      <c r="I37" s="849">
        <v>126</v>
      </c>
      <c r="J37" s="849">
        <v>107</v>
      </c>
      <c r="K37" s="849">
        <v>13589</v>
      </c>
      <c r="L37" s="849">
        <v>1</v>
      </c>
      <c r="M37" s="849">
        <v>127</v>
      </c>
      <c r="N37" s="849">
        <v>78</v>
      </c>
      <c r="O37" s="849">
        <v>9828</v>
      </c>
      <c r="P37" s="837">
        <v>0.72323202590330415</v>
      </c>
      <c r="Q37" s="850">
        <v>126</v>
      </c>
    </row>
    <row r="38" spans="1:17" ht="14.45" customHeight="1" x14ac:dyDescent="0.2">
      <c r="A38" s="831" t="s">
        <v>5524</v>
      </c>
      <c r="B38" s="832" t="s">
        <v>5341</v>
      </c>
      <c r="C38" s="832" t="s">
        <v>5356</v>
      </c>
      <c r="D38" s="832" t="s">
        <v>5396</v>
      </c>
      <c r="E38" s="832" t="s">
        <v>5397</v>
      </c>
      <c r="F38" s="849"/>
      <c r="G38" s="849"/>
      <c r="H38" s="849"/>
      <c r="I38" s="849"/>
      <c r="J38" s="849"/>
      <c r="K38" s="849"/>
      <c r="L38" s="849"/>
      <c r="M38" s="849"/>
      <c r="N38" s="849">
        <v>3</v>
      </c>
      <c r="O38" s="849">
        <v>3963</v>
      </c>
      <c r="P38" s="837"/>
      <c r="Q38" s="850">
        <v>1321</v>
      </c>
    </row>
    <row r="39" spans="1:17" ht="14.45" customHeight="1" x14ac:dyDescent="0.2">
      <c r="A39" s="831" t="s">
        <v>5524</v>
      </c>
      <c r="B39" s="832" t="s">
        <v>5341</v>
      </c>
      <c r="C39" s="832" t="s">
        <v>5356</v>
      </c>
      <c r="D39" s="832" t="s">
        <v>5402</v>
      </c>
      <c r="E39" s="832" t="s">
        <v>5403</v>
      </c>
      <c r="F39" s="849"/>
      <c r="G39" s="849"/>
      <c r="H39" s="849"/>
      <c r="I39" s="849"/>
      <c r="J39" s="849">
        <v>1</v>
      </c>
      <c r="K39" s="849">
        <v>164</v>
      </c>
      <c r="L39" s="849">
        <v>1</v>
      </c>
      <c r="M39" s="849">
        <v>164</v>
      </c>
      <c r="N39" s="849"/>
      <c r="O39" s="849"/>
      <c r="P39" s="837"/>
      <c r="Q39" s="850"/>
    </row>
    <row r="40" spans="1:17" ht="14.45" customHeight="1" x14ac:dyDescent="0.2">
      <c r="A40" s="831" t="s">
        <v>5524</v>
      </c>
      <c r="B40" s="832" t="s">
        <v>5341</v>
      </c>
      <c r="C40" s="832" t="s">
        <v>5356</v>
      </c>
      <c r="D40" s="832" t="s">
        <v>5416</v>
      </c>
      <c r="E40" s="832" t="s">
        <v>5417</v>
      </c>
      <c r="F40" s="849"/>
      <c r="G40" s="849"/>
      <c r="H40" s="849"/>
      <c r="I40" s="849"/>
      <c r="J40" s="849">
        <v>2</v>
      </c>
      <c r="K40" s="849">
        <v>992</v>
      </c>
      <c r="L40" s="849">
        <v>1</v>
      </c>
      <c r="M40" s="849">
        <v>496</v>
      </c>
      <c r="N40" s="849">
        <v>1</v>
      </c>
      <c r="O40" s="849">
        <v>499</v>
      </c>
      <c r="P40" s="837">
        <v>0.50302419354838712</v>
      </c>
      <c r="Q40" s="850">
        <v>499</v>
      </c>
    </row>
    <row r="41" spans="1:17" ht="14.45" customHeight="1" x14ac:dyDescent="0.2">
      <c r="A41" s="831" t="s">
        <v>5524</v>
      </c>
      <c r="B41" s="832" t="s">
        <v>5341</v>
      </c>
      <c r="C41" s="832" t="s">
        <v>5356</v>
      </c>
      <c r="D41" s="832" t="s">
        <v>5422</v>
      </c>
      <c r="E41" s="832" t="s">
        <v>5423</v>
      </c>
      <c r="F41" s="849">
        <v>13</v>
      </c>
      <c r="G41" s="849">
        <v>3263</v>
      </c>
      <c r="H41" s="849">
        <v>1.2948412698412699</v>
      </c>
      <c r="I41" s="849">
        <v>251</v>
      </c>
      <c r="J41" s="849">
        <v>10</v>
      </c>
      <c r="K41" s="849">
        <v>2520</v>
      </c>
      <c r="L41" s="849">
        <v>1</v>
      </c>
      <c r="M41" s="849">
        <v>252</v>
      </c>
      <c r="N41" s="849">
        <v>11</v>
      </c>
      <c r="O41" s="849">
        <v>2794</v>
      </c>
      <c r="P41" s="837">
        <v>1.1087301587301588</v>
      </c>
      <c r="Q41" s="850">
        <v>254</v>
      </c>
    </row>
    <row r="42" spans="1:17" ht="14.45" customHeight="1" x14ac:dyDescent="0.2">
      <c r="A42" s="831" t="s">
        <v>5524</v>
      </c>
      <c r="B42" s="832" t="s">
        <v>5341</v>
      </c>
      <c r="C42" s="832" t="s">
        <v>5356</v>
      </c>
      <c r="D42" s="832" t="s">
        <v>5428</v>
      </c>
      <c r="E42" s="832" t="s">
        <v>5429</v>
      </c>
      <c r="F42" s="849"/>
      <c r="G42" s="849"/>
      <c r="H42" s="849"/>
      <c r="I42" s="849"/>
      <c r="J42" s="849">
        <v>2</v>
      </c>
      <c r="K42" s="849">
        <v>242</v>
      </c>
      <c r="L42" s="849">
        <v>1</v>
      </c>
      <c r="M42" s="849">
        <v>121</v>
      </c>
      <c r="N42" s="849"/>
      <c r="O42" s="849"/>
      <c r="P42" s="837"/>
      <c r="Q42" s="850"/>
    </row>
    <row r="43" spans="1:17" ht="14.45" customHeight="1" x14ac:dyDescent="0.2">
      <c r="A43" s="831" t="s">
        <v>5524</v>
      </c>
      <c r="B43" s="832" t="s">
        <v>5341</v>
      </c>
      <c r="C43" s="832" t="s">
        <v>5356</v>
      </c>
      <c r="D43" s="832" t="s">
        <v>5438</v>
      </c>
      <c r="E43" s="832" t="s">
        <v>5439</v>
      </c>
      <c r="F43" s="849">
        <v>1</v>
      </c>
      <c r="G43" s="849">
        <v>319</v>
      </c>
      <c r="H43" s="849">
        <v>0.90368271954674217</v>
      </c>
      <c r="I43" s="849">
        <v>319</v>
      </c>
      <c r="J43" s="849">
        <v>1</v>
      </c>
      <c r="K43" s="849">
        <v>353</v>
      </c>
      <c r="L43" s="849">
        <v>1</v>
      </c>
      <c r="M43" s="849">
        <v>353</v>
      </c>
      <c r="N43" s="849">
        <v>1</v>
      </c>
      <c r="O43" s="849">
        <v>355</v>
      </c>
      <c r="P43" s="837">
        <v>1.0056657223796035</v>
      </c>
      <c r="Q43" s="850">
        <v>355</v>
      </c>
    </row>
    <row r="44" spans="1:17" ht="14.45" customHeight="1" x14ac:dyDescent="0.2">
      <c r="A44" s="831" t="s">
        <v>5524</v>
      </c>
      <c r="B44" s="832" t="s">
        <v>5341</v>
      </c>
      <c r="C44" s="832" t="s">
        <v>5356</v>
      </c>
      <c r="D44" s="832" t="s">
        <v>5444</v>
      </c>
      <c r="E44" s="832" t="s">
        <v>5445</v>
      </c>
      <c r="F44" s="849"/>
      <c r="G44" s="849"/>
      <c r="H44" s="849"/>
      <c r="I44" s="849"/>
      <c r="J44" s="849">
        <v>4</v>
      </c>
      <c r="K44" s="849">
        <v>580</v>
      </c>
      <c r="L44" s="849">
        <v>1</v>
      </c>
      <c r="M44" s="849">
        <v>145</v>
      </c>
      <c r="N44" s="849"/>
      <c r="O44" s="849"/>
      <c r="P44" s="837"/>
      <c r="Q44" s="850"/>
    </row>
    <row r="45" spans="1:17" ht="14.45" customHeight="1" x14ac:dyDescent="0.2">
      <c r="A45" s="831" t="s">
        <v>5524</v>
      </c>
      <c r="B45" s="832" t="s">
        <v>5341</v>
      </c>
      <c r="C45" s="832" t="s">
        <v>5356</v>
      </c>
      <c r="D45" s="832" t="s">
        <v>5525</v>
      </c>
      <c r="E45" s="832" t="s">
        <v>5526</v>
      </c>
      <c r="F45" s="849">
        <v>1</v>
      </c>
      <c r="G45" s="849">
        <v>120</v>
      </c>
      <c r="H45" s="849"/>
      <c r="I45" s="849">
        <v>120</v>
      </c>
      <c r="J45" s="849"/>
      <c r="K45" s="849"/>
      <c r="L45" s="849"/>
      <c r="M45" s="849"/>
      <c r="N45" s="849"/>
      <c r="O45" s="849"/>
      <c r="P45" s="837"/>
      <c r="Q45" s="850"/>
    </row>
    <row r="46" spans="1:17" ht="14.45" customHeight="1" x14ac:dyDescent="0.2">
      <c r="A46" s="831" t="s">
        <v>5524</v>
      </c>
      <c r="B46" s="832" t="s">
        <v>5341</v>
      </c>
      <c r="C46" s="832" t="s">
        <v>5356</v>
      </c>
      <c r="D46" s="832" t="s">
        <v>5456</v>
      </c>
      <c r="E46" s="832" t="s">
        <v>5457</v>
      </c>
      <c r="F46" s="849"/>
      <c r="G46" s="849"/>
      <c r="H46" s="849"/>
      <c r="I46" s="849"/>
      <c r="J46" s="849">
        <v>1</v>
      </c>
      <c r="K46" s="849">
        <v>165</v>
      </c>
      <c r="L46" s="849">
        <v>1</v>
      </c>
      <c r="M46" s="849">
        <v>165</v>
      </c>
      <c r="N46" s="849"/>
      <c r="O46" s="849"/>
      <c r="P46" s="837"/>
      <c r="Q46" s="850"/>
    </row>
    <row r="47" spans="1:17" ht="14.45" customHeight="1" x14ac:dyDescent="0.2">
      <c r="A47" s="831" t="s">
        <v>5524</v>
      </c>
      <c r="B47" s="832" t="s">
        <v>5519</v>
      </c>
      <c r="C47" s="832" t="s">
        <v>5356</v>
      </c>
      <c r="D47" s="832" t="s">
        <v>5368</v>
      </c>
      <c r="E47" s="832" t="s">
        <v>5369</v>
      </c>
      <c r="F47" s="849"/>
      <c r="G47" s="849"/>
      <c r="H47" s="849"/>
      <c r="I47" s="849"/>
      <c r="J47" s="849"/>
      <c r="K47" s="849"/>
      <c r="L47" s="849"/>
      <c r="M47" s="849"/>
      <c r="N47" s="849">
        <v>1</v>
      </c>
      <c r="O47" s="849">
        <v>242</v>
      </c>
      <c r="P47" s="837"/>
      <c r="Q47" s="850">
        <v>242</v>
      </c>
    </row>
    <row r="48" spans="1:17" ht="14.45" customHeight="1" x14ac:dyDescent="0.2">
      <c r="A48" s="831" t="s">
        <v>5524</v>
      </c>
      <c r="B48" s="832" t="s">
        <v>5519</v>
      </c>
      <c r="C48" s="832" t="s">
        <v>5356</v>
      </c>
      <c r="D48" s="832" t="s">
        <v>5370</v>
      </c>
      <c r="E48" s="832" t="s">
        <v>5371</v>
      </c>
      <c r="F48" s="849"/>
      <c r="G48" s="849"/>
      <c r="H48" s="849"/>
      <c r="I48" s="849"/>
      <c r="J48" s="849">
        <v>1</v>
      </c>
      <c r="K48" s="849">
        <v>382</v>
      </c>
      <c r="L48" s="849">
        <v>1</v>
      </c>
      <c r="M48" s="849">
        <v>382</v>
      </c>
      <c r="N48" s="849"/>
      <c r="O48" s="849"/>
      <c r="P48" s="837"/>
      <c r="Q48" s="850"/>
    </row>
    <row r="49" spans="1:17" ht="14.45" customHeight="1" x14ac:dyDescent="0.2">
      <c r="A49" s="831" t="s">
        <v>5524</v>
      </c>
      <c r="B49" s="832" t="s">
        <v>5519</v>
      </c>
      <c r="C49" s="832" t="s">
        <v>5356</v>
      </c>
      <c r="D49" s="832" t="s">
        <v>5382</v>
      </c>
      <c r="E49" s="832" t="s">
        <v>5383</v>
      </c>
      <c r="F49" s="849"/>
      <c r="G49" s="849"/>
      <c r="H49" s="849"/>
      <c r="I49" s="849"/>
      <c r="J49" s="849"/>
      <c r="K49" s="849"/>
      <c r="L49" s="849"/>
      <c r="M49" s="849"/>
      <c r="N49" s="849">
        <v>1</v>
      </c>
      <c r="O49" s="849">
        <v>244</v>
      </c>
      <c r="P49" s="837"/>
      <c r="Q49" s="850">
        <v>244</v>
      </c>
    </row>
    <row r="50" spans="1:17" ht="14.45" customHeight="1" x14ac:dyDescent="0.2">
      <c r="A50" s="831" t="s">
        <v>5524</v>
      </c>
      <c r="B50" s="832" t="s">
        <v>5519</v>
      </c>
      <c r="C50" s="832" t="s">
        <v>5356</v>
      </c>
      <c r="D50" s="832" t="s">
        <v>5527</v>
      </c>
      <c r="E50" s="832" t="s">
        <v>5528</v>
      </c>
      <c r="F50" s="849"/>
      <c r="G50" s="849"/>
      <c r="H50" s="849"/>
      <c r="I50" s="849"/>
      <c r="J50" s="849">
        <v>1</v>
      </c>
      <c r="K50" s="849">
        <v>4917</v>
      </c>
      <c r="L50" s="849">
        <v>1</v>
      </c>
      <c r="M50" s="849">
        <v>4917</v>
      </c>
      <c r="N50" s="849"/>
      <c r="O50" s="849"/>
      <c r="P50" s="837"/>
      <c r="Q50" s="850"/>
    </row>
    <row r="51" spans="1:17" ht="14.45" customHeight="1" x14ac:dyDescent="0.2">
      <c r="A51" s="831" t="s">
        <v>5524</v>
      </c>
      <c r="B51" s="832" t="s">
        <v>5519</v>
      </c>
      <c r="C51" s="832" t="s">
        <v>5356</v>
      </c>
      <c r="D51" s="832" t="s">
        <v>5529</v>
      </c>
      <c r="E51" s="832" t="s">
        <v>5530</v>
      </c>
      <c r="F51" s="849"/>
      <c r="G51" s="849"/>
      <c r="H51" s="849"/>
      <c r="I51" s="849"/>
      <c r="J51" s="849">
        <v>1</v>
      </c>
      <c r="K51" s="849">
        <v>3319</v>
      </c>
      <c r="L51" s="849">
        <v>1</v>
      </c>
      <c r="M51" s="849">
        <v>3319</v>
      </c>
      <c r="N51" s="849"/>
      <c r="O51" s="849"/>
      <c r="P51" s="837"/>
      <c r="Q51" s="850"/>
    </row>
    <row r="52" spans="1:17" ht="14.45" customHeight="1" x14ac:dyDescent="0.2">
      <c r="A52" s="831" t="s">
        <v>5524</v>
      </c>
      <c r="B52" s="832" t="s">
        <v>5519</v>
      </c>
      <c r="C52" s="832" t="s">
        <v>5356</v>
      </c>
      <c r="D52" s="832" t="s">
        <v>5531</v>
      </c>
      <c r="E52" s="832" t="s">
        <v>5532</v>
      </c>
      <c r="F52" s="849"/>
      <c r="G52" s="849"/>
      <c r="H52" s="849"/>
      <c r="I52" s="849"/>
      <c r="J52" s="849"/>
      <c r="K52" s="849"/>
      <c r="L52" s="849"/>
      <c r="M52" s="849"/>
      <c r="N52" s="849">
        <v>1</v>
      </c>
      <c r="O52" s="849">
        <v>4377</v>
      </c>
      <c r="P52" s="837"/>
      <c r="Q52" s="850">
        <v>4377</v>
      </c>
    </row>
    <row r="53" spans="1:17" ht="14.45" customHeight="1" x14ac:dyDescent="0.2">
      <c r="A53" s="831" t="s">
        <v>5524</v>
      </c>
      <c r="B53" s="832" t="s">
        <v>5519</v>
      </c>
      <c r="C53" s="832" t="s">
        <v>5356</v>
      </c>
      <c r="D53" s="832" t="s">
        <v>5396</v>
      </c>
      <c r="E53" s="832" t="s">
        <v>5397</v>
      </c>
      <c r="F53" s="849">
        <v>5</v>
      </c>
      <c r="G53" s="849">
        <v>6550</v>
      </c>
      <c r="H53" s="849">
        <v>1.6628585935516629</v>
      </c>
      <c r="I53" s="849">
        <v>1310</v>
      </c>
      <c r="J53" s="849">
        <v>3</v>
      </c>
      <c r="K53" s="849">
        <v>3939</v>
      </c>
      <c r="L53" s="849">
        <v>1</v>
      </c>
      <c r="M53" s="849">
        <v>1313</v>
      </c>
      <c r="N53" s="849">
        <v>2</v>
      </c>
      <c r="O53" s="849">
        <v>2642</v>
      </c>
      <c r="P53" s="837">
        <v>0.6707286113226707</v>
      </c>
      <c r="Q53" s="850">
        <v>1321</v>
      </c>
    </row>
    <row r="54" spans="1:17" ht="14.45" customHeight="1" x14ac:dyDescent="0.2">
      <c r="A54" s="831" t="s">
        <v>5524</v>
      </c>
      <c r="B54" s="832" t="s">
        <v>5519</v>
      </c>
      <c r="C54" s="832" t="s">
        <v>5356</v>
      </c>
      <c r="D54" s="832" t="s">
        <v>5533</v>
      </c>
      <c r="E54" s="832" t="s">
        <v>5534</v>
      </c>
      <c r="F54" s="849"/>
      <c r="G54" s="849"/>
      <c r="H54" s="849"/>
      <c r="I54" s="849"/>
      <c r="J54" s="849"/>
      <c r="K54" s="849"/>
      <c r="L54" s="849"/>
      <c r="M54" s="849"/>
      <c r="N54" s="849">
        <v>1</v>
      </c>
      <c r="O54" s="849">
        <v>4176</v>
      </c>
      <c r="P54" s="837"/>
      <c r="Q54" s="850">
        <v>4176</v>
      </c>
    </row>
    <row r="55" spans="1:17" ht="14.45" customHeight="1" x14ac:dyDescent="0.2">
      <c r="A55" s="831" t="s">
        <v>5524</v>
      </c>
      <c r="B55" s="832" t="s">
        <v>5519</v>
      </c>
      <c r="C55" s="832" t="s">
        <v>5356</v>
      </c>
      <c r="D55" s="832" t="s">
        <v>5424</v>
      </c>
      <c r="E55" s="832" t="s">
        <v>5425</v>
      </c>
      <c r="F55" s="849"/>
      <c r="G55" s="849"/>
      <c r="H55" s="849"/>
      <c r="I55" s="849"/>
      <c r="J55" s="849"/>
      <c r="K55" s="849"/>
      <c r="L55" s="849"/>
      <c r="M55" s="849"/>
      <c r="N55" s="849">
        <v>1</v>
      </c>
      <c r="O55" s="849">
        <v>122</v>
      </c>
      <c r="P55" s="837"/>
      <c r="Q55" s="850">
        <v>122</v>
      </c>
    </row>
    <row r="56" spans="1:17" ht="14.45" customHeight="1" x14ac:dyDescent="0.2">
      <c r="A56" s="831" t="s">
        <v>5524</v>
      </c>
      <c r="B56" s="832" t="s">
        <v>5519</v>
      </c>
      <c r="C56" s="832" t="s">
        <v>5356</v>
      </c>
      <c r="D56" s="832" t="s">
        <v>5428</v>
      </c>
      <c r="E56" s="832" t="s">
        <v>5429</v>
      </c>
      <c r="F56" s="849">
        <v>3</v>
      </c>
      <c r="G56" s="849">
        <v>360</v>
      </c>
      <c r="H56" s="849">
        <v>2.9752066115702478</v>
      </c>
      <c r="I56" s="849">
        <v>120</v>
      </c>
      <c r="J56" s="849">
        <v>1</v>
      </c>
      <c r="K56" s="849">
        <v>121</v>
      </c>
      <c r="L56" s="849">
        <v>1</v>
      </c>
      <c r="M56" s="849">
        <v>121</v>
      </c>
      <c r="N56" s="849">
        <v>3</v>
      </c>
      <c r="O56" s="849">
        <v>366</v>
      </c>
      <c r="P56" s="837">
        <v>3.0247933884297522</v>
      </c>
      <c r="Q56" s="850">
        <v>122</v>
      </c>
    </row>
    <row r="57" spans="1:17" ht="14.45" customHeight="1" x14ac:dyDescent="0.2">
      <c r="A57" s="831" t="s">
        <v>5524</v>
      </c>
      <c r="B57" s="832" t="s">
        <v>5519</v>
      </c>
      <c r="C57" s="832" t="s">
        <v>5356</v>
      </c>
      <c r="D57" s="832" t="s">
        <v>5438</v>
      </c>
      <c r="E57" s="832" t="s">
        <v>5439</v>
      </c>
      <c r="F57" s="849"/>
      <c r="G57" s="849"/>
      <c r="H57" s="849"/>
      <c r="I57" s="849"/>
      <c r="J57" s="849">
        <v>1</v>
      </c>
      <c r="K57" s="849">
        <v>353</v>
      </c>
      <c r="L57" s="849">
        <v>1</v>
      </c>
      <c r="M57" s="849">
        <v>353</v>
      </c>
      <c r="N57" s="849"/>
      <c r="O57" s="849"/>
      <c r="P57" s="837"/>
      <c r="Q57" s="850"/>
    </row>
    <row r="58" spans="1:17" ht="14.45" customHeight="1" x14ac:dyDescent="0.2">
      <c r="A58" s="831" t="s">
        <v>5535</v>
      </c>
      <c r="B58" s="832" t="s">
        <v>5341</v>
      </c>
      <c r="C58" s="832" t="s">
        <v>5356</v>
      </c>
      <c r="D58" s="832" t="s">
        <v>5380</v>
      </c>
      <c r="E58" s="832" t="s">
        <v>5381</v>
      </c>
      <c r="F58" s="849">
        <v>1</v>
      </c>
      <c r="G58" s="849">
        <v>126</v>
      </c>
      <c r="H58" s="849">
        <v>0.99212598425196852</v>
      </c>
      <c r="I58" s="849">
        <v>126</v>
      </c>
      <c r="J58" s="849">
        <v>1</v>
      </c>
      <c r="K58" s="849">
        <v>127</v>
      </c>
      <c r="L58" s="849">
        <v>1</v>
      </c>
      <c r="M58" s="849">
        <v>127</v>
      </c>
      <c r="N58" s="849"/>
      <c r="O58" s="849"/>
      <c r="P58" s="837"/>
      <c r="Q58" s="850"/>
    </row>
    <row r="59" spans="1:17" ht="14.45" customHeight="1" x14ac:dyDescent="0.2">
      <c r="A59" s="831" t="s">
        <v>5535</v>
      </c>
      <c r="B59" s="832" t="s">
        <v>5341</v>
      </c>
      <c r="C59" s="832" t="s">
        <v>5356</v>
      </c>
      <c r="D59" s="832" t="s">
        <v>5422</v>
      </c>
      <c r="E59" s="832" t="s">
        <v>5423</v>
      </c>
      <c r="F59" s="849"/>
      <c r="G59" s="849"/>
      <c r="H59" s="849"/>
      <c r="I59" s="849"/>
      <c r="J59" s="849">
        <v>2</v>
      </c>
      <c r="K59" s="849">
        <v>504</v>
      </c>
      <c r="L59" s="849">
        <v>1</v>
      </c>
      <c r="M59" s="849">
        <v>252</v>
      </c>
      <c r="N59" s="849">
        <v>1</v>
      </c>
      <c r="O59" s="849">
        <v>254</v>
      </c>
      <c r="P59" s="837">
        <v>0.50396825396825395</v>
      </c>
      <c r="Q59" s="850">
        <v>254</v>
      </c>
    </row>
    <row r="60" spans="1:17" ht="14.45" customHeight="1" x14ac:dyDescent="0.2">
      <c r="A60" s="831" t="s">
        <v>5535</v>
      </c>
      <c r="B60" s="832" t="s">
        <v>5341</v>
      </c>
      <c r="C60" s="832" t="s">
        <v>5356</v>
      </c>
      <c r="D60" s="832" t="s">
        <v>5464</v>
      </c>
      <c r="E60" s="832" t="s">
        <v>5465</v>
      </c>
      <c r="F60" s="849">
        <v>1</v>
      </c>
      <c r="G60" s="849">
        <v>400</v>
      </c>
      <c r="H60" s="849"/>
      <c r="I60" s="849">
        <v>400</v>
      </c>
      <c r="J60" s="849"/>
      <c r="K60" s="849"/>
      <c r="L60" s="849"/>
      <c r="M60" s="849"/>
      <c r="N60" s="849"/>
      <c r="O60" s="849"/>
      <c r="P60" s="837"/>
      <c r="Q60" s="850"/>
    </row>
    <row r="61" spans="1:17" ht="14.45" customHeight="1" x14ac:dyDescent="0.2">
      <c r="A61" s="831" t="s">
        <v>5536</v>
      </c>
      <c r="B61" s="832" t="s">
        <v>5341</v>
      </c>
      <c r="C61" s="832" t="s">
        <v>5356</v>
      </c>
      <c r="D61" s="832" t="s">
        <v>5380</v>
      </c>
      <c r="E61" s="832" t="s">
        <v>5381</v>
      </c>
      <c r="F61" s="849">
        <v>2</v>
      </c>
      <c r="G61" s="849">
        <v>252</v>
      </c>
      <c r="H61" s="849">
        <v>1.984251968503937</v>
      </c>
      <c r="I61" s="849">
        <v>126</v>
      </c>
      <c r="J61" s="849">
        <v>1</v>
      </c>
      <c r="K61" s="849">
        <v>127</v>
      </c>
      <c r="L61" s="849">
        <v>1</v>
      </c>
      <c r="M61" s="849">
        <v>127</v>
      </c>
      <c r="N61" s="849"/>
      <c r="O61" s="849"/>
      <c r="P61" s="837"/>
      <c r="Q61" s="850"/>
    </row>
    <row r="62" spans="1:17" ht="14.45" customHeight="1" x14ac:dyDescent="0.2">
      <c r="A62" s="831" t="s">
        <v>5536</v>
      </c>
      <c r="B62" s="832" t="s">
        <v>5341</v>
      </c>
      <c r="C62" s="832" t="s">
        <v>5356</v>
      </c>
      <c r="D62" s="832" t="s">
        <v>5422</v>
      </c>
      <c r="E62" s="832" t="s">
        <v>5423</v>
      </c>
      <c r="F62" s="849">
        <v>1</v>
      </c>
      <c r="G62" s="849">
        <v>251</v>
      </c>
      <c r="H62" s="849">
        <v>0.99603174603174605</v>
      </c>
      <c r="I62" s="849">
        <v>251</v>
      </c>
      <c r="J62" s="849">
        <v>1</v>
      </c>
      <c r="K62" s="849">
        <v>252</v>
      </c>
      <c r="L62" s="849">
        <v>1</v>
      </c>
      <c r="M62" s="849">
        <v>252</v>
      </c>
      <c r="N62" s="849"/>
      <c r="O62" s="849"/>
      <c r="P62" s="837"/>
      <c r="Q62" s="850"/>
    </row>
    <row r="63" spans="1:17" ht="14.45" customHeight="1" x14ac:dyDescent="0.2">
      <c r="A63" s="831" t="s">
        <v>5537</v>
      </c>
      <c r="B63" s="832" t="s">
        <v>5341</v>
      </c>
      <c r="C63" s="832" t="s">
        <v>5356</v>
      </c>
      <c r="D63" s="832" t="s">
        <v>5380</v>
      </c>
      <c r="E63" s="832" t="s">
        <v>5381</v>
      </c>
      <c r="F63" s="849"/>
      <c r="G63" s="849"/>
      <c r="H63" s="849"/>
      <c r="I63" s="849"/>
      <c r="J63" s="849">
        <v>2</v>
      </c>
      <c r="K63" s="849">
        <v>254</v>
      </c>
      <c r="L63" s="849">
        <v>1</v>
      </c>
      <c r="M63" s="849">
        <v>127</v>
      </c>
      <c r="N63" s="849"/>
      <c r="O63" s="849"/>
      <c r="P63" s="837"/>
      <c r="Q63" s="850"/>
    </row>
    <row r="64" spans="1:17" ht="14.45" customHeight="1" x14ac:dyDescent="0.2">
      <c r="A64" s="831" t="s">
        <v>5538</v>
      </c>
      <c r="B64" s="832" t="s">
        <v>5341</v>
      </c>
      <c r="C64" s="832" t="s">
        <v>5356</v>
      </c>
      <c r="D64" s="832" t="s">
        <v>5378</v>
      </c>
      <c r="E64" s="832" t="s">
        <v>5379</v>
      </c>
      <c r="F64" s="849"/>
      <c r="G64" s="849"/>
      <c r="H64" s="849"/>
      <c r="I64" s="849"/>
      <c r="J64" s="849">
        <v>1</v>
      </c>
      <c r="K64" s="849">
        <v>81</v>
      </c>
      <c r="L64" s="849">
        <v>1</v>
      </c>
      <c r="M64" s="849">
        <v>81</v>
      </c>
      <c r="N64" s="849"/>
      <c r="O64" s="849"/>
      <c r="P64" s="837"/>
      <c r="Q64" s="850"/>
    </row>
    <row r="65" spans="1:17" ht="14.45" customHeight="1" x14ac:dyDescent="0.2">
      <c r="A65" s="831" t="s">
        <v>5538</v>
      </c>
      <c r="B65" s="832" t="s">
        <v>5341</v>
      </c>
      <c r="C65" s="832" t="s">
        <v>5356</v>
      </c>
      <c r="D65" s="832" t="s">
        <v>5380</v>
      </c>
      <c r="E65" s="832" t="s">
        <v>5381</v>
      </c>
      <c r="F65" s="849">
        <v>1</v>
      </c>
      <c r="G65" s="849">
        <v>126</v>
      </c>
      <c r="H65" s="849">
        <v>0.16535433070866143</v>
      </c>
      <c r="I65" s="849">
        <v>126</v>
      </c>
      <c r="J65" s="849">
        <v>6</v>
      </c>
      <c r="K65" s="849">
        <v>762</v>
      </c>
      <c r="L65" s="849">
        <v>1</v>
      </c>
      <c r="M65" s="849">
        <v>127</v>
      </c>
      <c r="N65" s="849"/>
      <c r="O65" s="849"/>
      <c r="P65" s="837"/>
      <c r="Q65" s="850"/>
    </row>
    <row r="66" spans="1:17" ht="14.45" customHeight="1" x14ac:dyDescent="0.2">
      <c r="A66" s="831" t="s">
        <v>5539</v>
      </c>
      <c r="B66" s="832" t="s">
        <v>5341</v>
      </c>
      <c r="C66" s="832" t="s">
        <v>5356</v>
      </c>
      <c r="D66" s="832" t="s">
        <v>5378</v>
      </c>
      <c r="E66" s="832" t="s">
        <v>5379</v>
      </c>
      <c r="F66" s="849"/>
      <c r="G66" s="849"/>
      <c r="H66" s="849"/>
      <c r="I66" s="849"/>
      <c r="J66" s="849">
        <v>1</v>
      </c>
      <c r="K66" s="849">
        <v>81</v>
      </c>
      <c r="L66" s="849">
        <v>1</v>
      </c>
      <c r="M66" s="849">
        <v>81</v>
      </c>
      <c r="N66" s="849"/>
      <c r="O66" s="849"/>
      <c r="P66" s="837"/>
      <c r="Q66" s="850"/>
    </row>
    <row r="67" spans="1:17" ht="14.45" customHeight="1" x14ac:dyDescent="0.2">
      <c r="A67" s="831" t="s">
        <v>5539</v>
      </c>
      <c r="B67" s="832" t="s">
        <v>5341</v>
      </c>
      <c r="C67" s="832" t="s">
        <v>5356</v>
      </c>
      <c r="D67" s="832" t="s">
        <v>5380</v>
      </c>
      <c r="E67" s="832" t="s">
        <v>5381</v>
      </c>
      <c r="F67" s="849">
        <v>3</v>
      </c>
      <c r="G67" s="849">
        <v>378</v>
      </c>
      <c r="H67" s="849">
        <v>0.74409448818897639</v>
      </c>
      <c r="I67" s="849">
        <v>126</v>
      </c>
      <c r="J67" s="849">
        <v>4</v>
      </c>
      <c r="K67" s="849">
        <v>508</v>
      </c>
      <c r="L67" s="849">
        <v>1</v>
      </c>
      <c r="M67" s="849">
        <v>127</v>
      </c>
      <c r="N67" s="849">
        <v>4</v>
      </c>
      <c r="O67" s="849">
        <v>504</v>
      </c>
      <c r="P67" s="837">
        <v>0.99212598425196852</v>
      </c>
      <c r="Q67" s="850">
        <v>126</v>
      </c>
    </row>
    <row r="68" spans="1:17" ht="14.45" customHeight="1" x14ac:dyDescent="0.2">
      <c r="A68" s="831" t="s">
        <v>5539</v>
      </c>
      <c r="B68" s="832" t="s">
        <v>5341</v>
      </c>
      <c r="C68" s="832" t="s">
        <v>5356</v>
      </c>
      <c r="D68" s="832" t="s">
        <v>5396</v>
      </c>
      <c r="E68" s="832" t="s">
        <v>5397</v>
      </c>
      <c r="F68" s="849"/>
      <c r="G68" s="849"/>
      <c r="H68" s="849"/>
      <c r="I68" s="849"/>
      <c r="J68" s="849"/>
      <c r="K68" s="849"/>
      <c r="L68" s="849"/>
      <c r="M68" s="849"/>
      <c r="N68" s="849">
        <v>1</v>
      </c>
      <c r="O68" s="849">
        <v>1321</v>
      </c>
      <c r="P68" s="837"/>
      <c r="Q68" s="850">
        <v>1321</v>
      </c>
    </row>
    <row r="69" spans="1:17" ht="14.45" customHeight="1" x14ac:dyDescent="0.2">
      <c r="A69" s="831" t="s">
        <v>5539</v>
      </c>
      <c r="B69" s="832" t="s">
        <v>5341</v>
      </c>
      <c r="C69" s="832" t="s">
        <v>5356</v>
      </c>
      <c r="D69" s="832" t="s">
        <v>5402</v>
      </c>
      <c r="E69" s="832" t="s">
        <v>5403</v>
      </c>
      <c r="F69" s="849">
        <v>1</v>
      </c>
      <c r="G69" s="849">
        <v>163</v>
      </c>
      <c r="H69" s="849"/>
      <c r="I69" s="849">
        <v>163</v>
      </c>
      <c r="J69" s="849"/>
      <c r="K69" s="849"/>
      <c r="L69" s="849"/>
      <c r="M69" s="849"/>
      <c r="N69" s="849"/>
      <c r="O69" s="849"/>
      <c r="P69" s="837"/>
      <c r="Q69" s="850"/>
    </row>
    <row r="70" spans="1:17" ht="14.45" customHeight="1" x14ac:dyDescent="0.2">
      <c r="A70" s="831" t="s">
        <v>5539</v>
      </c>
      <c r="B70" s="832" t="s">
        <v>5341</v>
      </c>
      <c r="C70" s="832" t="s">
        <v>5356</v>
      </c>
      <c r="D70" s="832" t="s">
        <v>5410</v>
      </c>
      <c r="E70" s="832" t="s">
        <v>5411</v>
      </c>
      <c r="F70" s="849">
        <v>1</v>
      </c>
      <c r="G70" s="849">
        <v>86</v>
      </c>
      <c r="H70" s="849"/>
      <c r="I70" s="849">
        <v>86</v>
      </c>
      <c r="J70" s="849"/>
      <c r="K70" s="849"/>
      <c r="L70" s="849"/>
      <c r="M70" s="849"/>
      <c r="N70" s="849"/>
      <c r="O70" s="849"/>
      <c r="P70" s="837"/>
      <c r="Q70" s="850"/>
    </row>
    <row r="71" spans="1:17" ht="14.45" customHeight="1" x14ac:dyDescent="0.2">
      <c r="A71" s="831" t="s">
        <v>5539</v>
      </c>
      <c r="B71" s="832" t="s">
        <v>5341</v>
      </c>
      <c r="C71" s="832" t="s">
        <v>5356</v>
      </c>
      <c r="D71" s="832" t="s">
        <v>5422</v>
      </c>
      <c r="E71" s="832" t="s">
        <v>5423</v>
      </c>
      <c r="F71" s="849">
        <v>2</v>
      </c>
      <c r="G71" s="849">
        <v>502</v>
      </c>
      <c r="H71" s="849">
        <v>1.9920634920634921</v>
      </c>
      <c r="I71" s="849">
        <v>251</v>
      </c>
      <c r="J71" s="849">
        <v>1</v>
      </c>
      <c r="K71" s="849">
        <v>252</v>
      </c>
      <c r="L71" s="849">
        <v>1</v>
      </c>
      <c r="M71" s="849">
        <v>252</v>
      </c>
      <c r="N71" s="849">
        <v>1</v>
      </c>
      <c r="O71" s="849">
        <v>254</v>
      </c>
      <c r="P71" s="837">
        <v>1.0079365079365079</v>
      </c>
      <c r="Q71" s="850">
        <v>254</v>
      </c>
    </row>
    <row r="72" spans="1:17" ht="14.45" customHeight="1" x14ac:dyDescent="0.2">
      <c r="A72" s="831" t="s">
        <v>5539</v>
      </c>
      <c r="B72" s="832" t="s">
        <v>5341</v>
      </c>
      <c r="C72" s="832" t="s">
        <v>5356</v>
      </c>
      <c r="D72" s="832" t="s">
        <v>5444</v>
      </c>
      <c r="E72" s="832" t="s">
        <v>5445</v>
      </c>
      <c r="F72" s="849"/>
      <c r="G72" s="849"/>
      <c r="H72" s="849"/>
      <c r="I72" s="849"/>
      <c r="J72" s="849"/>
      <c r="K72" s="849"/>
      <c r="L72" s="849"/>
      <c r="M72" s="849"/>
      <c r="N72" s="849">
        <v>1</v>
      </c>
      <c r="O72" s="849">
        <v>145</v>
      </c>
      <c r="P72" s="837"/>
      <c r="Q72" s="850">
        <v>145</v>
      </c>
    </row>
    <row r="73" spans="1:17" ht="14.45" customHeight="1" x14ac:dyDescent="0.2">
      <c r="A73" s="831" t="s">
        <v>5540</v>
      </c>
      <c r="B73" s="832" t="s">
        <v>5341</v>
      </c>
      <c r="C73" s="832" t="s">
        <v>5356</v>
      </c>
      <c r="D73" s="832" t="s">
        <v>5370</v>
      </c>
      <c r="E73" s="832" t="s">
        <v>5371</v>
      </c>
      <c r="F73" s="849">
        <v>1</v>
      </c>
      <c r="G73" s="849">
        <v>309</v>
      </c>
      <c r="H73" s="849"/>
      <c r="I73" s="849">
        <v>309</v>
      </c>
      <c r="J73" s="849"/>
      <c r="K73" s="849"/>
      <c r="L73" s="849"/>
      <c r="M73" s="849"/>
      <c r="N73" s="849"/>
      <c r="O73" s="849"/>
      <c r="P73" s="837"/>
      <c r="Q73" s="850"/>
    </row>
    <row r="74" spans="1:17" ht="14.45" customHeight="1" x14ac:dyDescent="0.2">
      <c r="A74" s="831" t="s">
        <v>5540</v>
      </c>
      <c r="B74" s="832" t="s">
        <v>5341</v>
      </c>
      <c r="C74" s="832" t="s">
        <v>5356</v>
      </c>
      <c r="D74" s="832" t="s">
        <v>5380</v>
      </c>
      <c r="E74" s="832" t="s">
        <v>5381</v>
      </c>
      <c r="F74" s="849">
        <v>4</v>
      </c>
      <c r="G74" s="849">
        <v>504</v>
      </c>
      <c r="H74" s="849">
        <v>0.99212598425196852</v>
      </c>
      <c r="I74" s="849">
        <v>126</v>
      </c>
      <c r="J74" s="849">
        <v>4</v>
      </c>
      <c r="K74" s="849">
        <v>508</v>
      </c>
      <c r="L74" s="849">
        <v>1</v>
      </c>
      <c r="M74" s="849">
        <v>127</v>
      </c>
      <c r="N74" s="849">
        <v>5</v>
      </c>
      <c r="O74" s="849">
        <v>630</v>
      </c>
      <c r="P74" s="837">
        <v>1.2401574803149606</v>
      </c>
      <c r="Q74" s="850">
        <v>126</v>
      </c>
    </row>
    <row r="75" spans="1:17" ht="14.45" customHeight="1" x14ac:dyDescent="0.2">
      <c r="A75" s="831" t="s">
        <v>5540</v>
      </c>
      <c r="B75" s="832" t="s">
        <v>5341</v>
      </c>
      <c r="C75" s="832" t="s">
        <v>5356</v>
      </c>
      <c r="D75" s="832" t="s">
        <v>5422</v>
      </c>
      <c r="E75" s="832" t="s">
        <v>5423</v>
      </c>
      <c r="F75" s="849">
        <v>1</v>
      </c>
      <c r="G75" s="849">
        <v>251</v>
      </c>
      <c r="H75" s="849"/>
      <c r="I75" s="849">
        <v>251</v>
      </c>
      <c r="J75" s="849"/>
      <c r="K75" s="849"/>
      <c r="L75" s="849"/>
      <c r="M75" s="849"/>
      <c r="N75" s="849">
        <v>1</v>
      </c>
      <c r="O75" s="849">
        <v>254</v>
      </c>
      <c r="P75" s="837"/>
      <c r="Q75" s="850">
        <v>254</v>
      </c>
    </row>
    <row r="76" spans="1:17" ht="14.45" customHeight="1" x14ac:dyDescent="0.2">
      <c r="A76" s="831" t="s">
        <v>5540</v>
      </c>
      <c r="B76" s="832" t="s">
        <v>5341</v>
      </c>
      <c r="C76" s="832" t="s">
        <v>5356</v>
      </c>
      <c r="D76" s="832" t="s">
        <v>5444</v>
      </c>
      <c r="E76" s="832" t="s">
        <v>5445</v>
      </c>
      <c r="F76" s="849"/>
      <c r="G76" s="849"/>
      <c r="H76" s="849"/>
      <c r="I76" s="849"/>
      <c r="J76" s="849"/>
      <c r="K76" s="849"/>
      <c r="L76" s="849"/>
      <c r="M76" s="849"/>
      <c r="N76" s="849">
        <v>1</v>
      </c>
      <c r="O76" s="849">
        <v>145</v>
      </c>
      <c r="P76" s="837"/>
      <c r="Q76" s="850">
        <v>145</v>
      </c>
    </row>
    <row r="77" spans="1:17" ht="14.45" customHeight="1" x14ac:dyDescent="0.2">
      <c r="A77" s="831" t="s">
        <v>5540</v>
      </c>
      <c r="B77" s="832" t="s">
        <v>5341</v>
      </c>
      <c r="C77" s="832" t="s">
        <v>5356</v>
      </c>
      <c r="D77" s="832" t="s">
        <v>5456</v>
      </c>
      <c r="E77" s="832" t="s">
        <v>5457</v>
      </c>
      <c r="F77" s="849"/>
      <c r="G77" s="849"/>
      <c r="H77" s="849"/>
      <c r="I77" s="849"/>
      <c r="J77" s="849"/>
      <c r="K77" s="849"/>
      <c r="L77" s="849"/>
      <c r="M77" s="849"/>
      <c r="N77" s="849">
        <v>1</v>
      </c>
      <c r="O77" s="849">
        <v>165</v>
      </c>
      <c r="P77" s="837"/>
      <c r="Q77" s="850">
        <v>165</v>
      </c>
    </row>
    <row r="78" spans="1:17" ht="14.45" customHeight="1" x14ac:dyDescent="0.2">
      <c r="A78" s="831" t="s">
        <v>5541</v>
      </c>
      <c r="B78" s="832" t="s">
        <v>5341</v>
      </c>
      <c r="C78" s="832" t="s">
        <v>5356</v>
      </c>
      <c r="D78" s="832" t="s">
        <v>5361</v>
      </c>
      <c r="E78" s="832" t="s">
        <v>5362</v>
      </c>
      <c r="F78" s="849">
        <v>1</v>
      </c>
      <c r="G78" s="849">
        <v>37</v>
      </c>
      <c r="H78" s="849"/>
      <c r="I78" s="849">
        <v>37</v>
      </c>
      <c r="J78" s="849"/>
      <c r="K78" s="849"/>
      <c r="L78" s="849"/>
      <c r="M78" s="849"/>
      <c r="N78" s="849"/>
      <c r="O78" s="849"/>
      <c r="P78" s="837"/>
      <c r="Q78" s="850"/>
    </row>
    <row r="79" spans="1:17" ht="14.45" customHeight="1" x14ac:dyDescent="0.2">
      <c r="A79" s="831" t="s">
        <v>5541</v>
      </c>
      <c r="B79" s="832" t="s">
        <v>5341</v>
      </c>
      <c r="C79" s="832" t="s">
        <v>5356</v>
      </c>
      <c r="D79" s="832" t="s">
        <v>5374</v>
      </c>
      <c r="E79" s="832" t="s">
        <v>5375</v>
      </c>
      <c r="F79" s="849">
        <v>2</v>
      </c>
      <c r="G79" s="849">
        <v>198</v>
      </c>
      <c r="H79" s="849">
        <v>1.0879120879120878</v>
      </c>
      <c r="I79" s="849">
        <v>99</v>
      </c>
      <c r="J79" s="849">
        <v>2</v>
      </c>
      <c r="K79" s="849">
        <v>182</v>
      </c>
      <c r="L79" s="849">
        <v>1</v>
      </c>
      <c r="M79" s="849">
        <v>91</v>
      </c>
      <c r="N79" s="849">
        <v>2</v>
      </c>
      <c r="O79" s="849">
        <v>182</v>
      </c>
      <c r="P79" s="837">
        <v>1</v>
      </c>
      <c r="Q79" s="850">
        <v>91</v>
      </c>
    </row>
    <row r="80" spans="1:17" ht="14.45" customHeight="1" x14ac:dyDescent="0.2">
      <c r="A80" s="831" t="s">
        <v>5541</v>
      </c>
      <c r="B80" s="832" t="s">
        <v>5341</v>
      </c>
      <c r="C80" s="832" t="s">
        <v>5356</v>
      </c>
      <c r="D80" s="832" t="s">
        <v>5378</v>
      </c>
      <c r="E80" s="832" t="s">
        <v>5379</v>
      </c>
      <c r="F80" s="849"/>
      <c r="G80" s="849"/>
      <c r="H80" s="849"/>
      <c r="I80" s="849"/>
      <c r="J80" s="849"/>
      <c r="K80" s="849"/>
      <c r="L80" s="849"/>
      <c r="M80" s="849"/>
      <c r="N80" s="849">
        <v>1</v>
      </c>
      <c r="O80" s="849">
        <v>81</v>
      </c>
      <c r="P80" s="837"/>
      <c r="Q80" s="850">
        <v>81</v>
      </c>
    </row>
    <row r="81" spans="1:17" ht="14.45" customHeight="1" x14ac:dyDescent="0.2">
      <c r="A81" s="831" t="s">
        <v>5541</v>
      </c>
      <c r="B81" s="832" t="s">
        <v>5341</v>
      </c>
      <c r="C81" s="832" t="s">
        <v>5356</v>
      </c>
      <c r="D81" s="832" t="s">
        <v>5380</v>
      </c>
      <c r="E81" s="832" t="s">
        <v>5381</v>
      </c>
      <c r="F81" s="849">
        <v>15</v>
      </c>
      <c r="G81" s="849">
        <v>1890</v>
      </c>
      <c r="H81" s="849">
        <v>1.4881889763779528</v>
      </c>
      <c r="I81" s="849">
        <v>126</v>
      </c>
      <c r="J81" s="849">
        <v>10</v>
      </c>
      <c r="K81" s="849">
        <v>1270</v>
      </c>
      <c r="L81" s="849">
        <v>1</v>
      </c>
      <c r="M81" s="849">
        <v>127</v>
      </c>
      <c r="N81" s="849">
        <v>18</v>
      </c>
      <c r="O81" s="849">
        <v>2268</v>
      </c>
      <c r="P81" s="837">
        <v>1.7858267716535432</v>
      </c>
      <c r="Q81" s="850">
        <v>126</v>
      </c>
    </row>
    <row r="82" spans="1:17" ht="14.45" customHeight="1" x14ac:dyDescent="0.2">
      <c r="A82" s="831" t="s">
        <v>5541</v>
      </c>
      <c r="B82" s="832" t="s">
        <v>5341</v>
      </c>
      <c r="C82" s="832" t="s">
        <v>5356</v>
      </c>
      <c r="D82" s="832" t="s">
        <v>5402</v>
      </c>
      <c r="E82" s="832" t="s">
        <v>5403</v>
      </c>
      <c r="F82" s="849"/>
      <c r="G82" s="849"/>
      <c r="H82" s="849"/>
      <c r="I82" s="849"/>
      <c r="J82" s="849"/>
      <c r="K82" s="849"/>
      <c r="L82" s="849"/>
      <c r="M82" s="849"/>
      <c r="N82" s="849">
        <v>1</v>
      </c>
      <c r="O82" s="849">
        <v>165</v>
      </c>
      <c r="P82" s="837"/>
      <c r="Q82" s="850">
        <v>165</v>
      </c>
    </row>
    <row r="83" spans="1:17" ht="14.45" customHeight="1" x14ac:dyDescent="0.2">
      <c r="A83" s="831" t="s">
        <v>5541</v>
      </c>
      <c r="B83" s="832" t="s">
        <v>5341</v>
      </c>
      <c r="C83" s="832" t="s">
        <v>5356</v>
      </c>
      <c r="D83" s="832" t="s">
        <v>5422</v>
      </c>
      <c r="E83" s="832" t="s">
        <v>5423</v>
      </c>
      <c r="F83" s="849">
        <v>1</v>
      </c>
      <c r="G83" s="849">
        <v>251</v>
      </c>
      <c r="H83" s="849"/>
      <c r="I83" s="849">
        <v>251</v>
      </c>
      <c r="J83" s="849"/>
      <c r="K83" s="849"/>
      <c r="L83" s="849"/>
      <c r="M83" s="849"/>
      <c r="N83" s="849"/>
      <c r="O83" s="849"/>
      <c r="P83" s="837"/>
      <c r="Q83" s="850"/>
    </row>
    <row r="84" spans="1:17" ht="14.45" customHeight="1" x14ac:dyDescent="0.2">
      <c r="A84" s="831" t="s">
        <v>5541</v>
      </c>
      <c r="B84" s="832" t="s">
        <v>5341</v>
      </c>
      <c r="C84" s="832" t="s">
        <v>5356</v>
      </c>
      <c r="D84" s="832" t="s">
        <v>5442</v>
      </c>
      <c r="E84" s="832" t="s">
        <v>5443</v>
      </c>
      <c r="F84" s="849">
        <v>1</v>
      </c>
      <c r="G84" s="849">
        <v>132</v>
      </c>
      <c r="H84" s="849"/>
      <c r="I84" s="849">
        <v>132</v>
      </c>
      <c r="J84" s="849"/>
      <c r="K84" s="849"/>
      <c r="L84" s="849"/>
      <c r="M84" s="849"/>
      <c r="N84" s="849"/>
      <c r="O84" s="849"/>
      <c r="P84" s="837"/>
      <c r="Q84" s="850"/>
    </row>
    <row r="85" spans="1:17" ht="14.45" customHeight="1" x14ac:dyDescent="0.2">
      <c r="A85" s="831" t="s">
        <v>5541</v>
      </c>
      <c r="B85" s="832" t="s">
        <v>5341</v>
      </c>
      <c r="C85" s="832" t="s">
        <v>5356</v>
      </c>
      <c r="D85" s="832" t="s">
        <v>5444</v>
      </c>
      <c r="E85" s="832" t="s">
        <v>5445</v>
      </c>
      <c r="F85" s="849"/>
      <c r="G85" s="849"/>
      <c r="H85" s="849"/>
      <c r="I85" s="849"/>
      <c r="J85" s="849"/>
      <c r="K85" s="849"/>
      <c r="L85" s="849"/>
      <c r="M85" s="849"/>
      <c r="N85" s="849">
        <v>1</v>
      </c>
      <c r="O85" s="849">
        <v>145</v>
      </c>
      <c r="P85" s="837"/>
      <c r="Q85" s="850">
        <v>145</v>
      </c>
    </row>
    <row r="86" spans="1:17" ht="14.45" customHeight="1" x14ac:dyDescent="0.2">
      <c r="A86" s="831" t="s">
        <v>5542</v>
      </c>
      <c r="B86" s="832" t="s">
        <v>5341</v>
      </c>
      <c r="C86" s="832" t="s">
        <v>5356</v>
      </c>
      <c r="D86" s="832" t="s">
        <v>5380</v>
      </c>
      <c r="E86" s="832" t="s">
        <v>5381</v>
      </c>
      <c r="F86" s="849"/>
      <c r="G86" s="849"/>
      <c r="H86" s="849"/>
      <c r="I86" s="849"/>
      <c r="J86" s="849">
        <v>4</v>
      </c>
      <c r="K86" s="849">
        <v>508</v>
      </c>
      <c r="L86" s="849">
        <v>1</v>
      </c>
      <c r="M86" s="849">
        <v>127</v>
      </c>
      <c r="N86" s="849">
        <v>3</v>
      </c>
      <c r="O86" s="849">
        <v>378</v>
      </c>
      <c r="P86" s="837">
        <v>0.74409448818897639</v>
      </c>
      <c r="Q86" s="850">
        <v>126</v>
      </c>
    </row>
    <row r="87" spans="1:17" ht="14.45" customHeight="1" x14ac:dyDescent="0.2">
      <c r="A87" s="831" t="s">
        <v>5542</v>
      </c>
      <c r="B87" s="832" t="s">
        <v>5341</v>
      </c>
      <c r="C87" s="832" t="s">
        <v>5356</v>
      </c>
      <c r="D87" s="832" t="s">
        <v>5404</v>
      </c>
      <c r="E87" s="832" t="s">
        <v>5405</v>
      </c>
      <c r="F87" s="849"/>
      <c r="G87" s="849"/>
      <c r="H87" s="849"/>
      <c r="I87" s="849"/>
      <c r="J87" s="849">
        <v>2</v>
      </c>
      <c r="K87" s="849">
        <v>66.66</v>
      </c>
      <c r="L87" s="849">
        <v>1</v>
      </c>
      <c r="M87" s="849">
        <v>33.33</v>
      </c>
      <c r="N87" s="849"/>
      <c r="O87" s="849"/>
      <c r="P87" s="837"/>
      <c r="Q87" s="850"/>
    </row>
    <row r="88" spans="1:17" ht="14.45" customHeight="1" x14ac:dyDescent="0.2">
      <c r="A88" s="831" t="s">
        <v>5542</v>
      </c>
      <c r="B88" s="832" t="s">
        <v>5341</v>
      </c>
      <c r="C88" s="832" t="s">
        <v>5356</v>
      </c>
      <c r="D88" s="832" t="s">
        <v>5410</v>
      </c>
      <c r="E88" s="832" t="s">
        <v>5411</v>
      </c>
      <c r="F88" s="849"/>
      <c r="G88" s="849"/>
      <c r="H88" s="849"/>
      <c r="I88" s="849"/>
      <c r="J88" s="849">
        <v>1</v>
      </c>
      <c r="K88" s="849">
        <v>86</v>
      </c>
      <c r="L88" s="849">
        <v>1</v>
      </c>
      <c r="M88" s="849">
        <v>86</v>
      </c>
      <c r="N88" s="849"/>
      <c r="O88" s="849"/>
      <c r="P88" s="837"/>
      <c r="Q88" s="850"/>
    </row>
    <row r="89" spans="1:17" ht="14.45" customHeight="1" x14ac:dyDescent="0.2">
      <c r="A89" s="831" t="s">
        <v>5542</v>
      </c>
      <c r="B89" s="832" t="s">
        <v>5341</v>
      </c>
      <c r="C89" s="832" t="s">
        <v>5356</v>
      </c>
      <c r="D89" s="832" t="s">
        <v>5422</v>
      </c>
      <c r="E89" s="832" t="s">
        <v>5423</v>
      </c>
      <c r="F89" s="849">
        <v>2</v>
      </c>
      <c r="G89" s="849">
        <v>502</v>
      </c>
      <c r="H89" s="849">
        <v>1.9920634920634921</v>
      </c>
      <c r="I89" s="849">
        <v>251</v>
      </c>
      <c r="J89" s="849">
        <v>1</v>
      </c>
      <c r="K89" s="849">
        <v>252</v>
      </c>
      <c r="L89" s="849">
        <v>1</v>
      </c>
      <c r="M89" s="849">
        <v>252</v>
      </c>
      <c r="N89" s="849"/>
      <c r="O89" s="849"/>
      <c r="P89" s="837"/>
      <c r="Q89" s="850"/>
    </row>
    <row r="90" spans="1:17" ht="14.45" customHeight="1" x14ac:dyDescent="0.2">
      <c r="A90" s="831" t="s">
        <v>5542</v>
      </c>
      <c r="B90" s="832" t="s">
        <v>5341</v>
      </c>
      <c r="C90" s="832" t="s">
        <v>5356</v>
      </c>
      <c r="D90" s="832" t="s">
        <v>5466</v>
      </c>
      <c r="E90" s="832" t="s">
        <v>5467</v>
      </c>
      <c r="F90" s="849"/>
      <c r="G90" s="849"/>
      <c r="H90" s="849"/>
      <c r="I90" s="849"/>
      <c r="J90" s="849">
        <v>1</v>
      </c>
      <c r="K90" s="849">
        <v>1037</v>
      </c>
      <c r="L90" s="849">
        <v>1</v>
      </c>
      <c r="M90" s="849">
        <v>1037</v>
      </c>
      <c r="N90" s="849"/>
      <c r="O90" s="849"/>
      <c r="P90" s="837"/>
      <c r="Q90" s="850"/>
    </row>
    <row r="91" spans="1:17" ht="14.45" customHeight="1" x14ac:dyDescent="0.2">
      <c r="A91" s="831" t="s">
        <v>5543</v>
      </c>
      <c r="B91" s="832" t="s">
        <v>5341</v>
      </c>
      <c r="C91" s="832" t="s">
        <v>5356</v>
      </c>
      <c r="D91" s="832" t="s">
        <v>5374</v>
      </c>
      <c r="E91" s="832" t="s">
        <v>5375</v>
      </c>
      <c r="F91" s="849"/>
      <c r="G91" s="849"/>
      <c r="H91" s="849"/>
      <c r="I91" s="849"/>
      <c r="J91" s="849"/>
      <c r="K91" s="849"/>
      <c r="L91" s="849"/>
      <c r="M91" s="849"/>
      <c r="N91" s="849">
        <v>1</v>
      </c>
      <c r="O91" s="849">
        <v>91</v>
      </c>
      <c r="P91" s="837"/>
      <c r="Q91" s="850">
        <v>91</v>
      </c>
    </row>
    <row r="92" spans="1:17" ht="14.45" customHeight="1" x14ac:dyDescent="0.2">
      <c r="A92" s="831" t="s">
        <v>5543</v>
      </c>
      <c r="B92" s="832" t="s">
        <v>5341</v>
      </c>
      <c r="C92" s="832" t="s">
        <v>5356</v>
      </c>
      <c r="D92" s="832" t="s">
        <v>5380</v>
      </c>
      <c r="E92" s="832" t="s">
        <v>5381</v>
      </c>
      <c r="F92" s="849">
        <v>3</v>
      </c>
      <c r="G92" s="849">
        <v>378</v>
      </c>
      <c r="H92" s="849"/>
      <c r="I92" s="849">
        <v>126</v>
      </c>
      <c r="J92" s="849"/>
      <c r="K92" s="849"/>
      <c r="L92" s="849"/>
      <c r="M92" s="849"/>
      <c r="N92" s="849">
        <v>3</v>
      </c>
      <c r="O92" s="849">
        <v>378</v>
      </c>
      <c r="P92" s="837"/>
      <c r="Q92" s="850">
        <v>126</v>
      </c>
    </row>
    <row r="93" spans="1:17" ht="14.45" customHeight="1" x14ac:dyDescent="0.2">
      <c r="A93" s="831" t="s">
        <v>5543</v>
      </c>
      <c r="B93" s="832" t="s">
        <v>5341</v>
      </c>
      <c r="C93" s="832" t="s">
        <v>5356</v>
      </c>
      <c r="D93" s="832" t="s">
        <v>5422</v>
      </c>
      <c r="E93" s="832" t="s">
        <v>5423</v>
      </c>
      <c r="F93" s="849"/>
      <c r="G93" s="849"/>
      <c r="H93" s="849"/>
      <c r="I93" s="849"/>
      <c r="J93" s="849">
        <v>1</v>
      </c>
      <c r="K93" s="849">
        <v>252</v>
      </c>
      <c r="L93" s="849">
        <v>1</v>
      </c>
      <c r="M93" s="849">
        <v>252</v>
      </c>
      <c r="N93" s="849"/>
      <c r="O93" s="849"/>
      <c r="P93" s="837"/>
      <c r="Q93" s="850"/>
    </row>
    <row r="94" spans="1:17" ht="14.45" customHeight="1" x14ac:dyDescent="0.2">
      <c r="A94" s="831" t="s">
        <v>5544</v>
      </c>
      <c r="B94" s="832" t="s">
        <v>5341</v>
      </c>
      <c r="C94" s="832" t="s">
        <v>5356</v>
      </c>
      <c r="D94" s="832" t="s">
        <v>5380</v>
      </c>
      <c r="E94" s="832" t="s">
        <v>5381</v>
      </c>
      <c r="F94" s="849">
        <v>1</v>
      </c>
      <c r="G94" s="849">
        <v>126</v>
      </c>
      <c r="H94" s="849">
        <v>0.33070866141732286</v>
      </c>
      <c r="I94" s="849">
        <v>126</v>
      </c>
      <c r="J94" s="849">
        <v>3</v>
      </c>
      <c r="K94" s="849">
        <v>381</v>
      </c>
      <c r="L94" s="849">
        <v>1</v>
      </c>
      <c r="M94" s="849">
        <v>127</v>
      </c>
      <c r="N94" s="849">
        <v>3</v>
      </c>
      <c r="O94" s="849">
        <v>378</v>
      </c>
      <c r="P94" s="837">
        <v>0.99212598425196852</v>
      </c>
      <c r="Q94" s="850">
        <v>126</v>
      </c>
    </row>
    <row r="95" spans="1:17" ht="14.45" customHeight="1" x14ac:dyDescent="0.2">
      <c r="A95" s="831" t="s">
        <v>5544</v>
      </c>
      <c r="B95" s="832" t="s">
        <v>5341</v>
      </c>
      <c r="C95" s="832" t="s">
        <v>5356</v>
      </c>
      <c r="D95" s="832" t="s">
        <v>5438</v>
      </c>
      <c r="E95" s="832" t="s">
        <v>5439</v>
      </c>
      <c r="F95" s="849"/>
      <c r="G95" s="849"/>
      <c r="H95" s="849"/>
      <c r="I95" s="849"/>
      <c r="J95" s="849">
        <v>1</v>
      </c>
      <c r="K95" s="849">
        <v>353</v>
      </c>
      <c r="L95" s="849">
        <v>1</v>
      </c>
      <c r="M95" s="849">
        <v>353</v>
      </c>
      <c r="N95" s="849">
        <v>1</v>
      </c>
      <c r="O95" s="849">
        <v>355</v>
      </c>
      <c r="P95" s="837">
        <v>1.0056657223796035</v>
      </c>
      <c r="Q95" s="850">
        <v>355</v>
      </c>
    </row>
    <row r="96" spans="1:17" ht="14.45" customHeight="1" x14ac:dyDescent="0.2">
      <c r="A96" s="831" t="s">
        <v>5544</v>
      </c>
      <c r="B96" s="832" t="s">
        <v>5341</v>
      </c>
      <c r="C96" s="832" t="s">
        <v>5356</v>
      </c>
      <c r="D96" s="832" t="s">
        <v>5444</v>
      </c>
      <c r="E96" s="832" t="s">
        <v>5445</v>
      </c>
      <c r="F96" s="849"/>
      <c r="G96" s="849"/>
      <c r="H96" s="849"/>
      <c r="I96" s="849"/>
      <c r="J96" s="849"/>
      <c r="K96" s="849"/>
      <c r="L96" s="849"/>
      <c r="M96" s="849"/>
      <c r="N96" s="849">
        <v>1</v>
      </c>
      <c r="O96" s="849">
        <v>145</v>
      </c>
      <c r="P96" s="837"/>
      <c r="Q96" s="850">
        <v>145</v>
      </c>
    </row>
    <row r="97" spans="1:17" ht="14.45" customHeight="1" x14ac:dyDescent="0.2">
      <c r="A97" s="831" t="s">
        <v>5545</v>
      </c>
      <c r="B97" s="832" t="s">
        <v>5341</v>
      </c>
      <c r="C97" s="832" t="s">
        <v>5356</v>
      </c>
      <c r="D97" s="832" t="s">
        <v>5374</v>
      </c>
      <c r="E97" s="832" t="s">
        <v>5375</v>
      </c>
      <c r="F97" s="849">
        <v>1</v>
      </c>
      <c r="G97" s="849">
        <v>99</v>
      </c>
      <c r="H97" s="849">
        <v>0.27197802197802196</v>
      </c>
      <c r="I97" s="849">
        <v>99</v>
      </c>
      <c r="J97" s="849">
        <v>4</v>
      </c>
      <c r="K97" s="849">
        <v>364</v>
      </c>
      <c r="L97" s="849">
        <v>1</v>
      </c>
      <c r="M97" s="849">
        <v>91</v>
      </c>
      <c r="N97" s="849"/>
      <c r="O97" s="849"/>
      <c r="P97" s="837"/>
      <c r="Q97" s="850"/>
    </row>
    <row r="98" spans="1:17" ht="14.45" customHeight="1" x14ac:dyDescent="0.2">
      <c r="A98" s="831" t="s">
        <v>5545</v>
      </c>
      <c r="B98" s="832" t="s">
        <v>5341</v>
      </c>
      <c r="C98" s="832" t="s">
        <v>5356</v>
      </c>
      <c r="D98" s="832" t="s">
        <v>5380</v>
      </c>
      <c r="E98" s="832" t="s">
        <v>5381</v>
      </c>
      <c r="F98" s="849">
        <v>46</v>
      </c>
      <c r="G98" s="849">
        <v>5796</v>
      </c>
      <c r="H98" s="849">
        <v>1.0141732283464566</v>
      </c>
      <c r="I98" s="849">
        <v>126</v>
      </c>
      <c r="J98" s="849">
        <v>45</v>
      </c>
      <c r="K98" s="849">
        <v>5715</v>
      </c>
      <c r="L98" s="849">
        <v>1</v>
      </c>
      <c r="M98" s="849">
        <v>127</v>
      </c>
      <c r="N98" s="849">
        <v>20</v>
      </c>
      <c r="O98" s="849">
        <v>2520</v>
      </c>
      <c r="P98" s="837">
        <v>0.44094488188976377</v>
      </c>
      <c r="Q98" s="850">
        <v>126</v>
      </c>
    </row>
    <row r="99" spans="1:17" ht="14.45" customHeight="1" x14ac:dyDescent="0.2">
      <c r="A99" s="831" t="s">
        <v>5545</v>
      </c>
      <c r="B99" s="832" t="s">
        <v>5341</v>
      </c>
      <c r="C99" s="832" t="s">
        <v>5356</v>
      </c>
      <c r="D99" s="832" t="s">
        <v>5396</v>
      </c>
      <c r="E99" s="832" t="s">
        <v>5397</v>
      </c>
      <c r="F99" s="849"/>
      <c r="G99" s="849"/>
      <c r="H99" s="849"/>
      <c r="I99" s="849"/>
      <c r="J99" s="849">
        <v>1</v>
      </c>
      <c r="K99" s="849">
        <v>1313</v>
      </c>
      <c r="L99" s="849">
        <v>1</v>
      </c>
      <c r="M99" s="849">
        <v>1313</v>
      </c>
      <c r="N99" s="849"/>
      <c r="O99" s="849"/>
      <c r="P99" s="837"/>
      <c r="Q99" s="850"/>
    </row>
    <row r="100" spans="1:17" ht="14.45" customHeight="1" x14ac:dyDescent="0.2">
      <c r="A100" s="831" t="s">
        <v>5545</v>
      </c>
      <c r="B100" s="832" t="s">
        <v>5341</v>
      </c>
      <c r="C100" s="832" t="s">
        <v>5356</v>
      </c>
      <c r="D100" s="832" t="s">
        <v>5398</v>
      </c>
      <c r="E100" s="832" t="s">
        <v>5399</v>
      </c>
      <c r="F100" s="849">
        <v>1</v>
      </c>
      <c r="G100" s="849">
        <v>972</v>
      </c>
      <c r="H100" s="849"/>
      <c r="I100" s="849">
        <v>972</v>
      </c>
      <c r="J100" s="849"/>
      <c r="K100" s="849"/>
      <c r="L100" s="849"/>
      <c r="M100" s="849"/>
      <c r="N100" s="849"/>
      <c r="O100" s="849"/>
      <c r="P100" s="837"/>
      <c r="Q100" s="850"/>
    </row>
    <row r="101" spans="1:17" ht="14.45" customHeight="1" x14ac:dyDescent="0.2">
      <c r="A101" s="831" t="s">
        <v>5545</v>
      </c>
      <c r="B101" s="832" t="s">
        <v>5341</v>
      </c>
      <c r="C101" s="832" t="s">
        <v>5356</v>
      </c>
      <c r="D101" s="832" t="s">
        <v>5410</v>
      </c>
      <c r="E101" s="832" t="s">
        <v>5411</v>
      </c>
      <c r="F101" s="849"/>
      <c r="G101" s="849"/>
      <c r="H101" s="849"/>
      <c r="I101" s="849"/>
      <c r="J101" s="849">
        <v>1</v>
      </c>
      <c r="K101" s="849">
        <v>86</v>
      </c>
      <c r="L101" s="849">
        <v>1</v>
      </c>
      <c r="M101" s="849">
        <v>86</v>
      </c>
      <c r="N101" s="849"/>
      <c r="O101" s="849"/>
      <c r="P101" s="837"/>
      <c r="Q101" s="850"/>
    </row>
    <row r="102" spans="1:17" ht="14.45" customHeight="1" x14ac:dyDescent="0.2">
      <c r="A102" s="831" t="s">
        <v>5545</v>
      </c>
      <c r="B102" s="832" t="s">
        <v>5341</v>
      </c>
      <c r="C102" s="832" t="s">
        <v>5356</v>
      </c>
      <c r="D102" s="832" t="s">
        <v>5422</v>
      </c>
      <c r="E102" s="832" t="s">
        <v>5423</v>
      </c>
      <c r="F102" s="849">
        <v>4</v>
      </c>
      <c r="G102" s="849">
        <v>1004</v>
      </c>
      <c r="H102" s="849">
        <v>3.9841269841269842</v>
      </c>
      <c r="I102" s="849">
        <v>251</v>
      </c>
      <c r="J102" s="849">
        <v>1</v>
      </c>
      <c r="K102" s="849">
        <v>252</v>
      </c>
      <c r="L102" s="849">
        <v>1</v>
      </c>
      <c r="M102" s="849">
        <v>252</v>
      </c>
      <c r="N102" s="849">
        <v>4</v>
      </c>
      <c r="O102" s="849">
        <v>1016</v>
      </c>
      <c r="P102" s="837">
        <v>4.0317460317460316</v>
      </c>
      <c r="Q102" s="850">
        <v>254</v>
      </c>
    </row>
    <row r="103" spans="1:17" ht="14.45" customHeight="1" x14ac:dyDescent="0.2">
      <c r="A103" s="831" t="s">
        <v>5545</v>
      </c>
      <c r="B103" s="832" t="s">
        <v>5341</v>
      </c>
      <c r="C103" s="832" t="s">
        <v>5356</v>
      </c>
      <c r="D103" s="832" t="s">
        <v>5444</v>
      </c>
      <c r="E103" s="832" t="s">
        <v>5445</v>
      </c>
      <c r="F103" s="849">
        <v>1</v>
      </c>
      <c r="G103" s="849">
        <v>115</v>
      </c>
      <c r="H103" s="849"/>
      <c r="I103" s="849">
        <v>115</v>
      </c>
      <c r="J103" s="849"/>
      <c r="K103" s="849"/>
      <c r="L103" s="849"/>
      <c r="M103" s="849"/>
      <c r="N103" s="849"/>
      <c r="O103" s="849"/>
      <c r="P103" s="837"/>
      <c r="Q103" s="850"/>
    </row>
    <row r="104" spans="1:17" ht="14.45" customHeight="1" x14ac:dyDescent="0.2">
      <c r="A104" s="831" t="s">
        <v>5546</v>
      </c>
      <c r="B104" s="832" t="s">
        <v>5341</v>
      </c>
      <c r="C104" s="832" t="s">
        <v>5356</v>
      </c>
      <c r="D104" s="832" t="s">
        <v>5374</v>
      </c>
      <c r="E104" s="832" t="s">
        <v>5375</v>
      </c>
      <c r="F104" s="849">
        <v>3</v>
      </c>
      <c r="G104" s="849">
        <v>297</v>
      </c>
      <c r="H104" s="849">
        <v>3.2637362637362637</v>
      </c>
      <c r="I104" s="849">
        <v>99</v>
      </c>
      <c r="J104" s="849">
        <v>1</v>
      </c>
      <c r="K104" s="849">
        <v>91</v>
      </c>
      <c r="L104" s="849">
        <v>1</v>
      </c>
      <c r="M104" s="849">
        <v>91</v>
      </c>
      <c r="N104" s="849">
        <v>1</v>
      </c>
      <c r="O104" s="849">
        <v>91</v>
      </c>
      <c r="P104" s="837">
        <v>1</v>
      </c>
      <c r="Q104" s="850">
        <v>91</v>
      </c>
    </row>
    <row r="105" spans="1:17" ht="14.45" customHeight="1" x14ac:dyDescent="0.2">
      <c r="A105" s="831" t="s">
        <v>5546</v>
      </c>
      <c r="B105" s="832" t="s">
        <v>5341</v>
      </c>
      <c r="C105" s="832" t="s">
        <v>5356</v>
      </c>
      <c r="D105" s="832" t="s">
        <v>5378</v>
      </c>
      <c r="E105" s="832" t="s">
        <v>5379</v>
      </c>
      <c r="F105" s="849">
        <v>3</v>
      </c>
      <c r="G105" s="849">
        <v>291</v>
      </c>
      <c r="H105" s="849"/>
      <c r="I105" s="849">
        <v>97</v>
      </c>
      <c r="J105" s="849"/>
      <c r="K105" s="849"/>
      <c r="L105" s="849"/>
      <c r="M105" s="849"/>
      <c r="N105" s="849"/>
      <c r="O105" s="849"/>
      <c r="P105" s="837"/>
      <c r="Q105" s="850"/>
    </row>
    <row r="106" spans="1:17" ht="14.45" customHeight="1" x14ac:dyDescent="0.2">
      <c r="A106" s="831" t="s">
        <v>5546</v>
      </c>
      <c r="B106" s="832" t="s">
        <v>5341</v>
      </c>
      <c r="C106" s="832" t="s">
        <v>5356</v>
      </c>
      <c r="D106" s="832" t="s">
        <v>5380</v>
      </c>
      <c r="E106" s="832" t="s">
        <v>5381</v>
      </c>
      <c r="F106" s="849">
        <v>81</v>
      </c>
      <c r="G106" s="849">
        <v>10206</v>
      </c>
      <c r="H106" s="849">
        <v>1.3855552538691285</v>
      </c>
      <c r="I106" s="849">
        <v>126</v>
      </c>
      <c r="J106" s="849">
        <v>58</v>
      </c>
      <c r="K106" s="849">
        <v>7366</v>
      </c>
      <c r="L106" s="849">
        <v>1</v>
      </c>
      <c r="M106" s="849">
        <v>127</v>
      </c>
      <c r="N106" s="849">
        <v>48</v>
      </c>
      <c r="O106" s="849">
        <v>6048</v>
      </c>
      <c r="P106" s="837">
        <v>0.82106978007059461</v>
      </c>
      <c r="Q106" s="850">
        <v>126</v>
      </c>
    </row>
    <row r="107" spans="1:17" ht="14.45" customHeight="1" x14ac:dyDescent="0.2">
      <c r="A107" s="831" t="s">
        <v>5546</v>
      </c>
      <c r="B107" s="832" t="s">
        <v>5341</v>
      </c>
      <c r="C107" s="832" t="s">
        <v>5356</v>
      </c>
      <c r="D107" s="832" t="s">
        <v>5392</v>
      </c>
      <c r="E107" s="832" t="s">
        <v>5393</v>
      </c>
      <c r="F107" s="849">
        <v>1</v>
      </c>
      <c r="G107" s="849">
        <v>1678</v>
      </c>
      <c r="H107" s="849"/>
      <c r="I107" s="849">
        <v>1678</v>
      </c>
      <c r="J107" s="849"/>
      <c r="K107" s="849"/>
      <c r="L107" s="849"/>
      <c r="M107" s="849"/>
      <c r="N107" s="849"/>
      <c r="O107" s="849"/>
      <c r="P107" s="837"/>
      <c r="Q107" s="850"/>
    </row>
    <row r="108" spans="1:17" ht="14.45" customHeight="1" x14ac:dyDescent="0.2">
      <c r="A108" s="831" t="s">
        <v>5546</v>
      </c>
      <c r="B108" s="832" t="s">
        <v>5341</v>
      </c>
      <c r="C108" s="832" t="s">
        <v>5356</v>
      </c>
      <c r="D108" s="832" t="s">
        <v>5396</v>
      </c>
      <c r="E108" s="832" t="s">
        <v>5397</v>
      </c>
      <c r="F108" s="849"/>
      <c r="G108" s="849"/>
      <c r="H108" s="849"/>
      <c r="I108" s="849"/>
      <c r="J108" s="849"/>
      <c r="K108" s="849"/>
      <c r="L108" s="849"/>
      <c r="M108" s="849"/>
      <c r="N108" s="849">
        <v>4</v>
      </c>
      <c r="O108" s="849">
        <v>5284</v>
      </c>
      <c r="P108" s="837"/>
      <c r="Q108" s="850">
        <v>1321</v>
      </c>
    </row>
    <row r="109" spans="1:17" ht="14.45" customHeight="1" x14ac:dyDescent="0.2">
      <c r="A109" s="831" t="s">
        <v>5546</v>
      </c>
      <c r="B109" s="832" t="s">
        <v>5341</v>
      </c>
      <c r="C109" s="832" t="s">
        <v>5356</v>
      </c>
      <c r="D109" s="832" t="s">
        <v>5404</v>
      </c>
      <c r="E109" s="832" t="s">
        <v>5405</v>
      </c>
      <c r="F109" s="849"/>
      <c r="G109" s="849"/>
      <c r="H109" s="849"/>
      <c r="I109" s="849"/>
      <c r="J109" s="849">
        <v>1</v>
      </c>
      <c r="K109" s="849">
        <v>33.33</v>
      </c>
      <c r="L109" s="849">
        <v>1</v>
      </c>
      <c r="M109" s="849">
        <v>33.33</v>
      </c>
      <c r="N109" s="849"/>
      <c r="O109" s="849"/>
      <c r="P109" s="837"/>
      <c r="Q109" s="850"/>
    </row>
    <row r="110" spans="1:17" ht="14.45" customHeight="1" x14ac:dyDescent="0.2">
      <c r="A110" s="831" t="s">
        <v>5546</v>
      </c>
      <c r="B110" s="832" t="s">
        <v>5341</v>
      </c>
      <c r="C110" s="832" t="s">
        <v>5356</v>
      </c>
      <c r="D110" s="832" t="s">
        <v>5410</v>
      </c>
      <c r="E110" s="832" t="s">
        <v>5411</v>
      </c>
      <c r="F110" s="849">
        <v>1</v>
      </c>
      <c r="G110" s="849">
        <v>86</v>
      </c>
      <c r="H110" s="849"/>
      <c r="I110" s="849">
        <v>86</v>
      </c>
      <c r="J110" s="849"/>
      <c r="K110" s="849"/>
      <c r="L110" s="849"/>
      <c r="M110" s="849"/>
      <c r="N110" s="849"/>
      <c r="O110" s="849"/>
      <c r="P110" s="837"/>
      <c r="Q110" s="850"/>
    </row>
    <row r="111" spans="1:17" ht="14.45" customHeight="1" x14ac:dyDescent="0.2">
      <c r="A111" s="831" t="s">
        <v>5546</v>
      </c>
      <c r="B111" s="832" t="s">
        <v>5341</v>
      </c>
      <c r="C111" s="832" t="s">
        <v>5356</v>
      </c>
      <c r="D111" s="832" t="s">
        <v>5422</v>
      </c>
      <c r="E111" s="832" t="s">
        <v>5423</v>
      </c>
      <c r="F111" s="849">
        <v>12</v>
      </c>
      <c r="G111" s="849">
        <v>3012</v>
      </c>
      <c r="H111" s="849">
        <v>11.952380952380953</v>
      </c>
      <c r="I111" s="849">
        <v>251</v>
      </c>
      <c r="J111" s="849">
        <v>1</v>
      </c>
      <c r="K111" s="849">
        <v>252</v>
      </c>
      <c r="L111" s="849">
        <v>1</v>
      </c>
      <c r="M111" s="849">
        <v>252</v>
      </c>
      <c r="N111" s="849">
        <v>6</v>
      </c>
      <c r="O111" s="849">
        <v>1524</v>
      </c>
      <c r="P111" s="837">
        <v>6.0476190476190474</v>
      </c>
      <c r="Q111" s="850">
        <v>254</v>
      </c>
    </row>
    <row r="112" spans="1:17" ht="14.45" customHeight="1" x14ac:dyDescent="0.2">
      <c r="A112" s="831" t="s">
        <v>5546</v>
      </c>
      <c r="B112" s="832" t="s">
        <v>5341</v>
      </c>
      <c r="C112" s="832" t="s">
        <v>5356</v>
      </c>
      <c r="D112" s="832" t="s">
        <v>5444</v>
      </c>
      <c r="E112" s="832" t="s">
        <v>5445</v>
      </c>
      <c r="F112" s="849">
        <v>2</v>
      </c>
      <c r="G112" s="849">
        <v>230</v>
      </c>
      <c r="H112" s="849">
        <v>1.5862068965517242</v>
      </c>
      <c r="I112" s="849">
        <v>115</v>
      </c>
      <c r="J112" s="849">
        <v>1</v>
      </c>
      <c r="K112" s="849">
        <v>145</v>
      </c>
      <c r="L112" s="849">
        <v>1</v>
      </c>
      <c r="M112" s="849">
        <v>145</v>
      </c>
      <c r="N112" s="849"/>
      <c r="O112" s="849"/>
      <c r="P112" s="837"/>
      <c r="Q112" s="850"/>
    </row>
    <row r="113" spans="1:17" ht="14.45" customHeight="1" x14ac:dyDescent="0.2">
      <c r="A113" s="831" t="s">
        <v>5546</v>
      </c>
      <c r="B113" s="832" t="s">
        <v>5341</v>
      </c>
      <c r="C113" s="832" t="s">
        <v>5356</v>
      </c>
      <c r="D113" s="832" t="s">
        <v>5456</v>
      </c>
      <c r="E113" s="832" t="s">
        <v>5457</v>
      </c>
      <c r="F113" s="849">
        <v>1</v>
      </c>
      <c r="G113" s="849">
        <v>227</v>
      </c>
      <c r="H113" s="849"/>
      <c r="I113" s="849">
        <v>227</v>
      </c>
      <c r="J113" s="849"/>
      <c r="K113" s="849"/>
      <c r="L113" s="849"/>
      <c r="M113" s="849"/>
      <c r="N113" s="849"/>
      <c r="O113" s="849"/>
      <c r="P113" s="837"/>
      <c r="Q113" s="850"/>
    </row>
    <row r="114" spans="1:17" ht="14.45" customHeight="1" x14ac:dyDescent="0.2">
      <c r="A114" s="831" t="s">
        <v>5546</v>
      </c>
      <c r="B114" s="832" t="s">
        <v>5341</v>
      </c>
      <c r="C114" s="832" t="s">
        <v>5356</v>
      </c>
      <c r="D114" s="832" t="s">
        <v>5460</v>
      </c>
      <c r="E114" s="832" t="s">
        <v>5461</v>
      </c>
      <c r="F114" s="849">
        <v>1</v>
      </c>
      <c r="G114" s="849">
        <v>86</v>
      </c>
      <c r="H114" s="849"/>
      <c r="I114" s="849">
        <v>86</v>
      </c>
      <c r="J114" s="849"/>
      <c r="K114" s="849"/>
      <c r="L114" s="849"/>
      <c r="M114" s="849"/>
      <c r="N114" s="849"/>
      <c r="O114" s="849"/>
      <c r="P114" s="837"/>
      <c r="Q114" s="850"/>
    </row>
    <row r="115" spans="1:17" ht="14.45" customHeight="1" x14ac:dyDescent="0.2">
      <c r="A115" s="831" t="s">
        <v>577</v>
      </c>
      <c r="B115" s="832" t="s">
        <v>5341</v>
      </c>
      <c r="C115" s="832" t="s">
        <v>5356</v>
      </c>
      <c r="D115" s="832" t="s">
        <v>5361</v>
      </c>
      <c r="E115" s="832" t="s">
        <v>5362</v>
      </c>
      <c r="F115" s="849">
        <v>2</v>
      </c>
      <c r="G115" s="849">
        <v>74</v>
      </c>
      <c r="H115" s="849">
        <v>2</v>
      </c>
      <c r="I115" s="849">
        <v>37</v>
      </c>
      <c r="J115" s="849">
        <v>1</v>
      </c>
      <c r="K115" s="849">
        <v>37</v>
      </c>
      <c r="L115" s="849">
        <v>1</v>
      </c>
      <c r="M115" s="849">
        <v>37</v>
      </c>
      <c r="N115" s="849"/>
      <c r="O115" s="849"/>
      <c r="P115" s="837"/>
      <c r="Q115" s="850"/>
    </row>
    <row r="116" spans="1:17" ht="14.45" customHeight="1" x14ac:dyDescent="0.2">
      <c r="A116" s="831" t="s">
        <v>577</v>
      </c>
      <c r="B116" s="832" t="s">
        <v>5341</v>
      </c>
      <c r="C116" s="832" t="s">
        <v>5356</v>
      </c>
      <c r="D116" s="832" t="s">
        <v>5368</v>
      </c>
      <c r="E116" s="832" t="s">
        <v>5369</v>
      </c>
      <c r="F116" s="849"/>
      <c r="G116" s="849"/>
      <c r="H116" s="849"/>
      <c r="I116" s="849"/>
      <c r="J116" s="849">
        <v>1</v>
      </c>
      <c r="K116" s="849">
        <v>241</v>
      </c>
      <c r="L116" s="849">
        <v>1</v>
      </c>
      <c r="M116" s="849">
        <v>241</v>
      </c>
      <c r="N116" s="849"/>
      <c r="O116" s="849"/>
      <c r="P116" s="837"/>
      <c r="Q116" s="850"/>
    </row>
    <row r="117" spans="1:17" ht="14.45" customHeight="1" x14ac:dyDescent="0.2">
      <c r="A117" s="831" t="s">
        <v>577</v>
      </c>
      <c r="B117" s="832" t="s">
        <v>5341</v>
      </c>
      <c r="C117" s="832" t="s">
        <v>5356</v>
      </c>
      <c r="D117" s="832" t="s">
        <v>5370</v>
      </c>
      <c r="E117" s="832" t="s">
        <v>5371</v>
      </c>
      <c r="F117" s="849">
        <v>1</v>
      </c>
      <c r="G117" s="849">
        <v>309</v>
      </c>
      <c r="H117" s="849"/>
      <c r="I117" s="849">
        <v>309</v>
      </c>
      <c r="J117" s="849"/>
      <c r="K117" s="849"/>
      <c r="L117" s="849"/>
      <c r="M117" s="849"/>
      <c r="N117" s="849"/>
      <c r="O117" s="849"/>
      <c r="P117" s="837"/>
      <c r="Q117" s="850"/>
    </row>
    <row r="118" spans="1:17" ht="14.45" customHeight="1" x14ac:dyDescent="0.2">
      <c r="A118" s="831" t="s">
        <v>577</v>
      </c>
      <c r="B118" s="832" t="s">
        <v>5341</v>
      </c>
      <c r="C118" s="832" t="s">
        <v>5356</v>
      </c>
      <c r="D118" s="832" t="s">
        <v>5374</v>
      </c>
      <c r="E118" s="832" t="s">
        <v>5375</v>
      </c>
      <c r="F118" s="849">
        <v>2</v>
      </c>
      <c r="G118" s="849">
        <v>198</v>
      </c>
      <c r="H118" s="849"/>
      <c r="I118" s="849">
        <v>99</v>
      </c>
      <c r="J118" s="849"/>
      <c r="K118" s="849"/>
      <c r="L118" s="849"/>
      <c r="M118" s="849"/>
      <c r="N118" s="849">
        <v>1</v>
      </c>
      <c r="O118" s="849">
        <v>91</v>
      </c>
      <c r="P118" s="837"/>
      <c r="Q118" s="850">
        <v>91</v>
      </c>
    </row>
    <row r="119" spans="1:17" ht="14.45" customHeight="1" x14ac:dyDescent="0.2">
      <c r="A119" s="831" t="s">
        <v>577</v>
      </c>
      <c r="B119" s="832" t="s">
        <v>5341</v>
      </c>
      <c r="C119" s="832" t="s">
        <v>5356</v>
      </c>
      <c r="D119" s="832" t="s">
        <v>5378</v>
      </c>
      <c r="E119" s="832" t="s">
        <v>5379</v>
      </c>
      <c r="F119" s="849"/>
      <c r="G119" s="849"/>
      <c r="H119" s="849"/>
      <c r="I119" s="849"/>
      <c r="J119" s="849"/>
      <c r="K119" s="849"/>
      <c r="L119" s="849"/>
      <c r="M119" s="849"/>
      <c r="N119" s="849">
        <v>1</v>
      </c>
      <c r="O119" s="849">
        <v>81</v>
      </c>
      <c r="P119" s="837"/>
      <c r="Q119" s="850">
        <v>81</v>
      </c>
    </row>
    <row r="120" spans="1:17" ht="14.45" customHeight="1" x14ac:dyDescent="0.2">
      <c r="A120" s="831" t="s">
        <v>577</v>
      </c>
      <c r="B120" s="832" t="s">
        <v>5341</v>
      </c>
      <c r="C120" s="832" t="s">
        <v>5356</v>
      </c>
      <c r="D120" s="832" t="s">
        <v>5380</v>
      </c>
      <c r="E120" s="832" t="s">
        <v>5381</v>
      </c>
      <c r="F120" s="849">
        <v>124</v>
      </c>
      <c r="G120" s="849">
        <v>15624</v>
      </c>
      <c r="H120" s="849">
        <v>1.5377952755905513</v>
      </c>
      <c r="I120" s="849">
        <v>126</v>
      </c>
      <c r="J120" s="849">
        <v>80</v>
      </c>
      <c r="K120" s="849">
        <v>10160</v>
      </c>
      <c r="L120" s="849">
        <v>1</v>
      </c>
      <c r="M120" s="849">
        <v>127</v>
      </c>
      <c r="N120" s="849">
        <v>159</v>
      </c>
      <c r="O120" s="849">
        <v>20034</v>
      </c>
      <c r="P120" s="837">
        <v>1.9718503937007874</v>
      </c>
      <c r="Q120" s="850">
        <v>126</v>
      </c>
    </row>
    <row r="121" spans="1:17" ht="14.45" customHeight="1" x14ac:dyDescent="0.2">
      <c r="A121" s="831" t="s">
        <v>577</v>
      </c>
      <c r="B121" s="832" t="s">
        <v>5341</v>
      </c>
      <c r="C121" s="832" t="s">
        <v>5356</v>
      </c>
      <c r="D121" s="832" t="s">
        <v>5382</v>
      </c>
      <c r="E121" s="832" t="s">
        <v>5383</v>
      </c>
      <c r="F121" s="849"/>
      <c r="G121" s="849"/>
      <c r="H121" s="849"/>
      <c r="I121" s="849"/>
      <c r="J121" s="849">
        <v>1</v>
      </c>
      <c r="K121" s="849">
        <v>242</v>
      </c>
      <c r="L121" s="849">
        <v>1</v>
      </c>
      <c r="M121" s="849">
        <v>242</v>
      </c>
      <c r="N121" s="849"/>
      <c r="O121" s="849"/>
      <c r="P121" s="837"/>
      <c r="Q121" s="850"/>
    </row>
    <row r="122" spans="1:17" ht="14.45" customHeight="1" x14ac:dyDescent="0.2">
      <c r="A122" s="831" t="s">
        <v>577</v>
      </c>
      <c r="B122" s="832" t="s">
        <v>5341</v>
      </c>
      <c r="C122" s="832" t="s">
        <v>5356</v>
      </c>
      <c r="D122" s="832" t="s">
        <v>5398</v>
      </c>
      <c r="E122" s="832" t="s">
        <v>5399</v>
      </c>
      <c r="F122" s="849"/>
      <c r="G122" s="849"/>
      <c r="H122" s="849"/>
      <c r="I122" s="849"/>
      <c r="J122" s="849"/>
      <c r="K122" s="849"/>
      <c r="L122" s="849"/>
      <c r="M122" s="849"/>
      <c r="N122" s="849">
        <v>1</v>
      </c>
      <c r="O122" s="849">
        <v>982</v>
      </c>
      <c r="P122" s="837"/>
      <c r="Q122" s="850">
        <v>982</v>
      </c>
    </row>
    <row r="123" spans="1:17" ht="14.45" customHeight="1" x14ac:dyDescent="0.2">
      <c r="A123" s="831" t="s">
        <v>577</v>
      </c>
      <c r="B123" s="832" t="s">
        <v>5341</v>
      </c>
      <c r="C123" s="832" t="s">
        <v>5356</v>
      </c>
      <c r="D123" s="832" t="s">
        <v>5402</v>
      </c>
      <c r="E123" s="832" t="s">
        <v>5403</v>
      </c>
      <c r="F123" s="849">
        <v>2</v>
      </c>
      <c r="G123" s="849">
        <v>326</v>
      </c>
      <c r="H123" s="849"/>
      <c r="I123" s="849">
        <v>163</v>
      </c>
      <c r="J123" s="849"/>
      <c r="K123" s="849"/>
      <c r="L123" s="849"/>
      <c r="M123" s="849"/>
      <c r="N123" s="849"/>
      <c r="O123" s="849"/>
      <c r="P123" s="837"/>
      <c r="Q123" s="850"/>
    </row>
    <row r="124" spans="1:17" ht="14.45" customHeight="1" x14ac:dyDescent="0.2">
      <c r="A124" s="831" t="s">
        <v>577</v>
      </c>
      <c r="B124" s="832" t="s">
        <v>5341</v>
      </c>
      <c r="C124" s="832" t="s">
        <v>5356</v>
      </c>
      <c r="D124" s="832" t="s">
        <v>5404</v>
      </c>
      <c r="E124" s="832" t="s">
        <v>5405</v>
      </c>
      <c r="F124" s="849">
        <v>3</v>
      </c>
      <c r="G124" s="849">
        <v>99.99</v>
      </c>
      <c r="H124" s="849">
        <v>0.74994374859371493</v>
      </c>
      <c r="I124" s="849">
        <v>33.33</v>
      </c>
      <c r="J124" s="849">
        <v>4</v>
      </c>
      <c r="K124" s="849">
        <v>133.32999999999998</v>
      </c>
      <c r="L124" s="849">
        <v>1</v>
      </c>
      <c r="M124" s="849">
        <v>33.332499999999996</v>
      </c>
      <c r="N124" s="849"/>
      <c r="O124" s="849"/>
      <c r="P124" s="837"/>
      <c r="Q124" s="850"/>
    </row>
    <row r="125" spans="1:17" ht="14.45" customHeight="1" x14ac:dyDescent="0.2">
      <c r="A125" s="831" t="s">
        <v>577</v>
      </c>
      <c r="B125" s="832" t="s">
        <v>5341</v>
      </c>
      <c r="C125" s="832" t="s">
        <v>5356</v>
      </c>
      <c r="D125" s="832" t="s">
        <v>5410</v>
      </c>
      <c r="E125" s="832" t="s">
        <v>5411</v>
      </c>
      <c r="F125" s="849">
        <v>1</v>
      </c>
      <c r="G125" s="849">
        <v>86</v>
      </c>
      <c r="H125" s="849"/>
      <c r="I125" s="849">
        <v>86</v>
      </c>
      <c r="J125" s="849"/>
      <c r="K125" s="849"/>
      <c r="L125" s="849"/>
      <c r="M125" s="849"/>
      <c r="N125" s="849"/>
      <c r="O125" s="849"/>
      <c r="P125" s="837"/>
      <c r="Q125" s="850"/>
    </row>
    <row r="126" spans="1:17" ht="14.45" customHeight="1" x14ac:dyDescent="0.2">
      <c r="A126" s="831" t="s">
        <v>577</v>
      </c>
      <c r="B126" s="832" t="s">
        <v>5341</v>
      </c>
      <c r="C126" s="832" t="s">
        <v>5356</v>
      </c>
      <c r="D126" s="832" t="s">
        <v>5416</v>
      </c>
      <c r="E126" s="832" t="s">
        <v>5417</v>
      </c>
      <c r="F126" s="849">
        <v>2</v>
      </c>
      <c r="G126" s="849">
        <v>790</v>
      </c>
      <c r="H126" s="849">
        <v>1.592741935483871</v>
      </c>
      <c r="I126" s="849">
        <v>395</v>
      </c>
      <c r="J126" s="849">
        <v>1</v>
      </c>
      <c r="K126" s="849">
        <v>496</v>
      </c>
      <c r="L126" s="849">
        <v>1</v>
      </c>
      <c r="M126" s="849">
        <v>496</v>
      </c>
      <c r="N126" s="849">
        <v>1</v>
      </c>
      <c r="O126" s="849">
        <v>499</v>
      </c>
      <c r="P126" s="837">
        <v>1.0060483870967742</v>
      </c>
      <c r="Q126" s="850">
        <v>499</v>
      </c>
    </row>
    <row r="127" spans="1:17" ht="14.45" customHeight="1" x14ac:dyDescent="0.2">
      <c r="A127" s="831" t="s">
        <v>577</v>
      </c>
      <c r="B127" s="832" t="s">
        <v>5341</v>
      </c>
      <c r="C127" s="832" t="s">
        <v>5356</v>
      </c>
      <c r="D127" s="832" t="s">
        <v>5422</v>
      </c>
      <c r="E127" s="832" t="s">
        <v>5423</v>
      </c>
      <c r="F127" s="849">
        <v>21</v>
      </c>
      <c r="G127" s="849">
        <v>5271</v>
      </c>
      <c r="H127" s="849">
        <v>2.6145833333333335</v>
      </c>
      <c r="I127" s="849">
        <v>251</v>
      </c>
      <c r="J127" s="849">
        <v>8</v>
      </c>
      <c r="K127" s="849">
        <v>2016</v>
      </c>
      <c r="L127" s="849">
        <v>1</v>
      </c>
      <c r="M127" s="849">
        <v>252</v>
      </c>
      <c r="N127" s="849">
        <v>9</v>
      </c>
      <c r="O127" s="849">
        <v>2286</v>
      </c>
      <c r="P127" s="837">
        <v>1.1339285714285714</v>
      </c>
      <c r="Q127" s="850">
        <v>254</v>
      </c>
    </row>
    <row r="128" spans="1:17" ht="14.45" customHeight="1" x14ac:dyDescent="0.2">
      <c r="A128" s="831" t="s">
        <v>577</v>
      </c>
      <c r="B128" s="832" t="s">
        <v>5341</v>
      </c>
      <c r="C128" s="832" t="s">
        <v>5356</v>
      </c>
      <c r="D128" s="832" t="s">
        <v>5547</v>
      </c>
      <c r="E128" s="832" t="s">
        <v>5548</v>
      </c>
      <c r="F128" s="849"/>
      <c r="G128" s="849"/>
      <c r="H128" s="849"/>
      <c r="I128" s="849"/>
      <c r="J128" s="849"/>
      <c r="K128" s="849"/>
      <c r="L128" s="849"/>
      <c r="M128" s="849"/>
      <c r="N128" s="849">
        <v>2</v>
      </c>
      <c r="O128" s="849">
        <v>2138</v>
      </c>
      <c r="P128" s="837"/>
      <c r="Q128" s="850">
        <v>1069</v>
      </c>
    </row>
    <row r="129" spans="1:17" ht="14.45" customHeight="1" x14ac:dyDescent="0.2">
      <c r="A129" s="831" t="s">
        <v>577</v>
      </c>
      <c r="B129" s="832" t="s">
        <v>5341</v>
      </c>
      <c r="C129" s="832" t="s">
        <v>5356</v>
      </c>
      <c r="D129" s="832" t="s">
        <v>5434</v>
      </c>
      <c r="E129" s="832" t="s">
        <v>5435</v>
      </c>
      <c r="F129" s="849"/>
      <c r="G129" s="849"/>
      <c r="H129" s="849"/>
      <c r="I129" s="849"/>
      <c r="J129" s="849">
        <v>1</v>
      </c>
      <c r="K129" s="849">
        <v>375</v>
      </c>
      <c r="L129" s="849">
        <v>1</v>
      </c>
      <c r="M129" s="849">
        <v>375</v>
      </c>
      <c r="N129" s="849"/>
      <c r="O129" s="849"/>
      <c r="P129" s="837"/>
      <c r="Q129" s="850"/>
    </row>
    <row r="130" spans="1:17" ht="14.45" customHeight="1" x14ac:dyDescent="0.2">
      <c r="A130" s="831" t="s">
        <v>577</v>
      </c>
      <c r="B130" s="832" t="s">
        <v>5341</v>
      </c>
      <c r="C130" s="832" t="s">
        <v>5356</v>
      </c>
      <c r="D130" s="832" t="s">
        <v>5549</v>
      </c>
      <c r="E130" s="832" t="s">
        <v>5550</v>
      </c>
      <c r="F130" s="849"/>
      <c r="G130" s="849"/>
      <c r="H130" s="849"/>
      <c r="I130" s="849"/>
      <c r="J130" s="849">
        <v>2</v>
      </c>
      <c r="K130" s="849">
        <v>782</v>
      </c>
      <c r="L130" s="849">
        <v>1</v>
      </c>
      <c r="M130" s="849">
        <v>391</v>
      </c>
      <c r="N130" s="849"/>
      <c r="O130" s="849"/>
      <c r="P130" s="837"/>
      <c r="Q130" s="850"/>
    </row>
    <row r="131" spans="1:17" ht="14.45" customHeight="1" x14ac:dyDescent="0.2">
      <c r="A131" s="831" t="s">
        <v>577</v>
      </c>
      <c r="B131" s="832" t="s">
        <v>5341</v>
      </c>
      <c r="C131" s="832" t="s">
        <v>5356</v>
      </c>
      <c r="D131" s="832" t="s">
        <v>5444</v>
      </c>
      <c r="E131" s="832" t="s">
        <v>5445</v>
      </c>
      <c r="F131" s="849">
        <v>1</v>
      </c>
      <c r="G131" s="849">
        <v>115</v>
      </c>
      <c r="H131" s="849"/>
      <c r="I131" s="849">
        <v>115</v>
      </c>
      <c r="J131" s="849"/>
      <c r="K131" s="849"/>
      <c r="L131" s="849"/>
      <c r="M131" s="849"/>
      <c r="N131" s="849">
        <v>1</v>
      </c>
      <c r="O131" s="849">
        <v>145</v>
      </c>
      <c r="P131" s="837"/>
      <c r="Q131" s="850">
        <v>145</v>
      </c>
    </row>
    <row r="132" spans="1:17" ht="14.45" customHeight="1" x14ac:dyDescent="0.2">
      <c r="A132" s="831" t="s">
        <v>577</v>
      </c>
      <c r="B132" s="832" t="s">
        <v>5341</v>
      </c>
      <c r="C132" s="832" t="s">
        <v>5356</v>
      </c>
      <c r="D132" s="832" t="s">
        <v>5551</v>
      </c>
      <c r="E132" s="832" t="s">
        <v>5552</v>
      </c>
      <c r="F132" s="849">
        <v>1</v>
      </c>
      <c r="G132" s="849">
        <v>1670</v>
      </c>
      <c r="H132" s="849"/>
      <c r="I132" s="849">
        <v>1670</v>
      </c>
      <c r="J132" s="849"/>
      <c r="K132" s="849"/>
      <c r="L132" s="849"/>
      <c r="M132" s="849"/>
      <c r="N132" s="849">
        <v>6</v>
      </c>
      <c r="O132" s="849">
        <v>10116</v>
      </c>
      <c r="P132" s="837"/>
      <c r="Q132" s="850">
        <v>1686</v>
      </c>
    </row>
    <row r="133" spans="1:17" ht="14.45" customHeight="1" x14ac:dyDescent="0.2">
      <c r="A133" s="831" t="s">
        <v>577</v>
      </c>
      <c r="B133" s="832" t="s">
        <v>5341</v>
      </c>
      <c r="C133" s="832" t="s">
        <v>5356</v>
      </c>
      <c r="D133" s="832" t="s">
        <v>5553</v>
      </c>
      <c r="E133" s="832" t="s">
        <v>5554</v>
      </c>
      <c r="F133" s="849">
        <v>1</v>
      </c>
      <c r="G133" s="849">
        <v>310</v>
      </c>
      <c r="H133" s="849">
        <v>0.99678456591639875</v>
      </c>
      <c r="I133" s="849">
        <v>310</v>
      </c>
      <c r="J133" s="849">
        <v>1</v>
      </c>
      <c r="K133" s="849">
        <v>311</v>
      </c>
      <c r="L133" s="849">
        <v>1</v>
      </c>
      <c r="M133" s="849">
        <v>311</v>
      </c>
      <c r="N133" s="849">
        <v>1</v>
      </c>
      <c r="O133" s="849">
        <v>312</v>
      </c>
      <c r="P133" s="837">
        <v>1.0032154340836013</v>
      </c>
      <c r="Q133" s="850">
        <v>312</v>
      </c>
    </row>
    <row r="134" spans="1:17" ht="14.45" customHeight="1" x14ac:dyDescent="0.2">
      <c r="A134" s="831" t="s">
        <v>577</v>
      </c>
      <c r="B134" s="832" t="s">
        <v>5341</v>
      </c>
      <c r="C134" s="832" t="s">
        <v>5356</v>
      </c>
      <c r="D134" s="832" t="s">
        <v>5456</v>
      </c>
      <c r="E134" s="832" t="s">
        <v>5457</v>
      </c>
      <c r="F134" s="849">
        <v>1</v>
      </c>
      <c r="G134" s="849">
        <v>227</v>
      </c>
      <c r="H134" s="849">
        <v>1.3757575757575757</v>
      </c>
      <c r="I134" s="849">
        <v>227</v>
      </c>
      <c r="J134" s="849">
        <v>1</v>
      </c>
      <c r="K134" s="849">
        <v>165</v>
      </c>
      <c r="L134" s="849">
        <v>1</v>
      </c>
      <c r="M134" s="849">
        <v>165</v>
      </c>
      <c r="N134" s="849"/>
      <c r="O134" s="849"/>
      <c r="P134" s="837"/>
      <c r="Q134" s="850"/>
    </row>
    <row r="135" spans="1:17" ht="14.45" customHeight="1" x14ac:dyDescent="0.2">
      <c r="A135" s="831" t="s">
        <v>577</v>
      </c>
      <c r="B135" s="832" t="s">
        <v>5341</v>
      </c>
      <c r="C135" s="832" t="s">
        <v>5356</v>
      </c>
      <c r="D135" s="832" t="s">
        <v>5555</v>
      </c>
      <c r="E135" s="832" t="s">
        <v>5556</v>
      </c>
      <c r="F135" s="849">
        <v>0</v>
      </c>
      <c r="G135" s="849">
        <v>0</v>
      </c>
      <c r="H135" s="849">
        <v>0</v>
      </c>
      <c r="I135" s="849"/>
      <c r="J135" s="849">
        <v>1</v>
      </c>
      <c r="K135" s="849">
        <v>467</v>
      </c>
      <c r="L135" s="849">
        <v>1</v>
      </c>
      <c r="M135" s="849">
        <v>467</v>
      </c>
      <c r="N135" s="849"/>
      <c r="O135" s="849"/>
      <c r="P135" s="837"/>
      <c r="Q135" s="850"/>
    </row>
    <row r="136" spans="1:17" ht="14.45" customHeight="1" x14ac:dyDescent="0.2">
      <c r="A136" s="831" t="s">
        <v>577</v>
      </c>
      <c r="B136" s="832" t="s">
        <v>5341</v>
      </c>
      <c r="C136" s="832" t="s">
        <v>5356</v>
      </c>
      <c r="D136" s="832" t="s">
        <v>5557</v>
      </c>
      <c r="E136" s="832" t="s">
        <v>5558</v>
      </c>
      <c r="F136" s="849"/>
      <c r="G136" s="849"/>
      <c r="H136" s="849"/>
      <c r="I136" s="849"/>
      <c r="J136" s="849"/>
      <c r="K136" s="849"/>
      <c r="L136" s="849"/>
      <c r="M136" s="849"/>
      <c r="N136" s="849">
        <v>1</v>
      </c>
      <c r="O136" s="849">
        <v>583</v>
      </c>
      <c r="P136" s="837"/>
      <c r="Q136" s="850">
        <v>583</v>
      </c>
    </row>
    <row r="137" spans="1:17" ht="14.45" customHeight="1" x14ac:dyDescent="0.2">
      <c r="A137" s="831" t="s">
        <v>577</v>
      </c>
      <c r="B137" s="832" t="s">
        <v>5559</v>
      </c>
      <c r="C137" s="832" t="s">
        <v>5356</v>
      </c>
      <c r="D137" s="832" t="s">
        <v>5560</v>
      </c>
      <c r="E137" s="832" t="s">
        <v>5561</v>
      </c>
      <c r="F137" s="849"/>
      <c r="G137" s="849"/>
      <c r="H137" s="849"/>
      <c r="I137" s="849"/>
      <c r="J137" s="849">
        <v>1</v>
      </c>
      <c r="K137" s="849">
        <v>2774</v>
      </c>
      <c r="L137" s="849">
        <v>1</v>
      </c>
      <c r="M137" s="849">
        <v>2774</v>
      </c>
      <c r="N137" s="849">
        <v>1</v>
      </c>
      <c r="O137" s="849">
        <v>2786</v>
      </c>
      <c r="P137" s="837">
        <v>1.0043258832011537</v>
      </c>
      <c r="Q137" s="850">
        <v>2786</v>
      </c>
    </row>
    <row r="138" spans="1:17" ht="14.45" customHeight="1" x14ac:dyDescent="0.2">
      <c r="A138" s="831" t="s">
        <v>577</v>
      </c>
      <c r="B138" s="832" t="s">
        <v>5559</v>
      </c>
      <c r="C138" s="832" t="s">
        <v>5356</v>
      </c>
      <c r="D138" s="832" t="s">
        <v>5562</v>
      </c>
      <c r="E138" s="832" t="s">
        <v>5563</v>
      </c>
      <c r="F138" s="849"/>
      <c r="G138" s="849"/>
      <c r="H138" s="849"/>
      <c r="I138" s="849"/>
      <c r="J138" s="849"/>
      <c r="K138" s="849"/>
      <c r="L138" s="849"/>
      <c r="M138" s="849"/>
      <c r="N138" s="849">
        <v>1</v>
      </c>
      <c r="O138" s="849">
        <v>2330</v>
      </c>
      <c r="P138" s="837"/>
      <c r="Q138" s="850">
        <v>2330</v>
      </c>
    </row>
    <row r="139" spans="1:17" ht="14.45" customHeight="1" x14ac:dyDescent="0.2">
      <c r="A139" s="831" t="s">
        <v>577</v>
      </c>
      <c r="B139" s="832" t="s">
        <v>5559</v>
      </c>
      <c r="C139" s="832" t="s">
        <v>5356</v>
      </c>
      <c r="D139" s="832" t="s">
        <v>5564</v>
      </c>
      <c r="E139" s="832" t="s">
        <v>5565</v>
      </c>
      <c r="F139" s="849"/>
      <c r="G139" s="849"/>
      <c r="H139" s="849"/>
      <c r="I139" s="849"/>
      <c r="J139" s="849"/>
      <c r="K139" s="849"/>
      <c r="L139" s="849"/>
      <c r="M139" s="849"/>
      <c r="N139" s="849">
        <v>1</v>
      </c>
      <c r="O139" s="849">
        <v>2785</v>
      </c>
      <c r="P139" s="837"/>
      <c r="Q139" s="850">
        <v>2785</v>
      </c>
    </row>
    <row r="140" spans="1:17" ht="14.45" customHeight="1" x14ac:dyDescent="0.2">
      <c r="A140" s="831" t="s">
        <v>577</v>
      </c>
      <c r="B140" s="832" t="s">
        <v>5559</v>
      </c>
      <c r="C140" s="832" t="s">
        <v>5356</v>
      </c>
      <c r="D140" s="832" t="s">
        <v>5566</v>
      </c>
      <c r="E140" s="832" t="s">
        <v>5567</v>
      </c>
      <c r="F140" s="849">
        <v>2</v>
      </c>
      <c r="G140" s="849">
        <v>9874</v>
      </c>
      <c r="H140" s="849"/>
      <c r="I140" s="849">
        <v>4937</v>
      </c>
      <c r="J140" s="849"/>
      <c r="K140" s="849"/>
      <c r="L140" s="849"/>
      <c r="M140" s="849"/>
      <c r="N140" s="849"/>
      <c r="O140" s="849"/>
      <c r="P140" s="837"/>
      <c r="Q140" s="850"/>
    </row>
    <row r="141" spans="1:17" ht="14.45" customHeight="1" x14ac:dyDescent="0.2">
      <c r="A141" s="831" t="s">
        <v>577</v>
      </c>
      <c r="B141" s="832" t="s">
        <v>5559</v>
      </c>
      <c r="C141" s="832" t="s">
        <v>5356</v>
      </c>
      <c r="D141" s="832" t="s">
        <v>5568</v>
      </c>
      <c r="E141" s="832" t="s">
        <v>5569</v>
      </c>
      <c r="F141" s="849">
        <v>1</v>
      </c>
      <c r="G141" s="849">
        <v>837</v>
      </c>
      <c r="H141" s="849"/>
      <c r="I141" s="849">
        <v>837</v>
      </c>
      <c r="J141" s="849"/>
      <c r="K141" s="849"/>
      <c r="L141" s="849"/>
      <c r="M141" s="849"/>
      <c r="N141" s="849"/>
      <c r="O141" s="849"/>
      <c r="P141" s="837"/>
      <c r="Q141" s="850"/>
    </row>
    <row r="142" spans="1:17" ht="14.45" customHeight="1" x14ac:dyDescent="0.2">
      <c r="A142" s="831" t="s">
        <v>577</v>
      </c>
      <c r="B142" s="832" t="s">
        <v>5559</v>
      </c>
      <c r="C142" s="832" t="s">
        <v>5356</v>
      </c>
      <c r="D142" s="832" t="s">
        <v>5570</v>
      </c>
      <c r="E142" s="832" t="s">
        <v>5571</v>
      </c>
      <c r="F142" s="849">
        <v>3</v>
      </c>
      <c r="G142" s="849">
        <v>0</v>
      </c>
      <c r="H142" s="849"/>
      <c r="I142" s="849">
        <v>0</v>
      </c>
      <c r="J142" s="849">
        <v>1</v>
      </c>
      <c r="K142" s="849">
        <v>0</v>
      </c>
      <c r="L142" s="849"/>
      <c r="M142" s="849">
        <v>0</v>
      </c>
      <c r="N142" s="849">
        <v>1</v>
      </c>
      <c r="O142" s="849">
        <v>0</v>
      </c>
      <c r="P142" s="837"/>
      <c r="Q142" s="850">
        <v>0</v>
      </c>
    </row>
    <row r="143" spans="1:17" ht="14.45" customHeight="1" x14ac:dyDescent="0.2">
      <c r="A143" s="831" t="s">
        <v>577</v>
      </c>
      <c r="B143" s="832" t="s">
        <v>5559</v>
      </c>
      <c r="C143" s="832" t="s">
        <v>5356</v>
      </c>
      <c r="D143" s="832" t="s">
        <v>5572</v>
      </c>
      <c r="E143" s="832" t="s">
        <v>5573</v>
      </c>
      <c r="F143" s="849"/>
      <c r="G143" s="849"/>
      <c r="H143" s="849"/>
      <c r="I143" s="849"/>
      <c r="J143" s="849">
        <v>1</v>
      </c>
      <c r="K143" s="849">
        <v>0</v>
      </c>
      <c r="L143" s="849"/>
      <c r="M143" s="849">
        <v>0</v>
      </c>
      <c r="N143" s="849"/>
      <c r="O143" s="849"/>
      <c r="P143" s="837"/>
      <c r="Q143" s="850"/>
    </row>
    <row r="144" spans="1:17" ht="14.45" customHeight="1" x14ac:dyDescent="0.2">
      <c r="A144" s="831" t="s">
        <v>577</v>
      </c>
      <c r="B144" s="832" t="s">
        <v>5559</v>
      </c>
      <c r="C144" s="832" t="s">
        <v>5356</v>
      </c>
      <c r="D144" s="832" t="s">
        <v>5574</v>
      </c>
      <c r="E144" s="832" t="s">
        <v>5575</v>
      </c>
      <c r="F144" s="849">
        <v>3</v>
      </c>
      <c r="G144" s="849">
        <v>0</v>
      </c>
      <c r="H144" s="849"/>
      <c r="I144" s="849">
        <v>0</v>
      </c>
      <c r="J144" s="849">
        <v>1</v>
      </c>
      <c r="K144" s="849">
        <v>0</v>
      </c>
      <c r="L144" s="849"/>
      <c r="M144" s="849">
        <v>0</v>
      </c>
      <c r="N144" s="849">
        <v>1</v>
      </c>
      <c r="O144" s="849">
        <v>0</v>
      </c>
      <c r="P144" s="837"/>
      <c r="Q144" s="850">
        <v>0</v>
      </c>
    </row>
    <row r="145" spans="1:17" ht="14.45" customHeight="1" x14ac:dyDescent="0.2">
      <c r="A145" s="831" t="s">
        <v>577</v>
      </c>
      <c r="B145" s="832" t="s">
        <v>5559</v>
      </c>
      <c r="C145" s="832" t="s">
        <v>5356</v>
      </c>
      <c r="D145" s="832" t="s">
        <v>5576</v>
      </c>
      <c r="E145" s="832" t="s">
        <v>5577</v>
      </c>
      <c r="F145" s="849">
        <v>0</v>
      </c>
      <c r="G145" s="849">
        <v>0</v>
      </c>
      <c r="H145" s="849">
        <v>0</v>
      </c>
      <c r="I145" s="849"/>
      <c r="J145" s="849">
        <v>1</v>
      </c>
      <c r="K145" s="849">
        <v>534</v>
      </c>
      <c r="L145" s="849">
        <v>1</v>
      </c>
      <c r="M145" s="849">
        <v>534</v>
      </c>
      <c r="N145" s="849">
        <v>1</v>
      </c>
      <c r="O145" s="849">
        <v>539</v>
      </c>
      <c r="P145" s="837">
        <v>1.0093632958801497</v>
      </c>
      <c r="Q145" s="850">
        <v>539</v>
      </c>
    </row>
    <row r="146" spans="1:17" ht="14.45" customHeight="1" x14ac:dyDescent="0.2">
      <c r="A146" s="831" t="s">
        <v>577</v>
      </c>
      <c r="B146" s="832" t="s">
        <v>5559</v>
      </c>
      <c r="C146" s="832" t="s">
        <v>5356</v>
      </c>
      <c r="D146" s="832" t="s">
        <v>5578</v>
      </c>
      <c r="E146" s="832" t="s">
        <v>5579</v>
      </c>
      <c r="F146" s="849"/>
      <c r="G146" s="849"/>
      <c r="H146" s="849"/>
      <c r="I146" s="849"/>
      <c r="J146" s="849">
        <v>1</v>
      </c>
      <c r="K146" s="849">
        <v>2814</v>
      </c>
      <c r="L146" s="849">
        <v>1</v>
      </c>
      <c r="M146" s="849">
        <v>2814</v>
      </c>
      <c r="N146" s="849"/>
      <c r="O146" s="849"/>
      <c r="P146" s="837"/>
      <c r="Q146" s="850"/>
    </row>
    <row r="147" spans="1:17" ht="14.45" customHeight="1" x14ac:dyDescent="0.2">
      <c r="A147" s="831" t="s">
        <v>577</v>
      </c>
      <c r="B147" s="832" t="s">
        <v>5559</v>
      </c>
      <c r="C147" s="832" t="s">
        <v>5356</v>
      </c>
      <c r="D147" s="832" t="s">
        <v>5580</v>
      </c>
      <c r="E147" s="832" t="s">
        <v>5581</v>
      </c>
      <c r="F147" s="849"/>
      <c r="G147" s="849"/>
      <c r="H147" s="849"/>
      <c r="I147" s="849"/>
      <c r="J147" s="849"/>
      <c r="K147" s="849"/>
      <c r="L147" s="849"/>
      <c r="M147" s="849"/>
      <c r="N147" s="849">
        <v>0</v>
      </c>
      <c r="O147" s="849">
        <v>0</v>
      </c>
      <c r="P147" s="837"/>
      <c r="Q147" s="850"/>
    </row>
    <row r="148" spans="1:17" ht="14.45" customHeight="1" x14ac:dyDescent="0.2">
      <c r="A148" s="831" t="s">
        <v>577</v>
      </c>
      <c r="B148" s="832" t="s">
        <v>5559</v>
      </c>
      <c r="C148" s="832" t="s">
        <v>5356</v>
      </c>
      <c r="D148" s="832" t="s">
        <v>5582</v>
      </c>
      <c r="E148" s="832" t="s">
        <v>5583</v>
      </c>
      <c r="F148" s="849">
        <v>1</v>
      </c>
      <c r="G148" s="849">
        <v>6288</v>
      </c>
      <c r="H148" s="849"/>
      <c r="I148" s="849">
        <v>6288</v>
      </c>
      <c r="J148" s="849"/>
      <c r="K148" s="849"/>
      <c r="L148" s="849"/>
      <c r="M148" s="849"/>
      <c r="N148" s="849"/>
      <c r="O148" s="849"/>
      <c r="P148" s="837"/>
      <c r="Q148" s="850"/>
    </row>
    <row r="149" spans="1:17" ht="14.45" customHeight="1" x14ac:dyDescent="0.2">
      <c r="A149" s="831" t="s">
        <v>577</v>
      </c>
      <c r="B149" s="832" t="s">
        <v>5559</v>
      </c>
      <c r="C149" s="832" t="s">
        <v>5356</v>
      </c>
      <c r="D149" s="832" t="s">
        <v>5584</v>
      </c>
      <c r="E149" s="832" t="s">
        <v>5585</v>
      </c>
      <c r="F149" s="849">
        <v>4</v>
      </c>
      <c r="G149" s="849">
        <v>37384</v>
      </c>
      <c r="H149" s="849">
        <v>3.9935904283730372</v>
      </c>
      <c r="I149" s="849">
        <v>9346</v>
      </c>
      <c r="J149" s="849">
        <v>1</v>
      </c>
      <c r="K149" s="849">
        <v>9361</v>
      </c>
      <c r="L149" s="849">
        <v>1</v>
      </c>
      <c r="M149" s="849">
        <v>9361</v>
      </c>
      <c r="N149" s="849">
        <v>1</v>
      </c>
      <c r="O149" s="849">
        <v>9409</v>
      </c>
      <c r="P149" s="837">
        <v>1.0051276573015704</v>
      </c>
      <c r="Q149" s="850">
        <v>9409</v>
      </c>
    </row>
    <row r="150" spans="1:17" ht="14.45" customHeight="1" x14ac:dyDescent="0.2">
      <c r="A150" s="831" t="s">
        <v>577</v>
      </c>
      <c r="B150" s="832" t="s">
        <v>5559</v>
      </c>
      <c r="C150" s="832" t="s">
        <v>5356</v>
      </c>
      <c r="D150" s="832" t="s">
        <v>5586</v>
      </c>
      <c r="E150" s="832" t="s">
        <v>5587</v>
      </c>
      <c r="F150" s="849">
        <v>3</v>
      </c>
      <c r="G150" s="849">
        <v>0</v>
      </c>
      <c r="H150" s="849"/>
      <c r="I150" s="849">
        <v>0</v>
      </c>
      <c r="J150" s="849"/>
      <c r="K150" s="849"/>
      <c r="L150" s="849"/>
      <c r="M150" s="849"/>
      <c r="N150" s="849"/>
      <c r="O150" s="849"/>
      <c r="P150" s="837"/>
      <c r="Q150" s="850"/>
    </row>
    <row r="151" spans="1:17" ht="14.45" customHeight="1" x14ac:dyDescent="0.2">
      <c r="A151" s="831" t="s">
        <v>577</v>
      </c>
      <c r="B151" s="832" t="s">
        <v>5559</v>
      </c>
      <c r="C151" s="832" t="s">
        <v>5356</v>
      </c>
      <c r="D151" s="832" t="s">
        <v>5588</v>
      </c>
      <c r="E151" s="832" t="s">
        <v>5589</v>
      </c>
      <c r="F151" s="849"/>
      <c r="G151" s="849"/>
      <c r="H151" s="849"/>
      <c r="I151" s="849"/>
      <c r="J151" s="849">
        <v>1</v>
      </c>
      <c r="K151" s="849">
        <v>2740</v>
      </c>
      <c r="L151" s="849">
        <v>1</v>
      </c>
      <c r="M151" s="849">
        <v>2740</v>
      </c>
      <c r="N151" s="849"/>
      <c r="O151" s="849"/>
      <c r="P151" s="837"/>
      <c r="Q151" s="850"/>
    </row>
    <row r="152" spans="1:17" ht="14.45" customHeight="1" x14ac:dyDescent="0.2">
      <c r="A152" s="831" t="s">
        <v>577</v>
      </c>
      <c r="B152" s="832" t="s">
        <v>5559</v>
      </c>
      <c r="C152" s="832" t="s">
        <v>5356</v>
      </c>
      <c r="D152" s="832" t="s">
        <v>5590</v>
      </c>
      <c r="E152" s="832" t="s">
        <v>5591</v>
      </c>
      <c r="F152" s="849"/>
      <c r="G152" s="849"/>
      <c r="H152" s="849"/>
      <c r="I152" s="849"/>
      <c r="J152" s="849"/>
      <c r="K152" s="849"/>
      <c r="L152" s="849"/>
      <c r="M152" s="849"/>
      <c r="N152" s="849">
        <v>0</v>
      </c>
      <c r="O152" s="849">
        <v>0</v>
      </c>
      <c r="P152" s="837"/>
      <c r="Q152" s="850"/>
    </row>
    <row r="153" spans="1:17" ht="14.45" customHeight="1" x14ac:dyDescent="0.2">
      <c r="A153" s="831" t="s">
        <v>577</v>
      </c>
      <c r="B153" s="832" t="s">
        <v>5559</v>
      </c>
      <c r="C153" s="832" t="s">
        <v>5356</v>
      </c>
      <c r="D153" s="832" t="s">
        <v>5592</v>
      </c>
      <c r="E153" s="832" t="s">
        <v>5593</v>
      </c>
      <c r="F153" s="849">
        <v>3</v>
      </c>
      <c r="G153" s="849">
        <v>0</v>
      </c>
      <c r="H153" s="849"/>
      <c r="I153" s="849">
        <v>0</v>
      </c>
      <c r="J153" s="849">
        <v>1</v>
      </c>
      <c r="K153" s="849">
        <v>0</v>
      </c>
      <c r="L153" s="849"/>
      <c r="M153" s="849">
        <v>0</v>
      </c>
      <c r="N153" s="849">
        <v>1</v>
      </c>
      <c r="O153" s="849">
        <v>0</v>
      </c>
      <c r="P153" s="837"/>
      <c r="Q153" s="850">
        <v>0</v>
      </c>
    </row>
    <row r="154" spans="1:17" ht="14.45" customHeight="1" x14ac:dyDescent="0.2">
      <c r="A154" s="831" t="s">
        <v>577</v>
      </c>
      <c r="B154" s="832" t="s">
        <v>5559</v>
      </c>
      <c r="C154" s="832" t="s">
        <v>5356</v>
      </c>
      <c r="D154" s="832" t="s">
        <v>5594</v>
      </c>
      <c r="E154" s="832" t="s">
        <v>5595</v>
      </c>
      <c r="F154" s="849">
        <v>1</v>
      </c>
      <c r="G154" s="849">
        <v>0</v>
      </c>
      <c r="H154" s="849"/>
      <c r="I154" s="849">
        <v>0</v>
      </c>
      <c r="J154" s="849">
        <v>1</v>
      </c>
      <c r="K154" s="849">
        <v>0</v>
      </c>
      <c r="L154" s="849"/>
      <c r="M154" s="849">
        <v>0</v>
      </c>
      <c r="N154" s="849"/>
      <c r="O154" s="849"/>
      <c r="P154" s="837"/>
      <c r="Q154" s="850"/>
    </row>
    <row r="155" spans="1:17" ht="14.45" customHeight="1" x14ac:dyDescent="0.2">
      <c r="A155" s="831" t="s">
        <v>577</v>
      </c>
      <c r="B155" s="832" t="s">
        <v>5559</v>
      </c>
      <c r="C155" s="832" t="s">
        <v>5356</v>
      </c>
      <c r="D155" s="832" t="s">
        <v>5596</v>
      </c>
      <c r="E155" s="832" t="s">
        <v>5597</v>
      </c>
      <c r="F155" s="849"/>
      <c r="G155" s="849"/>
      <c r="H155" s="849"/>
      <c r="I155" s="849"/>
      <c r="J155" s="849">
        <v>1</v>
      </c>
      <c r="K155" s="849">
        <v>3301</v>
      </c>
      <c r="L155" s="849">
        <v>1</v>
      </c>
      <c r="M155" s="849">
        <v>3301</v>
      </c>
      <c r="N155" s="849"/>
      <c r="O155" s="849"/>
      <c r="P155" s="837"/>
      <c r="Q155" s="850"/>
    </row>
    <row r="156" spans="1:17" ht="14.45" customHeight="1" x14ac:dyDescent="0.2">
      <c r="A156" s="831" t="s">
        <v>577</v>
      </c>
      <c r="B156" s="832" t="s">
        <v>5559</v>
      </c>
      <c r="C156" s="832" t="s">
        <v>5356</v>
      </c>
      <c r="D156" s="832" t="s">
        <v>5598</v>
      </c>
      <c r="E156" s="832" t="s">
        <v>5599</v>
      </c>
      <c r="F156" s="849"/>
      <c r="G156" s="849"/>
      <c r="H156" s="849"/>
      <c r="I156" s="849"/>
      <c r="J156" s="849"/>
      <c r="K156" s="849"/>
      <c r="L156" s="849"/>
      <c r="M156" s="849"/>
      <c r="N156" s="849">
        <v>1</v>
      </c>
      <c r="O156" s="849">
        <v>0</v>
      </c>
      <c r="P156" s="837"/>
      <c r="Q156" s="850">
        <v>0</v>
      </c>
    </row>
    <row r="157" spans="1:17" ht="14.45" customHeight="1" x14ac:dyDescent="0.2">
      <c r="A157" s="831" t="s">
        <v>577</v>
      </c>
      <c r="B157" s="832" t="s">
        <v>5559</v>
      </c>
      <c r="C157" s="832" t="s">
        <v>5356</v>
      </c>
      <c r="D157" s="832" t="s">
        <v>5600</v>
      </c>
      <c r="E157" s="832" t="s">
        <v>5601</v>
      </c>
      <c r="F157" s="849"/>
      <c r="G157" s="849"/>
      <c r="H157" s="849"/>
      <c r="I157" s="849"/>
      <c r="J157" s="849">
        <v>2</v>
      </c>
      <c r="K157" s="849">
        <v>11510</v>
      </c>
      <c r="L157" s="849">
        <v>1</v>
      </c>
      <c r="M157" s="849">
        <v>5755</v>
      </c>
      <c r="N157" s="849"/>
      <c r="O157" s="849"/>
      <c r="P157" s="837"/>
      <c r="Q157" s="850"/>
    </row>
    <row r="158" spans="1:17" ht="14.45" customHeight="1" x14ac:dyDescent="0.2">
      <c r="A158" s="831" t="s">
        <v>577</v>
      </c>
      <c r="B158" s="832" t="s">
        <v>5559</v>
      </c>
      <c r="C158" s="832" t="s">
        <v>5356</v>
      </c>
      <c r="D158" s="832" t="s">
        <v>5602</v>
      </c>
      <c r="E158" s="832" t="s">
        <v>5603</v>
      </c>
      <c r="F158" s="849">
        <v>1</v>
      </c>
      <c r="G158" s="849">
        <v>4732</v>
      </c>
      <c r="H158" s="849">
        <v>0.99810166631512343</v>
      </c>
      <c r="I158" s="849">
        <v>4732</v>
      </c>
      <c r="J158" s="849">
        <v>1</v>
      </c>
      <c r="K158" s="849">
        <v>4741</v>
      </c>
      <c r="L158" s="849">
        <v>1</v>
      </c>
      <c r="M158" s="849">
        <v>4741</v>
      </c>
      <c r="N158" s="849">
        <v>0</v>
      </c>
      <c r="O158" s="849">
        <v>0</v>
      </c>
      <c r="P158" s="837">
        <v>0</v>
      </c>
      <c r="Q158" s="850"/>
    </row>
    <row r="159" spans="1:17" ht="14.45" customHeight="1" x14ac:dyDescent="0.2">
      <c r="A159" s="831" t="s">
        <v>577</v>
      </c>
      <c r="B159" s="832" t="s">
        <v>5559</v>
      </c>
      <c r="C159" s="832" t="s">
        <v>5356</v>
      </c>
      <c r="D159" s="832" t="s">
        <v>5604</v>
      </c>
      <c r="E159" s="832" t="s">
        <v>5605</v>
      </c>
      <c r="F159" s="849">
        <v>2</v>
      </c>
      <c r="G159" s="849">
        <v>9334</v>
      </c>
      <c r="H159" s="849">
        <v>1.997859589041096</v>
      </c>
      <c r="I159" s="849">
        <v>4667</v>
      </c>
      <c r="J159" s="849">
        <v>1</v>
      </c>
      <c r="K159" s="849">
        <v>4672</v>
      </c>
      <c r="L159" s="849">
        <v>1</v>
      </c>
      <c r="M159" s="849">
        <v>4672</v>
      </c>
      <c r="N159" s="849"/>
      <c r="O159" s="849"/>
      <c r="P159" s="837"/>
      <c r="Q159" s="850"/>
    </row>
    <row r="160" spans="1:17" ht="14.45" customHeight="1" x14ac:dyDescent="0.2">
      <c r="A160" s="831" t="s">
        <v>577</v>
      </c>
      <c r="B160" s="832" t="s">
        <v>5559</v>
      </c>
      <c r="C160" s="832" t="s">
        <v>5356</v>
      </c>
      <c r="D160" s="832" t="s">
        <v>5606</v>
      </c>
      <c r="E160" s="832" t="s">
        <v>5607</v>
      </c>
      <c r="F160" s="849"/>
      <c r="G160" s="849"/>
      <c r="H160" s="849"/>
      <c r="I160" s="849"/>
      <c r="J160" s="849">
        <v>1</v>
      </c>
      <c r="K160" s="849">
        <v>8761</v>
      </c>
      <c r="L160" s="849">
        <v>1</v>
      </c>
      <c r="M160" s="849">
        <v>8761</v>
      </c>
      <c r="N160" s="849"/>
      <c r="O160" s="849"/>
      <c r="P160" s="837"/>
      <c r="Q160" s="850"/>
    </row>
    <row r="161" spans="1:17" ht="14.45" customHeight="1" x14ac:dyDescent="0.2">
      <c r="A161" s="831" t="s">
        <v>577</v>
      </c>
      <c r="B161" s="832" t="s">
        <v>5559</v>
      </c>
      <c r="C161" s="832" t="s">
        <v>5356</v>
      </c>
      <c r="D161" s="832" t="s">
        <v>5608</v>
      </c>
      <c r="E161" s="832" t="s">
        <v>5609</v>
      </c>
      <c r="F161" s="849"/>
      <c r="G161" s="849"/>
      <c r="H161" s="849"/>
      <c r="I161" s="849"/>
      <c r="J161" s="849">
        <v>1</v>
      </c>
      <c r="K161" s="849">
        <v>0</v>
      </c>
      <c r="L161" s="849"/>
      <c r="M161" s="849">
        <v>0</v>
      </c>
      <c r="N161" s="849"/>
      <c r="O161" s="849"/>
      <c r="P161" s="837"/>
      <c r="Q161" s="850"/>
    </row>
    <row r="162" spans="1:17" ht="14.45" customHeight="1" x14ac:dyDescent="0.2">
      <c r="A162" s="831" t="s">
        <v>577</v>
      </c>
      <c r="B162" s="832" t="s">
        <v>5559</v>
      </c>
      <c r="C162" s="832" t="s">
        <v>5356</v>
      </c>
      <c r="D162" s="832" t="s">
        <v>5610</v>
      </c>
      <c r="E162" s="832" t="s">
        <v>5611</v>
      </c>
      <c r="F162" s="849">
        <v>1</v>
      </c>
      <c r="G162" s="849">
        <v>6206</v>
      </c>
      <c r="H162" s="849"/>
      <c r="I162" s="849">
        <v>6206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5" customHeight="1" x14ac:dyDescent="0.2">
      <c r="A163" s="831" t="s">
        <v>577</v>
      </c>
      <c r="B163" s="832" t="s">
        <v>5559</v>
      </c>
      <c r="C163" s="832" t="s">
        <v>5356</v>
      </c>
      <c r="D163" s="832" t="s">
        <v>5612</v>
      </c>
      <c r="E163" s="832" t="s">
        <v>5613</v>
      </c>
      <c r="F163" s="849"/>
      <c r="G163" s="849"/>
      <c r="H163" s="849"/>
      <c r="I163" s="849"/>
      <c r="J163" s="849"/>
      <c r="K163" s="849"/>
      <c r="L163" s="849"/>
      <c r="M163" s="849"/>
      <c r="N163" s="849">
        <v>1</v>
      </c>
      <c r="O163" s="849">
        <v>0</v>
      </c>
      <c r="P163" s="837"/>
      <c r="Q163" s="850">
        <v>0</v>
      </c>
    </row>
    <row r="164" spans="1:17" ht="14.45" customHeight="1" x14ac:dyDescent="0.2">
      <c r="A164" s="831" t="s">
        <v>577</v>
      </c>
      <c r="B164" s="832" t="s">
        <v>5559</v>
      </c>
      <c r="C164" s="832" t="s">
        <v>5356</v>
      </c>
      <c r="D164" s="832" t="s">
        <v>5614</v>
      </c>
      <c r="E164" s="832" t="s">
        <v>5615</v>
      </c>
      <c r="F164" s="849">
        <v>1</v>
      </c>
      <c r="G164" s="849">
        <v>8593</v>
      </c>
      <c r="H164" s="849">
        <v>0.99872152487215249</v>
      </c>
      <c r="I164" s="849">
        <v>8593</v>
      </c>
      <c r="J164" s="849">
        <v>1</v>
      </c>
      <c r="K164" s="849">
        <v>8604</v>
      </c>
      <c r="L164" s="849">
        <v>1</v>
      </c>
      <c r="M164" s="849">
        <v>8604</v>
      </c>
      <c r="N164" s="849"/>
      <c r="O164" s="849"/>
      <c r="P164" s="837"/>
      <c r="Q164" s="850"/>
    </row>
    <row r="165" spans="1:17" ht="14.45" customHeight="1" x14ac:dyDescent="0.2">
      <c r="A165" s="831" t="s">
        <v>577</v>
      </c>
      <c r="B165" s="832" t="s">
        <v>5559</v>
      </c>
      <c r="C165" s="832" t="s">
        <v>5356</v>
      </c>
      <c r="D165" s="832" t="s">
        <v>5616</v>
      </c>
      <c r="E165" s="832" t="s">
        <v>5617</v>
      </c>
      <c r="F165" s="849"/>
      <c r="G165" s="849"/>
      <c r="H165" s="849"/>
      <c r="I165" s="849"/>
      <c r="J165" s="849"/>
      <c r="K165" s="849"/>
      <c r="L165" s="849"/>
      <c r="M165" s="849"/>
      <c r="N165" s="849">
        <v>1</v>
      </c>
      <c r="O165" s="849">
        <v>0</v>
      </c>
      <c r="P165" s="837"/>
      <c r="Q165" s="850">
        <v>0</v>
      </c>
    </row>
    <row r="166" spans="1:17" ht="14.45" customHeight="1" x14ac:dyDescent="0.2">
      <c r="A166" s="831" t="s">
        <v>577</v>
      </c>
      <c r="B166" s="832" t="s">
        <v>5559</v>
      </c>
      <c r="C166" s="832" t="s">
        <v>5356</v>
      </c>
      <c r="D166" s="832" t="s">
        <v>5618</v>
      </c>
      <c r="E166" s="832" t="s">
        <v>5619</v>
      </c>
      <c r="F166" s="849"/>
      <c r="G166" s="849"/>
      <c r="H166" s="849"/>
      <c r="I166" s="849"/>
      <c r="J166" s="849">
        <v>1</v>
      </c>
      <c r="K166" s="849">
        <v>0</v>
      </c>
      <c r="L166" s="849"/>
      <c r="M166" s="849">
        <v>0</v>
      </c>
      <c r="N166" s="849"/>
      <c r="O166" s="849"/>
      <c r="P166" s="837"/>
      <c r="Q166" s="850"/>
    </row>
    <row r="167" spans="1:17" ht="14.45" customHeight="1" x14ac:dyDescent="0.2">
      <c r="A167" s="831" t="s">
        <v>577</v>
      </c>
      <c r="B167" s="832" t="s">
        <v>5559</v>
      </c>
      <c r="C167" s="832" t="s">
        <v>5356</v>
      </c>
      <c r="D167" s="832" t="s">
        <v>5620</v>
      </c>
      <c r="E167" s="832" t="s">
        <v>5621</v>
      </c>
      <c r="F167" s="849">
        <v>1</v>
      </c>
      <c r="G167" s="849">
        <v>0</v>
      </c>
      <c r="H167" s="849"/>
      <c r="I167" s="849">
        <v>0</v>
      </c>
      <c r="J167" s="849"/>
      <c r="K167" s="849"/>
      <c r="L167" s="849"/>
      <c r="M167" s="849"/>
      <c r="N167" s="849"/>
      <c r="O167" s="849"/>
      <c r="P167" s="837"/>
      <c r="Q167" s="850"/>
    </row>
    <row r="168" spans="1:17" ht="14.45" customHeight="1" x14ac:dyDescent="0.2">
      <c r="A168" s="831" t="s">
        <v>577</v>
      </c>
      <c r="B168" s="832" t="s">
        <v>5559</v>
      </c>
      <c r="C168" s="832" t="s">
        <v>5356</v>
      </c>
      <c r="D168" s="832" t="s">
        <v>5622</v>
      </c>
      <c r="E168" s="832" t="s">
        <v>5623</v>
      </c>
      <c r="F168" s="849">
        <v>1</v>
      </c>
      <c r="G168" s="849">
        <v>0</v>
      </c>
      <c r="H168" s="849"/>
      <c r="I168" s="849">
        <v>0</v>
      </c>
      <c r="J168" s="849"/>
      <c r="K168" s="849"/>
      <c r="L168" s="849"/>
      <c r="M168" s="849"/>
      <c r="N168" s="849"/>
      <c r="O168" s="849"/>
      <c r="P168" s="837"/>
      <c r="Q168" s="850"/>
    </row>
    <row r="169" spans="1:17" ht="14.45" customHeight="1" x14ac:dyDescent="0.2">
      <c r="A169" s="831" t="s">
        <v>577</v>
      </c>
      <c r="B169" s="832" t="s">
        <v>5559</v>
      </c>
      <c r="C169" s="832" t="s">
        <v>5356</v>
      </c>
      <c r="D169" s="832" t="s">
        <v>5624</v>
      </c>
      <c r="E169" s="832" t="s">
        <v>5625</v>
      </c>
      <c r="F169" s="849"/>
      <c r="G169" s="849"/>
      <c r="H169" s="849"/>
      <c r="I169" s="849"/>
      <c r="J169" s="849">
        <v>1</v>
      </c>
      <c r="K169" s="849">
        <v>0</v>
      </c>
      <c r="L169" s="849"/>
      <c r="M169" s="849">
        <v>0</v>
      </c>
      <c r="N169" s="849"/>
      <c r="O169" s="849"/>
      <c r="P169" s="837"/>
      <c r="Q169" s="850"/>
    </row>
    <row r="170" spans="1:17" ht="14.45" customHeight="1" x14ac:dyDescent="0.2">
      <c r="A170" s="831" t="s">
        <v>577</v>
      </c>
      <c r="B170" s="832" t="s">
        <v>5559</v>
      </c>
      <c r="C170" s="832" t="s">
        <v>5356</v>
      </c>
      <c r="D170" s="832" t="s">
        <v>5626</v>
      </c>
      <c r="E170" s="832" t="s">
        <v>5627</v>
      </c>
      <c r="F170" s="849"/>
      <c r="G170" s="849"/>
      <c r="H170" s="849"/>
      <c r="I170" s="849"/>
      <c r="J170" s="849">
        <v>1</v>
      </c>
      <c r="K170" s="849">
        <v>0</v>
      </c>
      <c r="L170" s="849"/>
      <c r="M170" s="849">
        <v>0</v>
      </c>
      <c r="N170" s="849">
        <v>1</v>
      </c>
      <c r="O170" s="849">
        <v>0</v>
      </c>
      <c r="P170" s="837"/>
      <c r="Q170" s="850">
        <v>0</v>
      </c>
    </row>
    <row r="171" spans="1:17" ht="14.45" customHeight="1" x14ac:dyDescent="0.2">
      <c r="A171" s="831" t="s">
        <v>577</v>
      </c>
      <c r="B171" s="832" t="s">
        <v>5559</v>
      </c>
      <c r="C171" s="832" t="s">
        <v>5356</v>
      </c>
      <c r="D171" s="832" t="s">
        <v>5628</v>
      </c>
      <c r="E171" s="832" t="s">
        <v>5629</v>
      </c>
      <c r="F171" s="849"/>
      <c r="G171" s="849"/>
      <c r="H171" s="849"/>
      <c r="I171" s="849"/>
      <c r="J171" s="849">
        <v>1</v>
      </c>
      <c r="K171" s="849">
        <v>0</v>
      </c>
      <c r="L171" s="849"/>
      <c r="M171" s="849">
        <v>0</v>
      </c>
      <c r="N171" s="849"/>
      <c r="O171" s="849"/>
      <c r="P171" s="837"/>
      <c r="Q171" s="850"/>
    </row>
    <row r="172" spans="1:17" ht="14.45" customHeight="1" x14ac:dyDescent="0.2">
      <c r="A172" s="831" t="s">
        <v>577</v>
      </c>
      <c r="B172" s="832" t="s">
        <v>5559</v>
      </c>
      <c r="C172" s="832" t="s">
        <v>5356</v>
      </c>
      <c r="D172" s="832" t="s">
        <v>5630</v>
      </c>
      <c r="E172" s="832" t="s">
        <v>5631</v>
      </c>
      <c r="F172" s="849">
        <v>1</v>
      </c>
      <c r="G172" s="849">
        <v>0</v>
      </c>
      <c r="H172" s="849"/>
      <c r="I172" s="849">
        <v>0</v>
      </c>
      <c r="J172" s="849"/>
      <c r="K172" s="849"/>
      <c r="L172" s="849"/>
      <c r="M172" s="849"/>
      <c r="N172" s="849"/>
      <c r="O172" s="849"/>
      <c r="P172" s="837"/>
      <c r="Q172" s="850"/>
    </row>
    <row r="173" spans="1:17" ht="14.45" customHeight="1" x14ac:dyDescent="0.2">
      <c r="A173" s="831" t="s">
        <v>577</v>
      </c>
      <c r="B173" s="832" t="s">
        <v>5519</v>
      </c>
      <c r="C173" s="832" t="s">
        <v>5342</v>
      </c>
      <c r="D173" s="832" t="s">
        <v>5632</v>
      </c>
      <c r="E173" s="832" t="s">
        <v>5633</v>
      </c>
      <c r="F173" s="849">
        <v>7.8</v>
      </c>
      <c r="G173" s="849">
        <v>88091.61</v>
      </c>
      <c r="H173" s="849">
        <v>2.3185077705042985</v>
      </c>
      <c r="I173" s="849">
        <v>11293.796153846155</v>
      </c>
      <c r="J173" s="849">
        <v>7.6</v>
      </c>
      <c r="K173" s="849">
        <v>37994.959999999999</v>
      </c>
      <c r="L173" s="849">
        <v>1</v>
      </c>
      <c r="M173" s="849">
        <v>4999.3368421052637</v>
      </c>
      <c r="N173" s="849"/>
      <c r="O173" s="849"/>
      <c r="P173" s="837"/>
      <c r="Q173" s="850"/>
    </row>
    <row r="174" spans="1:17" ht="14.45" customHeight="1" x14ac:dyDescent="0.2">
      <c r="A174" s="831" t="s">
        <v>577</v>
      </c>
      <c r="B174" s="832" t="s">
        <v>5519</v>
      </c>
      <c r="C174" s="832" t="s">
        <v>5342</v>
      </c>
      <c r="D174" s="832" t="s">
        <v>5634</v>
      </c>
      <c r="E174" s="832" t="s">
        <v>5635</v>
      </c>
      <c r="F174" s="849">
        <v>6</v>
      </c>
      <c r="G174" s="849">
        <v>299.58</v>
      </c>
      <c r="H174" s="849"/>
      <c r="I174" s="849">
        <v>49.93</v>
      </c>
      <c r="J174" s="849"/>
      <c r="K174" s="849"/>
      <c r="L174" s="849"/>
      <c r="M174" s="849"/>
      <c r="N174" s="849"/>
      <c r="O174" s="849"/>
      <c r="P174" s="837"/>
      <c r="Q174" s="850"/>
    </row>
    <row r="175" spans="1:17" ht="14.45" customHeight="1" x14ac:dyDescent="0.2">
      <c r="A175" s="831" t="s">
        <v>577</v>
      </c>
      <c r="B175" s="832" t="s">
        <v>5519</v>
      </c>
      <c r="C175" s="832" t="s">
        <v>5342</v>
      </c>
      <c r="D175" s="832" t="s">
        <v>5636</v>
      </c>
      <c r="E175" s="832" t="s">
        <v>1880</v>
      </c>
      <c r="F175" s="849"/>
      <c r="G175" s="849"/>
      <c r="H175" s="849"/>
      <c r="I175" s="849"/>
      <c r="J175" s="849">
        <v>72</v>
      </c>
      <c r="K175" s="849">
        <v>3885.84</v>
      </c>
      <c r="L175" s="849">
        <v>1</v>
      </c>
      <c r="M175" s="849">
        <v>53.97</v>
      </c>
      <c r="N175" s="849"/>
      <c r="O175" s="849"/>
      <c r="P175" s="837"/>
      <c r="Q175" s="850"/>
    </row>
    <row r="176" spans="1:17" ht="14.45" customHeight="1" x14ac:dyDescent="0.2">
      <c r="A176" s="831" t="s">
        <v>577</v>
      </c>
      <c r="B176" s="832" t="s">
        <v>5519</v>
      </c>
      <c r="C176" s="832" t="s">
        <v>5342</v>
      </c>
      <c r="D176" s="832" t="s">
        <v>5637</v>
      </c>
      <c r="E176" s="832" t="s">
        <v>1068</v>
      </c>
      <c r="F176" s="849">
        <v>3</v>
      </c>
      <c r="G176" s="849">
        <v>14964.27</v>
      </c>
      <c r="H176" s="849">
        <v>3</v>
      </c>
      <c r="I176" s="849">
        <v>4988.09</v>
      </c>
      <c r="J176" s="849">
        <v>1</v>
      </c>
      <c r="K176" s="849">
        <v>4988.09</v>
      </c>
      <c r="L176" s="849">
        <v>1</v>
      </c>
      <c r="M176" s="849">
        <v>4988.09</v>
      </c>
      <c r="N176" s="849">
        <v>1</v>
      </c>
      <c r="O176" s="849">
        <v>4638.18</v>
      </c>
      <c r="P176" s="837">
        <v>0.92985090485536548</v>
      </c>
      <c r="Q176" s="850">
        <v>4638.18</v>
      </c>
    </row>
    <row r="177" spans="1:17" ht="14.45" customHeight="1" x14ac:dyDescent="0.2">
      <c r="A177" s="831" t="s">
        <v>577</v>
      </c>
      <c r="B177" s="832" t="s">
        <v>5519</v>
      </c>
      <c r="C177" s="832" t="s">
        <v>5342</v>
      </c>
      <c r="D177" s="832" t="s">
        <v>5638</v>
      </c>
      <c r="E177" s="832" t="s">
        <v>1880</v>
      </c>
      <c r="F177" s="849">
        <v>236</v>
      </c>
      <c r="G177" s="849">
        <v>18898.879999999997</v>
      </c>
      <c r="H177" s="849">
        <v>0.47011952191235051</v>
      </c>
      <c r="I177" s="849">
        <v>80.079999999999984</v>
      </c>
      <c r="J177" s="849">
        <v>502</v>
      </c>
      <c r="K177" s="849">
        <v>40200.160000000003</v>
      </c>
      <c r="L177" s="849">
        <v>1</v>
      </c>
      <c r="M177" s="849">
        <v>80.080000000000013</v>
      </c>
      <c r="N177" s="849"/>
      <c r="O177" s="849"/>
      <c r="P177" s="837"/>
      <c r="Q177" s="850"/>
    </row>
    <row r="178" spans="1:17" ht="14.45" customHeight="1" x14ac:dyDescent="0.2">
      <c r="A178" s="831" t="s">
        <v>577</v>
      </c>
      <c r="B178" s="832" t="s">
        <v>5519</v>
      </c>
      <c r="C178" s="832" t="s">
        <v>5342</v>
      </c>
      <c r="D178" s="832" t="s">
        <v>5639</v>
      </c>
      <c r="E178" s="832" t="s">
        <v>1593</v>
      </c>
      <c r="F178" s="849"/>
      <c r="G178" s="849"/>
      <c r="H178" s="849"/>
      <c r="I178" s="849"/>
      <c r="J178" s="849"/>
      <c r="K178" s="849"/>
      <c r="L178" s="849"/>
      <c r="M178" s="849"/>
      <c r="N178" s="849">
        <v>6.8</v>
      </c>
      <c r="O178" s="849">
        <v>2520.2800000000002</v>
      </c>
      <c r="P178" s="837"/>
      <c r="Q178" s="850">
        <v>370.62941176470594</v>
      </c>
    </row>
    <row r="179" spans="1:17" ht="14.45" customHeight="1" x14ac:dyDescent="0.2">
      <c r="A179" s="831" t="s">
        <v>577</v>
      </c>
      <c r="B179" s="832" t="s">
        <v>5519</v>
      </c>
      <c r="C179" s="832" t="s">
        <v>5342</v>
      </c>
      <c r="D179" s="832" t="s">
        <v>5640</v>
      </c>
      <c r="E179" s="832" t="s">
        <v>1129</v>
      </c>
      <c r="F179" s="849">
        <v>633</v>
      </c>
      <c r="G179" s="849">
        <v>36967.199999999997</v>
      </c>
      <c r="H179" s="849">
        <v>1.2724494010739362</v>
      </c>
      <c r="I179" s="849">
        <v>58.4</v>
      </c>
      <c r="J179" s="849">
        <v>550</v>
      </c>
      <c r="K179" s="849">
        <v>29052</v>
      </c>
      <c r="L179" s="849">
        <v>1</v>
      </c>
      <c r="M179" s="849">
        <v>52.82181818181818</v>
      </c>
      <c r="N179" s="849">
        <v>626</v>
      </c>
      <c r="O179" s="849">
        <v>24096.07</v>
      </c>
      <c r="P179" s="837">
        <v>0.82941174445821286</v>
      </c>
      <c r="Q179" s="850">
        <v>38.492124600638974</v>
      </c>
    </row>
    <row r="180" spans="1:17" ht="14.45" customHeight="1" x14ac:dyDescent="0.2">
      <c r="A180" s="831" t="s">
        <v>577</v>
      </c>
      <c r="B180" s="832" t="s">
        <v>5519</v>
      </c>
      <c r="C180" s="832" t="s">
        <v>5342</v>
      </c>
      <c r="D180" s="832" t="s">
        <v>5641</v>
      </c>
      <c r="E180" s="832" t="s">
        <v>5642</v>
      </c>
      <c r="F180" s="849">
        <v>2.9</v>
      </c>
      <c r="G180" s="849">
        <v>34838.86</v>
      </c>
      <c r="H180" s="849">
        <v>4.833333333333333</v>
      </c>
      <c r="I180" s="849">
        <v>12013.400000000001</v>
      </c>
      <c r="J180" s="849">
        <v>0.6</v>
      </c>
      <c r="K180" s="849">
        <v>7208.04</v>
      </c>
      <c r="L180" s="849">
        <v>1</v>
      </c>
      <c r="M180" s="849">
        <v>12013.4</v>
      </c>
      <c r="N180" s="849"/>
      <c r="O180" s="849"/>
      <c r="P180" s="837"/>
      <c r="Q180" s="850"/>
    </row>
    <row r="181" spans="1:17" ht="14.45" customHeight="1" x14ac:dyDescent="0.2">
      <c r="A181" s="831" t="s">
        <v>577</v>
      </c>
      <c r="B181" s="832" t="s">
        <v>5519</v>
      </c>
      <c r="C181" s="832" t="s">
        <v>5342</v>
      </c>
      <c r="D181" s="832" t="s">
        <v>5643</v>
      </c>
      <c r="E181" s="832" t="s">
        <v>5644</v>
      </c>
      <c r="F181" s="849">
        <v>72.500000000000014</v>
      </c>
      <c r="G181" s="849">
        <v>28028.499999999996</v>
      </c>
      <c r="H181" s="849">
        <v>1.7127770349711198</v>
      </c>
      <c r="I181" s="849">
        <v>386.59999999999985</v>
      </c>
      <c r="J181" s="849">
        <v>42.7</v>
      </c>
      <c r="K181" s="849">
        <v>16364.36</v>
      </c>
      <c r="L181" s="849">
        <v>1</v>
      </c>
      <c r="M181" s="849">
        <v>383.24028103044498</v>
      </c>
      <c r="N181" s="849"/>
      <c r="O181" s="849"/>
      <c r="P181" s="837"/>
      <c r="Q181" s="850"/>
    </row>
    <row r="182" spans="1:17" ht="14.45" customHeight="1" x14ac:dyDescent="0.2">
      <c r="A182" s="831" t="s">
        <v>577</v>
      </c>
      <c r="B182" s="832" t="s">
        <v>5519</v>
      </c>
      <c r="C182" s="832" t="s">
        <v>5342</v>
      </c>
      <c r="D182" s="832" t="s">
        <v>5645</v>
      </c>
      <c r="E182" s="832" t="s">
        <v>2333</v>
      </c>
      <c r="F182" s="849"/>
      <c r="G182" s="849"/>
      <c r="H182" s="849"/>
      <c r="I182" s="849"/>
      <c r="J182" s="849">
        <v>28</v>
      </c>
      <c r="K182" s="849">
        <v>1081.08</v>
      </c>
      <c r="L182" s="849">
        <v>1</v>
      </c>
      <c r="M182" s="849">
        <v>38.61</v>
      </c>
      <c r="N182" s="849"/>
      <c r="O182" s="849"/>
      <c r="P182" s="837"/>
      <c r="Q182" s="850"/>
    </row>
    <row r="183" spans="1:17" ht="14.45" customHeight="1" x14ac:dyDescent="0.2">
      <c r="A183" s="831" t="s">
        <v>577</v>
      </c>
      <c r="B183" s="832" t="s">
        <v>5519</v>
      </c>
      <c r="C183" s="832" t="s">
        <v>5342</v>
      </c>
      <c r="D183" s="832" t="s">
        <v>5646</v>
      </c>
      <c r="E183" s="832" t="s">
        <v>1066</v>
      </c>
      <c r="F183" s="849">
        <v>17</v>
      </c>
      <c r="G183" s="849">
        <v>155690.59</v>
      </c>
      <c r="H183" s="849">
        <v>4.25</v>
      </c>
      <c r="I183" s="849">
        <v>9158.27</v>
      </c>
      <c r="J183" s="849">
        <v>4</v>
      </c>
      <c r="K183" s="849">
        <v>36633.08</v>
      </c>
      <c r="L183" s="849">
        <v>1</v>
      </c>
      <c r="M183" s="849">
        <v>9158.27</v>
      </c>
      <c r="N183" s="849">
        <v>6</v>
      </c>
      <c r="O183" s="849">
        <v>54949.62</v>
      </c>
      <c r="P183" s="837">
        <v>1.5</v>
      </c>
      <c r="Q183" s="850">
        <v>9158.27</v>
      </c>
    </row>
    <row r="184" spans="1:17" ht="14.45" customHeight="1" x14ac:dyDescent="0.2">
      <c r="A184" s="831" t="s">
        <v>577</v>
      </c>
      <c r="B184" s="832" t="s">
        <v>5519</v>
      </c>
      <c r="C184" s="832" t="s">
        <v>5342</v>
      </c>
      <c r="D184" s="832" t="s">
        <v>5647</v>
      </c>
      <c r="E184" s="832" t="s">
        <v>5648</v>
      </c>
      <c r="F184" s="849"/>
      <c r="G184" s="849"/>
      <c r="H184" s="849"/>
      <c r="I184" s="849"/>
      <c r="J184" s="849">
        <v>25.2</v>
      </c>
      <c r="K184" s="849">
        <v>9738.31</v>
      </c>
      <c r="L184" s="849">
        <v>1</v>
      </c>
      <c r="M184" s="849">
        <v>386.44087301587302</v>
      </c>
      <c r="N184" s="849">
        <v>1.5</v>
      </c>
      <c r="O184" s="849">
        <v>298.3</v>
      </c>
      <c r="P184" s="837">
        <v>3.0631598295802868E-2</v>
      </c>
      <c r="Q184" s="850">
        <v>198.86666666666667</v>
      </c>
    </row>
    <row r="185" spans="1:17" ht="14.45" customHeight="1" x14ac:dyDescent="0.2">
      <c r="A185" s="831" t="s">
        <v>577</v>
      </c>
      <c r="B185" s="832" t="s">
        <v>5519</v>
      </c>
      <c r="C185" s="832" t="s">
        <v>5342</v>
      </c>
      <c r="D185" s="832" t="s">
        <v>5649</v>
      </c>
      <c r="E185" s="832" t="s">
        <v>5650</v>
      </c>
      <c r="F185" s="849"/>
      <c r="G185" s="849"/>
      <c r="H185" s="849"/>
      <c r="I185" s="849"/>
      <c r="J185" s="849">
        <v>3</v>
      </c>
      <c r="K185" s="849">
        <v>231.66</v>
      </c>
      <c r="L185" s="849">
        <v>1</v>
      </c>
      <c r="M185" s="849">
        <v>77.22</v>
      </c>
      <c r="N185" s="849">
        <v>2</v>
      </c>
      <c r="O185" s="849">
        <v>149.62</v>
      </c>
      <c r="P185" s="837">
        <v>0.64586031252697917</v>
      </c>
      <c r="Q185" s="850">
        <v>74.81</v>
      </c>
    </row>
    <row r="186" spans="1:17" ht="14.45" customHeight="1" x14ac:dyDescent="0.2">
      <c r="A186" s="831" t="s">
        <v>577</v>
      </c>
      <c r="B186" s="832" t="s">
        <v>5519</v>
      </c>
      <c r="C186" s="832" t="s">
        <v>5342</v>
      </c>
      <c r="D186" s="832" t="s">
        <v>5651</v>
      </c>
      <c r="E186" s="832" t="s">
        <v>5652</v>
      </c>
      <c r="F186" s="849">
        <v>61.400000000000006</v>
      </c>
      <c r="G186" s="849">
        <v>16683.43</v>
      </c>
      <c r="H186" s="849">
        <v>1.0769402078945176</v>
      </c>
      <c r="I186" s="849">
        <v>271.7171009771987</v>
      </c>
      <c r="J186" s="849">
        <v>59.400000000000006</v>
      </c>
      <c r="K186" s="849">
        <v>15491.510000000002</v>
      </c>
      <c r="L186" s="849">
        <v>1</v>
      </c>
      <c r="M186" s="849">
        <v>260.79983164983167</v>
      </c>
      <c r="N186" s="849">
        <v>86.600000000000051</v>
      </c>
      <c r="O186" s="849">
        <v>15725.239999999991</v>
      </c>
      <c r="P186" s="837">
        <v>1.0150876189603202</v>
      </c>
      <c r="Q186" s="850">
        <v>181.58475750577347</v>
      </c>
    </row>
    <row r="187" spans="1:17" ht="14.45" customHeight="1" x14ac:dyDescent="0.2">
      <c r="A187" s="831" t="s">
        <v>577</v>
      </c>
      <c r="B187" s="832" t="s">
        <v>5519</v>
      </c>
      <c r="C187" s="832" t="s">
        <v>5342</v>
      </c>
      <c r="D187" s="832" t="s">
        <v>5653</v>
      </c>
      <c r="E187" s="832" t="s">
        <v>5654</v>
      </c>
      <c r="F187" s="849">
        <v>0.6</v>
      </c>
      <c r="G187" s="849">
        <v>81.52</v>
      </c>
      <c r="H187" s="849"/>
      <c r="I187" s="849">
        <v>135.86666666666667</v>
      </c>
      <c r="J187" s="849"/>
      <c r="K187" s="849"/>
      <c r="L187" s="849"/>
      <c r="M187" s="849"/>
      <c r="N187" s="849"/>
      <c r="O187" s="849"/>
      <c r="P187" s="837"/>
      <c r="Q187" s="850"/>
    </row>
    <row r="188" spans="1:17" ht="14.45" customHeight="1" x14ac:dyDescent="0.2">
      <c r="A188" s="831" t="s">
        <v>577</v>
      </c>
      <c r="B188" s="832" t="s">
        <v>5519</v>
      </c>
      <c r="C188" s="832" t="s">
        <v>5342</v>
      </c>
      <c r="D188" s="832" t="s">
        <v>5655</v>
      </c>
      <c r="E188" s="832" t="s">
        <v>5656</v>
      </c>
      <c r="F188" s="849">
        <v>12</v>
      </c>
      <c r="G188" s="849">
        <v>804.72</v>
      </c>
      <c r="H188" s="849">
        <v>0.54545454545454553</v>
      </c>
      <c r="I188" s="849">
        <v>67.06</v>
      </c>
      <c r="J188" s="849">
        <v>22</v>
      </c>
      <c r="K188" s="849">
        <v>1475.32</v>
      </c>
      <c r="L188" s="849">
        <v>1</v>
      </c>
      <c r="M188" s="849">
        <v>67.06</v>
      </c>
      <c r="N188" s="849"/>
      <c r="O188" s="849"/>
      <c r="P188" s="837"/>
      <c r="Q188" s="850"/>
    </row>
    <row r="189" spans="1:17" ht="14.45" customHeight="1" x14ac:dyDescent="0.2">
      <c r="A189" s="831" t="s">
        <v>577</v>
      </c>
      <c r="B189" s="832" t="s">
        <v>5519</v>
      </c>
      <c r="C189" s="832" t="s">
        <v>5342</v>
      </c>
      <c r="D189" s="832" t="s">
        <v>5657</v>
      </c>
      <c r="E189" s="832" t="s">
        <v>5658</v>
      </c>
      <c r="F189" s="849">
        <v>9</v>
      </c>
      <c r="G189" s="849">
        <v>38834.19</v>
      </c>
      <c r="H189" s="849"/>
      <c r="I189" s="849">
        <v>4314.91</v>
      </c>
      <c r="J189" s="849"/>
      <c r="K189" s="849"/>
      <c r="L189" s="849"/>
      <c r="M189" s="849"/>
      <c r="N189" s="849"/>
      <c r="O189" s="849"/>
      <c r="P189" s="837"/>
      <c r="Q189" s="850"/>
    </row>
    <row r="190" spans="1:17" ht="14.45" customHeight="1" x14ac:dyDescent="0.2">
      <c r="A190" s="831" t="s">
        <v>577</v>
      </c>
      <c r="B190" s="832" t="s">
        <v>5519</v>
      </c>
      <c r="C190" s="832" t="s">
        <v>5342</v>
      </c>
      <c r="D190" s="832" t="s">
        <v>5659</v>
      </c>
      <c r="E190" s="832" t="s">
        <v>5658</v>
      </c>
      <c r="F190" s="849">
        <v>12</v>
      </c>
      <c r="G190" s="849">
        <v>103557.96</v>
      </c>
      <c r="H190" s="849"/>
      <c r="I190" s="849">
        <v>8629.83</v>
      </c>
      <c r="J190" s="849"/>
      <c r="K190" s="849"/>
      <c r="L190" s="849"/>
      <c r="M190" s="849"/>
      <c r="N190" s="849"/>
      <c r="O190" s="849"/>
      <c r="P190" s="837"/>
      <c r="Q190" s="850"/>
    </row>
    <row r="191" spans="1:17" ht="14.45" customHeight="1" x14ac:dyDescent="0.2">
      <c r="A191" s="831" t="s">
        <v>577</v>
      </c>
      <c r="B191" s="832" t="s">
        <v>5519</v>
      </c>
      <c r="C191" s="832" t="s">
        <v>5342</v>
      </c>
      <c r="D191" s="832" t="s">
        <v>5660</v>
      </c>
      <c r="E191" s="832" t="s">
        <v>5661</v>
      </c>
      <c r="F191" s="849"/>
      <c r="G191" s="849"/>
      <c r="H191" s="849"/>
      <c r="I191" s="849"/>
      <c r="J191" s="849"/>
      <c r="K191" s="849"/>
      <c r="L191" s="849"/>
      <c r="M191" s="849"/>
      <c r="N191" s="849">
        <v>21</v>
      </c>
      <c r="O191" s="849">
        <v>4603.2</v>
      </c>
      <c r="P191" s="837"/>
      <c r="Q191" s="850">
        <v>219.2</v>
      </c>
    </row>
    <row r="192" spans="1:17" ht="14.45" customHeight="1" x14ac:dyDescent="0.2">
      <c r="A192" s="831" t="s">
        <v>577</v>
      </c>
      <c r="B192" s="832" t="s">
        <v>5519</v>
      </c>
      <c r="C192" s="832" t="s">
        <v>5342</v>
      </c>
      <c r="D192" s="832" t="s">
        <v>5662</v>
      </c>
      <c r="E192" s="832" t="s">
        <v>5663</v>
      </c>
      <c r="F192" s="849">
        <v>9.6</v>
      </c>
      <c r="G192" s="849">
        <v>756.6</v>
      </c>
      <c r="H192" s="849"/>
      <c r="I192" s="849">
        <v>78.8125</v>
      </c>
      <c r="J192" s="849"/>
      <c r="K192" s="849"/>
      <c r="L192" s="849"/>
      <c r="M192" s="849"/>
      <c r="N192" s="849"/>
      <c r="O192" s="849"/>
      <c r="P192" s="837"/>
      <c r="Q192" s="850"/>
    </row>
    <row r="193" spans="1:17" ht="14.45" customHeight="1" x14ac:dyDescent="0.2">
      <c r="A193" s="831" t="s">
        <v>577</v>
      </c>
      <c r="B193" s="832" t="s">
        <v>5519</v>
      </c>
      <c r="C193" s="832" t="s">
        <v>5342</v>
      </c>
      <c r="D193" s="832" t="s">
        <v>5664</v>
      </c>
      <c r="E193" s="832" t="s">
        <v>5665</v>
      </c>
      <c r="F193" s="849">
        <v>63</v>
      </c>
      <c r="G193" s="849">
        <v>2780.1899999999996</v>
      </c>
      <c r="H193" s="849">
        <v>0.65625</v>
      </c>
      <c r="I193" s="849">
        <v>44.129999999999995</v>
      </c>
      <c r="J193" s="849">
        <v>96</v>
      </c>
      <c r="K193" s="849">
        <v>4236.4799999999996</v>
      </c>
      <c r="L193" s="849">
        <v>1</v>
      </c>
      <c r="M193" s="849">
        <v>44.129999999999995</v>
      </c>
      <c r="N193" s="849"/>
      <c r="O193" s="849"/>
      <c r="P193" s="837"/>
      <c r="Q193" s="850"/>
    </row>
    <row r="194" spans="1:17" ht="14.45" customHeight="1" x14ac:dyDescent="0.2">
      <c r="A194" s="831" t="s">
        <v>577</v>
      </c>
      <c r="B194" s="832" t="s">
        <v>5519</v>
      </c>
      <c r="C194" s="832" t="s">
        <v>5342</v>
      </c>
      <c r="D194" s="832" t="s">
        <v>5666</v>
      </c>
      <c r="E194" s="832" t="s">
        <v>5667</v>
      </c>
      <c r="F194" s="849">
        <v>0.15</v>
      </c>
      <c r="G194" s="849">
        <v>114.78</v>
      </c>
      <c r="H194" s="849">
        <v>5.8823529411764705E-2</v>
      </c>
      <c r="I194" s="849">
        <v>765.2</v>
      </c>
      <c r="J194" s="849">
        <v>2.5499999999999998</v>
      </c>
      <c r="K194" s="849">
        <v>1951.26</v>
      </c>
      <c r="L194" s="849">
        <v>1</v>
      </c>
      <c r="M194" s="849">
        <v>765.2</v>
      </c>
      <c r="N194" s="849">
        <v>3</v>
      </c>
      <c r="O194" s="849">
        <v>2053.9300000000003</v>
      </c>
      <c r="P194" s="837">
        <v>1.052617283191374</v>
      </c>
      <c r="Q194" s="850">
        <v>684.64333333333343</v>
      </c>
    </row>
    <row r="195" spans="1:17" ht="14.45" customHeight="1" x14ac:dyDescent="0.2">
      <c r="A195" s="831" t="s">
        <v>577</v>
      </c>
      <c r="B195" s="832" t="s">
        <v>5519</v>
      </c>
      <c r="C195" s="832" t="s">
        <v>5342</v>
      </c>
      <c r="D195" s="832" t="s">
        <v>5668</v>
      </c>
      <c r="E195" s="832" t="s">
        <v>5669</v>
      </c>
      <c r="F195" s="849">
        <v>6</v>
      </c>
      <c r="G195" s="849">
        <v>4798.59</v>
      </c>
      <c r="H195" s="849">
        <v>4.9999895802942529</v>
      </c>
      <c r="I195" s="849">
        <v>799.76499999999999</v>
      </c>
      <c r="J195" s="849">
        <v>1.2</v>
      </c>
      <c r="K195" s="849">
        <v>959.72</v>
      </c>
      <c r="L195" s="849">
        <v>1</v>
      </c>
      <c r="M195" s="849">
        <v>799.76666666666677</v>
      </c>
      <c r="N195" s="849"/>
      <c r="O195" s="849"/>
      <c r="P195" s="837"/>
      <c r="Q195" s="850"/>
    </row>
    <row r="196" spans="1:17" ht="14.45" customHeight="1" x14ac:dyDescent="0.2">
      <c r="A196" s="831" t="s">
        <v>577</v>
      </c>
      <c r="B196" s="832" t="s">
        <v>5519</v>
      </c>
      <c r="C196" s="832" t="s">
        <v>5342</v>
      </c>
      <c r="D196" s="832" t="s">
        <v>5670</v>
      </c>
      <c r="E196" s="832" t="s">
        <v>5671</v>
      </c>
      <c r="F196" s="849">
        <v>1</v>
      </c>
      <c r="G196" s="849">
        <v>2348.11</v>
      </c>
      <c r="H196" s="849">
        <v>0.5</v>
      </c>
      <c r="I196" s="849">
        <v>2348.11</v>
      </c>
      <c r="J196" s="849">
        <v>2</v>
      </c>
      <c r="K196" s="849">
        <v>4696.22</v>
      </c>
      <c r="L196" s="849">
        <v>1</v>
      </c>
      <c r="M196" s="849">
        <v>2348.11</v>
      </c>
      <c r="N196" s="849"/>
      <c r="O196" s="849"/>
      <c r="P196" s="837"/>
      <c r="Q196" s="850"/>
    </row>
    <row r="197" spans="1:17" ht="14.45" customHeight="1" x14ac:dyDescent="0.2">
      <c r="A197" s="831" t="s">
        <v>577</v>
      </c>
      <c r="B197" s="832" t="s">
        <v>5519</v>
      </c>
      <c r="C197" s="832" t="s">
        <v>5342</v>
      </c>
      <c r="D197" s="832" t="s">
        <v>5672</v>
      </c>
      <c r="E197" s="832" t="s">
        <v>5673</v>
      </c>
      <c r="F197" s="849">
        <v>0.8</v>
      </c>
      <c r="G197" s="849">
        <v>313.44</v>
      </c>
      <c r="H197" s="849">
        <v>1</v>
      </c>
      <c r="I197" s="849">
        <v>391.79999999999995</v>
      </c>
      <c r="J197" s="849">
        <v>0.8</v>
      </c>
      <c r="K197" s="849">
        <v>313.44</v>
      </c>
      <c r="L197" s="849">
        <v>1</v>
      </c>
      <c r="M197" s="849">
        <v>391.79999999999995</v>
      </c>
      <c r="N197" s="849">
        <v>0.5</v>
      </c>
      <c r="O197" s="849">
        <v>195.9</v>
      </c>
      <c r="P197" s="837">
        <v>0.625</v>
      </c>
      <c r="Q197" s="850">
        <v>391.8</v>
      </c>
    </row>
    <row r="198" spans="1:17" ht="14.45" customHeight="1" x14ac:dyDescent="0.2">
      <c r="A198" s="831" t="s">
        <v>577</v>
      </c>
      <c r="B198" s="832" t="s">
        <v>5519</v>
      </c>
      <c r="C198" s="832" t="s">
        <v>5342</v>
      </c>
      <c r="D198" s="832" t="s">
        <v>5674</v>
      </c>
      <c r="E198" s="832" t="s">
        <v>5675</v>
      </c>
      <c r="F198" s="849">
        <v>73</v>
      </c>
      <c r="G198" s="849">
        <v>8000.7999999999993</v>
      </c>
      <c r="H198" s="849">
        <v>4.2941176470588234</v>
      </c>
      <c r="I198" s="849">
        <v>109.6</v>
      </c>
      <c r="J198" s="849">
        <v>17</v>
      </c>
      <c r="K198" s="849">
        <v>1863.2</v>
      </c>
      <c r="L198" s="849">
        <v>1</v>
      </c>
      <c r="M198" s="849">
        <v>109.60000000000001</v>
      </c>
      <c r="N198" s="849">
        <v>3</v>
      </c>
      <c r="O198" s="849">
        <v>328.8</v>
      </c>
      <c r="P198" s="837">
        <v>0.17647058823529413</v>
      </c>
      <c r="Q198" s="850">
        <v>109.60000000000001</v>
      </c>
    </row>
    <row r="199" spans="1:17" ht="14.45" customHeight="1" x14ac:dyDescent="0.2">
      <c r="A199" s="831" t="s">
        <v>577</v>
      </c>
      <c r="B199" s="832" t="s">
        <v>5519</v>
      </c>
      <c r="C199" s="832" t="s">
        <v>5342</v>
      </c>
      <c r="D199" s="832" t="s">
        <v>5676</v>
      </c>
      <c r="E199" s="832" t="s">
        <v>5677</v>
      </c>
      <c r="F199" s="849">
        <v>9.8000000000000007</v>
      </c>
      <c r="G199" s="849">
        <v>7567.14</v>
      </c>
      <c r="H199" s="849">
        <v>1.3424579281078914</v>
      </c>
      <c r="I199" s="849">
        <v>772.15714285714284</v>
      </c>
      <c r="J199" s="849">
        <v>7.3</v>
      </c>
      <c r="K199" s="849">
        <v>5636.78</v>
      </c>
      <c r="L199" s="849">
        <v>1</v>
      </c>
      <c r="M199" s="849">
        <v>772.16164383561647</v>
      </c>
      <c r="N199" s="849">
        <v>14.9</v>
      </c>
      <c r="O199" s="849">
        <v>4370.0099999999993</v>
      </c>
      <c r="P199" s="837">
        <v>0.7752670851088741</v>
      </c>
      <c r="Q199" s="850">
        <v>293.28926174496638</v>
      </c>
    </row>
    <row r="200" spans="1:17" ht="14.45" customHeight="1" x14ac:dyDescent="0.2">
      <c r="A200" s="831" t="s">
        <v>577</v>
      </c>
      <c r="B200" s="832" t="s">
        <v>5519</v>
      </c>
      <c r="C200" s="832" t="s">
        <v>5342</v>
      </c>
      <c r="D200" s="832" t="s">
        <v>5678</v>
      </c>
      <c r="E200" s="832" t="s">
        <v>5679</v>
      </c>
      <c r="F200" s="849">
        <v>7.2</v>
      </c>
      <c r="G200" s="849">
        <v>24487.8</v>
      </c>
      <c r="H200" s="849"/>
      <c r="I200" s="849">
        <v>3401.083333333333</v>
      </c>
      <c r="J200" s="849"/>
      <c r="K200" s="849"/>
      <c r="L200" s="849"/>
      <c r="M200" s="849"/>
      <c r="N200" s="849"/>
      <c r="O200" s="849"/>
      <c r="P200" s="837"/>
      <c r="Q200" s="850"/>
    </row>
    <row r="201" spans="1:17" ht="14.45" customHeight="1" x14ac:dyDescent="0.2">
      <c r="A201" s="831" t="s">
        <v>577</v>
      </c>
      <c r="B201" s="832" t="s">
        <v>5519</v>
      </c>
      <c r="C201" s="832" t="s">
        <v>5342</v>
      </c>
      <c r="D201" s="832" t="s">
        <v>5680</v>
      </c>
      <c r="E201" s="832" t="s">
        <v>1698</v>
      </c>
      <c r="F201" s="849">
        <v>0.6</v>
      </c>
      <c r="G201" s="849">
        <v>257.22000000000003</v>
      </c>
      <c r="H201" s="849"/>
      <c r="I201" s="849">
        <v>428.70000000000005</v>
      </c>
      <c r="J201" s="849"/>
      <c r="K201" s="849"/>
      <c r="L201" s="849"/>
      <c r="M201" s="849"/>
      <c r="N201" s="849"/>
      <c r="O201" s="849"/>
      <c r="P201" s="837"/>
      <c r="Q201" s="850"/>
    </row>
    <row r="202" spans="1:17" ht="14.45" customHeight="1" x14ac:dyDescent="0.2">
      <c r="A202" s="831" t="s">
        <v>577</v>
      </c>
      <c r="B202" s="832" t="s">
        <v>5519</v>
      </c>
      <c r="C202" s="832" t="s">
        <v>5342</v>
      </c>
      <c r="D202" s="832" t="s">
        <v>5681</v>
      </c>
      <c r="E202" s="832" t="s">
        <v>1589</v>
      </c>
      <c r="F202" s="849"/>
      <c r="G202" s="849"/>
      <c r="H202" s="849"/>
      <c r="I202" s="849"/>
      <c r="J202" s="849"/>
      <c r="K202" s="849"/>
      <c r="L202" s="849"/>
      <c r="M202" s="849"/>
      <c r="N202" s="849">
        <v>7</v>
      </c>
      <c r="O202" s="849">
        <v>370.16</v>
      </c>
      <c r="P202" s="837"/>
      <c r="Q202" s="850">
        <v>52.88</v>
      </c>
    </row>
    <row r="203" spans="1:17" ht="14.45" customHeight="1" x14ac:dyDescent="0.2">
      <c r="A203" s="831" t="s">
        <v>577</v>
      </c>
      <c r="B203" s="832" t="s">
        <v>5519</v>
      </c>
      <c r="C203" s="832" t="s">
        <v>5342</v>
      </c>
      <c r="D203" s="832" t="s">
        <v>5682</v>
      </c>
      <c r="E203" s="832" t="s">
        <v>1698</v>
      </c>
      <c r="F203" s="849"/>
      <c r="G203" s="849"/>
      <c r="H203" s="849"/>
      <c r="I203" s="849"/>
      <c r="J203" s="849"/>
      <c r="K203" s="849"/>
      <c r="L203" s="849"/>
      <c r="M203" s="849"/>
      <c r="N203" s="849">
        <v>0.4</v>
      </c>
      <c r="O203" s="849">
        <v>117.92</v>
      </c>
      <c r="P203" s="837"/>
      <c r="Q203" s="850">
        <v>294.8</v>
      </c>
    </row>
    <row r="204" spans="1:17" ht="14.45" customHeight="1" x14ac:dyDescent="0.2">
      <c r="A204" s="831" t="s">
        <v>577</v>
      </c>
      <c r="B204" s="832" t="s">
        <v>5519</v>
      </c>
      <c r="C204" s="832" t="s">
        <v>5342</v>
      </c>
      <c r="D204" s="832" t="s">
        <v>5683</v>
      </c>
      <c r="E204" s="832" t="s">
        <v>5684</v>
      </c>
      <c r="F204" s="849">
        <v>12.9</v>
      </c>
      <c r="G204" s="849">
        <v>29896.019999999997</v>
      </c>
      <c r="H204" s="849">
        <v>0.99016984832817856</v>
      </c>
      <c r="I204" s="849">
        <v>2317.5209302325579</v>
      </c>
      <c r="J204" s="849">
        <v>14.700000000000001</v>
      </c>
      <c r="K204" s="849">
        <v>30192.82</v>
      </c>
      <c r="L204" s="849">
        <v>1</v>
      </c>
      <c r="M204" s="849">
        <v>2053.9333333333329</v>
      </c>
      <c r="N204" s="849"/>
      <c r="O204" s="849"/>
      <c r="P204" s="837"/>
      <c r="Q204" s="850"/>
    </row>
    <row r="205" spans="1:17" ht="14.45" customHeight="1" x14ac:dyDescent="0.2">
      <c r="A205" s="831" t="s">
        <v>577</v>
      </c>
      <c r="B205" s="832" t="s">
        <v>5519</v>
      </c>
      <c r="C205" s="832" t="s">
        <v>5342</v>
      </c>
      <c r="D205" s="832" t="s">
        <v>5685</v>
      </c>
      <c r="E205" s="832" t="s">
        <v>1689</v>
      </c>
      <c r="F205" s="849"/>
      <c r="G205" s="849"/>
      <c r="H205" s="849"/>
      <c r="I205" s="849"/>
      <c r="J205" s="849">
        <v>24</v>
      </c>
      <c r="K205" s="849">
        <v>1578</v>
      </c>
      <c r="L205" s="849">
        <v>1</v>
      </c>
      <c r="M205" s="849">
        <v>65.75</v>
      </c>
      <c r="N205" s="849"/>
      <c r="O205" s="849"/>
      <c r="P205" s="837"/>
      <c r="Q205" s="850"/>
    </row>
    <row r="206" spans="1:17" ht="14.45" customHeight="1" x14ac:dyDescent="0.2">
      <c r="A206" s="831" t="s">
        <v>577</v>
      </c>
      <c r="B206" s="832" t="s">
        <v>5519</v>
      </c>
      <c r="C206" s="832" t="s">
        <v>5342</v>
      </c>
      <c r="D206" s="832" t="s">
        <v>5686</v>
      </c>
      <c r="E206" s="832" t="s">
        <v>5687</v>
      </c>
      <c r="F206" s="849"/>
      <c r="G206" s="849"/>
      <c r="H206" s="849"/>
      <c r="I206" s="849"/>
      <c r="J206" s="849"/>
      <c r="K206" s="849"/>
      <c r="L206" s="849"/>
      <c r="M206" s="849"/>
      <c r="N206" s="849">
        <v>20</v>
      </c>
      <c r="O206" s="849">
        <v>874.58</v>
      </c>
      <c r="P206" s="837"/>
      <c r="Q206" s="850">
        <v>43.728999999999999</v>
      </c>
    </row>
    <row r="207" spans="1:17" ht="14.45" customHeight="1" x14ac:dyDescent="0.2">
      <c r="A207" s="831" t="s">
        <v>577</v>
      </c>
      <c r="B207" s="832" t="s">
        <v>5519</v>
      </c>
      <c r="C207" s="832" t="s">
        <v>5342</v>
      </c>
      <c r="D207" s="832" t="s">
        <v>5688</v>
      </c>
      <c r="E207" s="832" t="s">
        <v>1567</v>
      </c>
      <c r="F207" s="849"/>
      <c r="G207" s="849"/>
      <c r="H207" s="849"/>
      <c r="I207" s="849"/>
      <c r="J207" s="849">
        <v>22.2</v>
      </c>
      <c r="K207" s="849">
        <v>45188.04</v>
      </c>
      <c r="L207" s="849">
        <v>1</v>
      </c>
      <c r="M207" s="849">
        <v>2035.4972972972973</v>
      </c>
      <c r="N207" s="849">
        <v>10.3</v>
      </c>
      <c r="O207" s="849">
        <v>4724.6100000000006</v>
      </c>
      <c r="P207" s="837">
        <v>0.10455443520011048</v>
      </c>
      <c r="Q207" s="850">
        <v>458.70000000000005</v>
      </c>
    </row>
    <row r="208" spans="1:17" ht="14.45" customHeight="1" x14ac:dyDescent="0.2">
      <c r="A208" s="831" t="s">
        <v>577</v>
      </c>
      <c r="B208" s="832" t="s">
        <v>5519</v>
      </c>
      <c r="C208" s="832" t="s">
        <v>5342</v>
      </c>
      <c r="D208" s="832" t="s">
        <v>5689</v>
      </c>
      <c r="E208" s="832" t="s">
        <v>5690</v>
      </c>
      <c r="F208" s="849">
        <v>3.9</v>
      </c>
      <c r="G208" s="849">
        <v>12728.56</v>
      </c>
      <c r="H208" s="849">
        <v>1.2999960168436449</v>
      </c>
      <c r="I208" s="849">
        <v>3263.7333333333331</v>
      </c>
      <c r="J208" s="849">
        <v>3</v>
      </c>
      <c r="K208" s="849">
        <v>9791.23</v>
      </c>
      <c r="L208" s="849">
        <v>1</v>
      </c>
      <c r="M208" s="849">
        <v>3263.7433333333333</v>
      </c>
      <c r="N208" s="849"/>
      <c r="O208" s="849"/>
      <c r="P208" s="837"/>
      <c r="Q208" s="850"/>
    </row>
    <row r="209" spans="1:17" ht="14.45" customHeight="1" x14ac:dyDescent="0.2">
      <c r="A209" s="831" t="s">
        <v>577</v>
      </c>
      <c r="B209" s="832" t="s">
        <v>5519</v>
      </c>
      <c r="C209" s="832" t="s">
        <v>5342</v>
      </c>
      <c r="D209" s="832" t="s">
        <v>5691</v>
      </c>
      <c r="E209" s="832" t="s">
        <v>1583</v>
      </c>
      <c r="F209" s="849">
        <v>4.8</v>
      </c>
      <c r="G209" s="849">
        <v>1921.92</v>
      </c>
      <c r="H209" s="849"/>
      <c r="I209" s="849">
        <v>400.40000000000003</v>
      </c>
      <c r="J209" s="849"/>
      <c r="K209" s="849"/>
      <c r="L209" s="849"/>
      <c r="M209" s="849"/>
      <c r="N209" s="849">
        <v>8.1</v>
      </c>
      <c r="O209" s="849">
        <v>1247.4000000000001</v>
      </c>
      <c r="P209" s="837"/>
      <c r="Q209" s="850">
        <v>154.00000000000003</v>
      </c>
    </row>
    <row r="210" spans="1:17" ht="14.45" customHeight="1" x14ac:dyDescent="0.2">
      <c r="A210" s="831" t="s">
        <v>577</v>
      </c>
      <c r="B210" s="832" t="s">
        <v>5519</v>
      </c>
      <c r="C210" s="832" t="s">
        <v>5342</v>
      </c>
      <c r="D210" s="832" t="s">
        <v>5692</v>
      </c>
      <c r="E210" s="832" t="s">
        <v>1583</v>
      </c>
      <c r="F210" s="849">
        <v>4.8</v>
      </c>
      <c r="G210" s="849">
        <v>3843.84</v>
      </c>
      <c r="H210" s="849">
        <v>13.291745910992773</v>
      </c>
      <c r="I210" s="849">
        <v>800.80000000000007</v>
      </c>
      <c r="J210" s="849">
        <v>1.1000000000000001</v>
      </c>
      <c r="K210" s="849">
        <v>289.19</v>
      </c>
      <c r="L210" s="849">
        <v>1</v>
      </c>
      <c r="M210" s="849">
        <v>262.89999999999998</v>
      </c>
      <c r="N210" s="849">
        <v>38.1</v>
      </c>
      <c r="O210" s="849">
        <v>10016.49</v>
      </c>
      <c r="P210" s="837">
        <v>34.636363636363633</v>
      </c>
      <c r="Q210" s="850">
        <v>262.89999999999998</v>
      </c>
    </row>
    <row r="211" spans="1:17" ht="14.45" customHeight="1" x14ac:dyDescent="0.2">
      <c r="A211" s="831" t="s">
        <v>577</v>
      </c>
      <c r="B211" s="832" t="s">
        <v>5519</v>
      </c>
      <c r="C211" s="832" t="s">
        <v>5342</v>
      </c>
      <c r="D211" s="832" t="s">
        <v>5693</v>
      </c>
      <c r="E211" s="832" t="s">
        <v>5694</v>
      </c>
      <c r="F211" s="849"/>
      <c r="G211" s="849"/>
      <c r="H211" s="849"/>
      <c r="I211" s="849"/>
      <c r="J211" s="849"/>
      <c r="K211" s="849"/>
      <c r="L211" s="849"/>
      <c r="M211" s="849"/>
      <c r="N211" s="849">
        <v>82.199999999999974</v>
      </c>
      <c r="O211" s="849">
        <v>10935.220000000008</v>
      </c>
      <c r="P211" s="837"/>
      <c r="Q211" s="850">
        <v>133.03187347931888</v>
      </c>
    </row>
    <row r="212" spans="1:17" ht="14.45" customHeight="1" x14ac:dyDescent="0.2">
      <c r="A212" s="831" t="s">
        <v>577</v>
      </c>
      <c r="B212" s="832" t="s">
        <v>5519</v>
      </c>
      <c r="C212" s="832" t="s">
        <v>5342</v>
      </c>
      <c r="D212" s="832" t="s">
        <v>5695</v>
      </c>
      <c r="E212" s="832" t="s">
        <v>1575</v>
      </c>
      <c r="F212" s="849">
        <v>0.2</v>
      </c>
      <c r="G212" s="849">
        <v>652.75</v>
      </c>
      <c r="H212" s="849"/>
      <c r="I212" s="849">
        <v>3263.75</v>
      </c>
      <c r="J212" s="849"/>
      <c r="K212" s="849"/>
      <c r="L212" s="849"/>
      <c r="M212" s="849"/>
      <c r="N212" s="849">
        <v>0.7</v>
      </c>
      <c r="O212" s="849">
        <v>714.09</v>
      </c>
      <c r="P212" s="837"/>
      <c r="Q212" s="850">
        <v>1020.1285714285715</v>
      </c>
    </row>
    <row r="213" spans="1:17" ht="14.45" customHeight="1" x14ac:dyDescent="0.2">
      <c r="A213" s="831" t="s">
        <v>577</v>
      </c>
      <c r="B213" s="832" t="s">
        <v>5519</v>
      </c>
      <c r="C213" s="832" t="s">
        <v>5342</v>
      </c>
      <c r="D213" s="832" t="s">
        <v>5696</v>
      </c>
      <c r="E213" s="832" t="s">
        <v>5697</v>
      </c>
      <c r="F213" s="849">
        <v>7.1999999999999993</v>
      </c>
      <c r="G213" s="849">
        <v>4260.24</v>
      </c>
      <c r="H213" s="849"/>
      <c r="I213" s="849">
        <v>591.70000000000005</v>
      </c>
      <c r="J213" s="849"/>
      <c r="K213" s="849"/>
      <c r="L213" s="849"/>
      <c r="M213" s="849"/>
      <c r="N213" s="849"/>
      <c r="O213" s="849"/>
      <c r="P213" s="837"/>
      <c r="Q213" s="850"/>
    </row>
    <row r="214" spans="1:17" ht="14.45" customHeight="1" x14ac:dyDescent="0.2">
      <c r="A214" s="831" t="s">
        <v>577</v>
      </c>
      <c r="B214" s="832" t="s">
        <v>5519</v>
      </c>
      <c r="C214" s="832" t="s">
        <v>5342</v>
      </c>
      <c r="D214" s="832" t="s">
        <v>5698</v>
      </c>
      <c r="E214" s="832" t="s">
        <v>5699</v>
      </c>
      <c r="F214" s="849"/>
      <c r="G214" s="849"/>
      <c r="H214" s="849"/>
      <c r="I214" s="849"/>
      <c r="J214" s="849"/>
      <c r="K214" s="849"/>
      <c r="L214" s="849"/>
      <c r="M214" s="849"/>
      <c r="N214" s="849">
        <v>0.8</v>
      </c>
      <c r="O214" s="849">
        <v>265.13</v>
      </c>
      <c r="P214" s="837"/>
      <c r="Q214" s="850">
        <v>331.41249999999997</v>
      </c>
    </row>
    <row r="215" spans="1:17" ht="14.45" customHeight="1" x14ac:dyDescent="0.2">
      <c r="A215" s="831" t="s">
        <v>577</v>
      </c>
      <c r="B215" s="832" t="s">
        <v>5519</v>
      </c>
      <c r="C215" s="832" t="s">
        <v>5342</v>
      </c>
      <c r="D215" s="832" t="s">
        <v>5700</v>
      </c>
      <c r="E215" s="832" t="s">
        <v>1068</v>
      </c>
      <c r="F215" s="849"/>
      <c r="G215" s="849"/>
      <c r="H215" s="849"/>
      <c r="I215" s="849"/>
      <c r="J215" s="849">
        <v>4</v>
      </c>
      <c r="K215" s="849">
        <v>39696</v>
      </c>
      <c r="L215" s="849">
        <v>1</v>
      </c>
      <c r="M215" s="849">
        <v>9924</v>
      </c>
      <c r="N215" s="849">
        <v>2</v>
      </c>
      <c r="O215" s="849">
        <v>18552.72</v>
      </c>
      <c r="P215" s="837">
        <v>0.46737001209189843</v>
      </c>
      <c r="Q215" s="850">
        <v>9276.36</v>
      </c>
    </row>
    <row r="216" spans="1:17" ht="14.45" customHeight="1" x14ac:dyDescent="0.2">
      <c r="A216" s="831" t="s">
        <v>577</v>
      </c>
      <c r="B216" s="832" t="s">
        <v>5519</v>
      </c>
      <c r="C216" s="832" t="s">
        <v>5342</v>
      </c>
      <c r="D216" s="832" t="s">
        <v>5701</v>
      </c>
      <c r="E216" s="832" t="s">
        <v>5702</v>
      </c>
      <c r="F216" s="849"/>
      <c r="G216" s="849"/>
      <c r="H216" s="849"/>
      <c r="I216" s="849"/>
      <c r="J216" s="849">
        <v>2.1</v>
      </c>
      <c r="K216" s="849">
        <v>46462.5</v>
      </c>
      <c r="L216" s="849">
        <v>1</v>
      </c>
      <c r="M216" s="849">
        <v>22125</v>
      </c>
      <c r="N216" s="849"/>
      <c r="O216" s="849"/>
      <c r="P216" s="837"/>
      <c r="Q216" s="850"/>
    </row>
    <row r="217" spans="1:17" ht="14.45" customHeight="1" x14ac:dyDescent="0.2">
      <c r="A217" s="831" t="s">
        <v>577</v>
      </c>
      <c r="B217" s="832" t="s">
        <v>5519</v>
      </c>
      <c r="C217" s="832" t="s">
        <v>5342</v>
      </c>
      <c r="D217" s="832" t="s">
        <v>5703</v>
      </c>
      <c r="E217" s="832" t="s">
        <v>1341</v>
      </c>
      <c r="F217" s="849"/>
      <c r="G217" s="849"/>
      <c r="H217" s="849"/>
      <c r="I217" s="849"/>
      <c r="J217" s="849">
        <v>2</v>
      </c>
      <c r="K217" s="849">
        <v>4470</v>
      </c>
      <c r="L217" s="849">
        <v>1</v>
      </c>
      <c r="M217" s="849">
        <v>2235</v>
      </c>
      <c r="N217" s="849">
        <v>2</v>
      </c>
      <c r="O217" s="849">
        <v>4470</v>
      </c>
      <c r="P217" s="837">
        <v>1</v>
      </c>
      <c r="Q217" s="850">
        <v>2235</v>
      </c>
    </row>
    <row r="218" spans="1:17" ht="14.45" customHeight="1" x14ac:dyDescent="0.2">
      <c r="A218" s="831" t="s">
        <v>577</v>
      </c>
      <c r="B218" s="832" t="s">
        <v>5519</v>
      </c>
      <c r="C218" s="832" t="s">
        <v>5342</v>
      </c>
      <c r="D218" s="832" t="s">
        <v>5704</v>
      </c>
      <c r="E218" s="832" t="s">
        <v>5705</v>
      </c>
      <c r="F218" s="849"/>
      <c r="G218" s="849"/>
      <c r="H218" s="849"/>
      <c r="I218" s="849"/>
      <c r="J218" s="849">
        <v>16</v>
      </c>
      <c r="K218" s="849">
        <v>6738.56</v>
      </c>
      <c r="L218" s="849">
        <v>1</v>
      </c>
      <c r="M218" s="849">
        <v>421.16</v>
      </c>
      <c r="N218" s="849"/>
      <c r="O218" s="849"/>
      <c r="P218" s="837"/>
      <c r="Q218" s="850"/>
    </row>
    <row r="219" spans="1:17" ht="14.45" customHeight="1" x14ac:dyDescent="0.2">
      <c r="A219" s="831" t="s">
        <v>577</v>
      </c>
      <c r="B219" s="832" t="s">
        <v>5519</v>
      </c>
      <c r="C219" s="832" t="s">
        <v>5342</v>
      </c>
      <c r="D219" s="832" t="s">
        <v>5706</v>
      </c>
      <c r="E219" s="832" t="s">
        <v>1068</v>
      </c>
      <c r="F219" s="849"/>
      <c r="G219" s="849"/>
      <c r="H219" s="849"/>
      <c r="I219" s="849"/>
      <c r="J219" s="849"/>
      <c r="K219" s="849"/>
      <c r="L219" s="849"/>
      <c r="M219" s="849"/>
      <c r="N219" s="849">
        <v>2</v>
      </c>
      <c r="O219" s="849">
        <v>19848</v>
      </c>
      <c r="P219" s="837"/>
      <c r="Q219" s="850">
        <v>9924</v>
      </c>
    </row>
    <row r="220" spans="1:17" ht="14.45" customHeight="1" x14ac:dyDescent="0.2">
      <c r="A220" s="831" t="s">
        <v>577</v>
      </c>
      <c r="B220" s="832" t="s">
        <v>5519</v>
      </c>
      <c r="C220" s="832" t="s">
        <v>5707</v>
      </c>
      <c r="D220" s="832" t="s">
        <v>5708</v>
      </c>
      <c r="E220" s="832" t="s">
        <v>5709</v>
      </c>
      <c r="F220" s="849">
        <v>1</v>
      </c>
      <c r="G220" s="849">
        <v>1406.61</v>
      </c>
      <c r="H220" s="849"/>
      <c r="I220" s="849">
        <v>1406.61</v>
      </c>
      <c r="J220" s="849"/>
      <c r="K220" s="849"/>
      <c r="L220" s="849"/>
      <c r="M220" s="849"/>
      <c r="N220" s="849"/>
      <c r="O220" s="849"/>
      <c r="P220" s="837"/>
      <c r="Q220" s="850"/>
    </row>
    <row r="221" spans="1:17" ht="14.45" customHeight="1" x14ac:dyDescent="0.2">
      <c r="A221" s="831" t="s">
        <v>577</v>
      </c>
      <c r="B221" s="832" t="s">
        <v>5519</v>
      </c>
      <c r="C221" s="832" t="s">
        <v>5707</v>
      </c>
      <c r="D221" s="832" t="s">
        <v>5710</v>
      </c>
      <c r="E221" s="832" t="s">
        <v>5711</v>
      </c>
      <c r="F221" s="849">
        <v>89</v>
      </c>
      <c r="G221" s="849">
        <v>191283.37</v>
      </c>
      <c r="H221" s="849">
        <v>2.1603597238248757</v>
      </c>
      <c r="I221" s="849">
        <v>2149.2513483146067</v>
      </c>
      <c r="J221" s="849">
        <v>41</v>
      </c>
      <c r="K221" s="849">
        <v>88542.37000000001</v>
      </c>
      <c r="L221" s="849">
        <v>1</v>
      </c>
      <c r="M221" s="849">
        <v>2159.5700000000002</v>
      </c>
      <c r="N221" s="849">
        <v>21</v>
      </c>
      <c r="O221" s="849">
        <v>45760.520000000004</v>
      </c>
      <c r="P221" s="837">
        <v>0.5168205910910223</v>
      </c>
      <c r="Q221" s="850">
        <v>2179.0723809523811</v>
      </c>
    </row>
    <row r="222" spans="1:17" ht="14.45" customHeight="1" x14ac:dyDescent="0.2">
      <c r="A222" s="831" t="s">
        <v>577</v>
      </c>
      <c r="B222" s="832" t="s">
        <v>5519</v>
      </c>
      <c r="C222" s="832" t="s">
        <v>5707</v>
      </c>
      <c r="D222" s="832" t="s">
        <v>5712</v>
      </c>
      <c r="E222" s="832" t="s">
        <v>5713</v>
      </c>
      <c r="F222" s="849">
        <v>10</v>
      </c>
      <c r="G222" s="849">
        <v>26411.5</v>
      </c>
      <c r="H222" s="849">
        <v>0.37037037037037035</v>
      </c>
      <c r="I222" s="849">
        <v>2641.15</v>
      </c>
      <c r="J222" s="849">
        <v>27</v>
      </c>
      <c r="K222" s="849">
        <v>71311.05</v>
      </c>
      <c r="L222" s="849">
        <v>1</v>
      </c>
      <c r="M222" s="849">
        <v>2641.15</v>
      </c>
      <c r="N222" s="849">
        <v>23</v>
      </c>
      <c r="O222" s="849">
        <v>61271.3</v>
      </c>
      <c r="P222" s="837">
        <v>0.85921186127535631</v>
      </c>
      <c r="Q222" s="850">
        <v>2663.9695652173914</v>
      </c>
    </row>
    <row r="223" spans="1:17" ht="14.45" customHeight="1" x14ac:dyDescent="0.2">
      <c r="A223" s="831" t="s">
        <v>577</v>
      </c>
      <c r="B223" s="832" t="s">
        <v>5519</v>
      </c>
      <c r="C223" s="832" t="s">
        <v>5707</v>
      </c>
      <c r="D223" s="832" t="s">
        <v>5714</v>
      </c>
      <c r="E223" s="832" t="s">
        <v>5715</v>
      </c>
      <c r="F223" s="849">
        <v>5</v>
      </c>
      <c r="G223" s="849">
        <v>10797.85</v>
      </c>
      <c r="H223" s="849"/>
      <c r="I223" s="849">
        <v>2159.5700000000002</v>
      </c>
      <c r="J223" s="849"/>
      <c r="K223" s="849"/>
      <c r="L223" s="849"/>
      <c r="M223" s="849"/>
      <c r="N223" s="849">
        <v>2</v>
      </c>
      <c r="O223" s="849">
        <v>4355.6000000000004</v>
      </c>
      <c r="P223" s="837"/>
      <c r="Q223" s="850">
        <v>2177.8000000000002</v>
      </c>
    </row>
    <row r="224" spans="1:17" ht="14.45" customHeight="1" x14ac:dyDescent="0.2">
      <c r="A224" s="831" t="s">
        <v>577</v>
      </c>
      <c r="B224" s="832" t="s">
        <v>5519</v>
      </c>
      <c r="C224" s="832" t="s">
        <v>5707</v>
      </c>
      <c r="D224" s="832" t="s">
        <v>5716</v>
      </c>
      <c r="E224" s="832" t="s">
        <v>5717</v>
      </c>
      <c r="F224" s="849">
        <v>2</v>
      </c>
      <c r="G224" s="849">
        <v>17804.72</v>
      </c>
      <c r="H224" s="849"/>
      <c r="I224" s="849">
        <v>8902.36</v>
      </c>
      <c r="J224" s="849"/>
      <c r="K224" s="849"/>
      <c r="L224" s="849"/>
      <c r="M224" s="849"/>
      <c r="N224" s="849"/>
      <c r="O224" s="849"/>
      <c r="P224" s="837"/>
      <c r="Q224" s="850"/>
    </row>
    <row r="225" spans="1:17" ht="14.45" customHeight="1" x14ac:dyDescent="0.2">
      <c r="A225" s="831" t="s">
        <v>577</v>
      </c>
      <c r="B225" s="832" t="s">
        <v>5519</v>
      </c>
      <c r="C225" s="832" t="s">
        <v>5707</v>
      </c>
      <c r="D225" s="832" t="s">
        <v>5718</v>
      </c>
      <c r="E225" s="832" t="s">
        <v>5719</v>
      </c>
      <c r="F225" s="849">
        <v>2</v>
      </c>
      <c r="G225" s="849">
        <v>20618.3</v>
      </c>
      <c r="H225" s="849">
        <v>1</v>
      </c>
      <c r="I225" s="849">
        <v>10309.15</v>
      </c>
      <c r="J225" s="849">
        <v>2</v>
      </c>
      <c r="K225" s="849">
        <v>20618.3</v>
      </c>
      <c r="L225" s="849">
        <v>1</v>
      </c>
      <c r="M225" s="849">
        <v>10309.15</v>
      </c>
      <c r="N225" s="849">
        <v>3</v>
      </c>
      <c r="O225" s="849">
        <v>31038.409999999996</v>
      </c>
      <c r="P225" s="837">
        <v>1.5053816270012561</v>
      </c>
      <c r="Q225" s="850">
        <v>10346.136666666665</v>
      </c>
    </row>
    <row r="226" spans="1:17" ht="14.45" customHeight="1" x14ac:dyDescent="0.2">
      <c r="A226" s="831" t="s">
        <v>577</v>
      </c>
      <c r="B226" s="832" t="s">
        <v>5519</v>
      </c>
      <c r="C226" s="832" t="s">
        <v>5707</v>
      </c>
      <c r="D226" s="832" t="s">
        <v>5720</v>
      </c>
      <c r="E226" s="832" t="s">
        <v>5721</v>
      </c>
      <c r="F226" s="849">
        <v>51</v>
      </c>
      <c r="G226" s="849">
        <v>61643.53</v>
      </c>
      <c r="H226" s="849">
        <v>5.0877369780705015</v>
      </c>
      <c r="I226" s="849">
        <v>1208.6966666666667</v>
      </c>
      <c r="J226" s="849">
        <v>10</v>
      </c>
      <c r="K226" s="849">
        <v>12116.099999999999</v>
      </c>
      <c r="L226" s="849">
        <v>1</v>
      </c>
      <c r="M226" s="849">
        <v>1211.6099999999999</v>
      </c>
      <c r="N226" s="849">
        <v>9</v>
      </c>
      <c r="O226" s="849">
        <v>11035.310000000001</v>
      </c>
      <c r="P226" s="837">
        <v>0.91079720372066941</v>
      </c>
      <c r="Q226" s="850">
        <v>1226.1455555555558</v>
      </c>
    </row>
    <row r="227" spans="1:17" ht="14.45" customHeight="1" x14ac:dyDescent="0.2">
      <c r="A227" s="831" t="s">
        <v>577</v>
      </c>
      <c r="B227" s="832" t="s">
        <v>5519</v>
      </c>
      <c r="C227" s="832" t="s">
        <v>5722</v>
      </c>
      <c r="D227" s="832" t="s">
        <v>5723</v>
      </c>
      <c r="E227" s="832" t="s">
        <v>5724</v>
      </c>
      <c r="F227" s="849">
        <v>653</v>
      </c>
      <c r="G227" s="849">
        <v>215476.94</v>
      </c>
      <c r="H227" s="849">
        <v>1.0155520995334371</v>
      </c>
      <c r="I227" s="849">
        <v>329.98</v>
      </c>
      <c r="J227" s="849">
        <v>643</v>
      </c>
      <c r="K227" s="849">
        <v>212177.14</v>
      </c>
      <c r="L227" s="849">
        <v>1</v>
      </c>
      <c r="M227" s="849">
        <v>329.98</v>
      </c>
      <c r="N227" s="849">
        <v>668</v>
      </c>
      <c r="O227" s="849">
        <v>220426.63999999993</v>
      </c>
      <c r="P227" s="837">
        <v>1.0388802488335922</v>
      </c>
      <c r="Q227" s="850">
        <v>329.9799999999999</v>
      </c>
    </row>
    <row r="228" spans="1:17" ht="14.45" customHeight="1" x14ac:dyDescent="0.2">
      <c r="A228" s="831" t="s">
        <v>577</v>
      </c>
      <c r="B228" s="832" t="s">
        <v>5519</v>
      </c>
      <c r="C228" s="832" t="s">
        <v>5722</v>
      </c>
      <c r="D228" s="832" t="s">
        <v>5725</v>
      </c>
      <c r="E228" s="832" t="s">
        <v>5724</v>
      </c>
      <c r="F228" s="849">
        <v>41</v>
      </c>
      <c r="G228" s="849">
        <v>17769.809999999998</v>
      </c>
      <c r="H228" s="849">
        <v>1.1081081081081079</v>
      </c>
      <c r="I228" s="849">
        <v>433.40999999999997</v>
      </c>
      <c r="J228" s="849">
        <v>37</v>
      </c>
      <c r="K228" s="849">
        <v>16036.170000000002</v>
      </c>
      <c r="L228" s="849">
        <v>1</v>
      </c>
      <c r="M228" s="849">
        <v>433.41</v>
      </c>
      <c r="N228" s="849">
        <v>50</v>
      </c>
      <c r="O228" s="849">
        <v>21670.499999999996</v>
      </c>
      <c r="P228" s="837">
        <v>1.3513513513513509</v>
      </c>
      <c r="Q228" s="850">
        <v>433.40999999999991</v>
      </c>
    </row>
    <row r="229" spans="1:17" ht="14.45" customHeight="1" x14ac:dyDescent="0.2">
      <c r="A229" s="831" t="s">
        <v>577</v>
      </c>
      <c r="B229" s="832" t="s">
        <v>5519</v>
      </c>
      <c r="C229" s="832" t="s">
        <v>5722</v>
      </c>
      <c r="D229" s="832" t="s">
        <v>5726</v>
      </c>
      <c r="E229" s="832" t="s">
        <v>5727</v>
      </c>
      <c r="F229" s="849">
        <v>33</v>
      </c>
      <c r="G229" s="849">
        <v>47366.880000000005</v>
      </c>
      <c r="H229" s="849">
        <v>0.86842105263157898</v>
      </c>
      <c r="I229" s="849">
        <v>1435.3600000000001</v>
      </c>
      <c r="J229" s="849">
        <v>38</v>
      </c>
      <c r="K229" s="849">
        <v>54543.68</v>
      </c>
      <c r="L229" s="849">
        <v>1</v>
      </c>
      <c r="M229" s="849">
        <v>1435.36</v>
      </c>
      <c r="N229" s="849">
        <v>6</v>
      </c>
      <c r="O229" s="849">
        <v>8612.16</v>
      </c>
      <c r="P229" s="837">
        <v>0.15789473684210525</v>
      </c>
      <c r="Q229" s="850">
        <v>1435.36</v>
      </c>
    </row>
    <row r="230" spans="1:17" ht="14.45" customHeight="1" x14ac:dyDescent="0.2">
      <c r="A230" s="831" t="s">
        <v>577</v>
      </c>
      <c r="B230" s="832" t="s">
        <v>5519</v>
      </c>
      <c r="C230" s="832" t="s">
        <v>5722</v>
      </c>
      <c r="D230" s="832" t="s">
        <v>5728</v>
      </c>
      <c r="E230" s="832" t="s">
        <v>5727</v>
      </c>
      <c r="F230" s="849">
        <v>4</v>
      </c>
      <c r="G230" s="849">
        <v>6791.08</v>
      </c>
      <c r="H230" s="849">
        <v>0.79999999999999993</v>
      </c>
      <c r="I230" s="849">
        <v>1697.77</v>
      </c>
      <c r="J230" s="849">
        <v>5</v>
      </c>
      <c r="K230" s="849">
        <v>8488.85</v>
      </c>
      <c r="L230" s="849">
        <v>1</v>
      </c>
      <c r="M230" s="849">
        <v>1697.77</v>
      </c>
      <c r="N230" s="849"/>
      <c r="O230" s="849"/>
      <c r="P230" s="837"/>
      <c r="Q230" s="850"/>
    </row>
    <row r="231" spans="1:17" ht="14.45" customHeight="1" x14ac:dyDescent="0.2">
      <c r="A231" s="831" t="s">
        <v>577</v>
      </c>
      <c r="B231" s="832" t="s">
        <v>5519</v>
      </c>
      <c r="C231" s="832" t="s">
        <v>5722</v>
      </c>
      <c r="D231" s="832" t="s">
        <v>5729</v>
      </c>
      <c r="E231" s="832" t="s">
        <v>5730</v>
      </c>
      <c r="F231" s="849">
        <v>16</v>
      </c>
      <c r="G231" s="849">
        <v>11567.52</v>
      </c>
      <c r="H231" s="849">
        <v>1.5999999999999999</v>
      </c>
      <c r="I231" s="849">
        <v>722.97</v>
      </c>
      <c r="J231" s="849">
        <v>10</v>
      </c>
      <c r="K231" s="849">
        <v>7229.7000000000007</v>
      </c>
      <c r="L231" s="849">
        <v>1</v>
      </c>
      <c r="M231" s="849">
        <v>722.97</v>
      </c>
      <c r="N231" s="849">
        <v>9</v>
      </c>
      <c r="O231" s="849">
        <v>6506.73</v>
      </c>
      <c r="P231" s="837">
        <v>0.8999999999999998</v>
      </c>
      <c r="Q231" s="850">
        <v>722.96999999999991</v>
      </c>
    </row>
    <row r="232" spans="1:17" ht="14.45" customHeight="1" x14ac:dyDescent="0.2">
      <c r="A232" s="831" t="s">
        <v>577</v>
      </c>
      <c r="B232" s="832" t="s">
        <v>5519</v>
      </c>
      <c r="C232" s="832" t="s">
        <v>5722</v>
      </c>
      <c r="D232" s="832" t="s">
        <v>5731</v>
      </c>
      <c r="E232" s="832" t="s">
        <v>5730</v>
      </c>
      <c r="F232" s="849">
        <v>113</v>
      </c>
      <c r="G232" s="849">
        <v>53390.239999999998</v>
      </c>
      <c r="H232" s="849">
        <v>0.7385620915032679</v>
      </c>
      <c r="I232" s="849">
        <v>472.47999999999996</v>
      </c>
      <c r="J232" s="849">
        <v>153</v>
      </c>
      <c r="K232" s="849">
        <v>72289.440000000002</v>
      </c>
      <c r="L232" s="849">
        <v>1</v>
      </c>
      <c r="M232" s="849">
        <v>472.48</v>
      </c>
      <c r="N232" s="849">
        <v>134</v>
      </c>
      <c r="O232" s="849">
        <v>63312.320000000007</v>
      </c>
      <c r="P232" s="837">
        <v>0.8758169934640524</v>
      </c>
      <c r="Q232" s="850">
        <v>472.48000000000008</v>
      </c>
    </row>
    <row r="233" spans="1:17" ht="14.45" customHeight="1" x14ac:dyDescent="0.2">
      <c r="A233" s="831" t="s">
        <v>577</v>
      </c>
      <c r="B233" s="832" t="s">
        <v>5519</v>
      </c>
      <c r="C233" s="832" t="s">
        <v>5722</v>
      </c>
      <c r="D233" s="832" t="s">
        <v>5732</v>
      </c>
      <c r="E233" s="832" t="s">
        <v>5730</v>
      </c>
      <c r="F233" s="849">
        <v>6</v>
      </c>
      <c r="G233" s="849">
        <v>2798.82</v>
      </c>
      <c r="H233" s="849">
        <v>0.5</v>
      </c>
      <c r="I233" s="849">
        <v>466.47</v>
      </c>
      <c r="J233" s="849">
        <v>12</v>
      </c>
      <c r="K233" s="849">
        <v>5597.64</v>
      </c>
      <c r="L233" s="849">
        <v>1</v>
      </c>
      <c r="M233" s="849">
        <v>466.47</v>
      </c>
      <c r="N233" s="849">
        <v>9</v>
      </c>
      <c r="O233" s="849">
        <v>4198.2299999999996</v>
      </c>
      <c r="P233" s="837">
        <v>0.74999999999999989</v>
      </c>
      <c r="Q233" s="850">
        <v>466.46999999999997</v>
      </c>
    </row>
    <row r="234" spans="1:17" ht="14.45" customHeight="1" x14ac:dyDescent="0.2">
      <c r="A234" s="831" t="s">
        <v>577</v>
      </c>
      <c r="B234" s="832" t="s">
        <v>5519</v>
      </c>
      <c r="C234" s="832" t="s">
        <v>5722</v>
      </c>
      <c r="D234" s="832" t="s">
        <v>5733</v>
      </c>
      <c r="E234" s="832" t="s">
        <v>5734</v>
      </c>
      <c r="F234" s="849">
        <v>6</v>
      </c>
      <c r="G234" s="849">
        <v>25872</v>
      </c>
      <c r="H234" s="849">
        <v>1.2</v>
      </c>
      <c r="I234" s="849">
        <v>4312</v>
      </c>
      <c r="J234" s="849">
        <v>5</v>
      </c>
      <c r="K234" s="849">
        <v>21560</v>
      </c>
      <c r="L234" s="849">
        <v>1</v>
      </c>
      <c r="M234" s="849">
        <v>4312</v>
      </c>
      <c r="N234" s="849">
        <v>4</v>
      </c>
      <c r="O234" s="849">
        <v>17248</v>
      </c>
      <c r="P234" s="837">
        <v>0.8</v>
      </c>
      <c r="Q234" s="850">
        <v>4312</v>
      </c>
    </row>
    <row r="235" spans="1:17" ht="14.45" customHeight="1" x14ac:dyDescent="0.2">
      <c r="A235" s="831" t="s">
        <v>577</v>
      </c>
      <c r="B235" s="832" t="s">
        <v>5519</v>
      </c>
      <c r="C235" s="832" t="s">
        <v>5722</v>
      </c>
      <c r="D235" s="832" t="s">
        <v>5735</v>
      </c>
      <c r="E235" s="832" t="s">
        <v>5736</v>
      </c>
      <c r="F235" s="849"/>
      <c r="G235" s="849"/>
      <c r="H235" s="849"/>
      <c r="I235" s="849"/>
      <c r="J235" s="849">
        <v>1</v>
      </c>
      <c r="K235" s="849">
        <v>4436.47</v>
      </c>
      <c r="L235" s="849">
        <v>1</v>
      </c>
      <c r="M235" s="849">
        <v>4436.47</v>
      </c>
      <c r="N235" s="849"/>
      <c r="O235" s="849"/>
      <c r="P235" s="837"/>
      <c r="Q235" s="850"/>
    </row>
    <row r="236" spans="1:17" ht="14.45" customHeight="1" x14ac:dyDescent="0.2">
      <c r="A236" s="831" t="s">
        <v>577</v>
      </c>
      <c r="B236" s="832" t="s">
        <v>5519</v>
      </c>
      <c r="C236" s="832" t="s">
        <v>5722</v>
      </c>
      <c r="D236" s="832" t="s">
        <v>5737</v>
      </c>
      <c r="E236" s="832" t="s">
        <v>5738</v>
      </c>
      <c r="F236" s="849">
        <v>6</v>
      </c>
      <c r="G236" s="849">
        <v>24747.120000000003</v>
      </c>
      <c r="H236" s="849">
        <v>0.75</v>
      </c>
      <c r="I236" s="849">
        <v>4124.5200000000004</v>
      </c>
      <c r="J236" s="849">
        <v>8</v>
      </c>
      <c r="K236" s="849">
        <v>32996.160000000003</v>
      </c>
      <c r="L236" s="849">
        <v>1</v>
      </c>
      <c r="M236" s="849">
        <v>4124.5200000000004</v>
      </c>
      <c r="N236" s="849">
        <v>6</v>
      </c>
      <c r="O236" s="849">
        <v>24747.120000000003</v>
      </c>
      <c r="P236" s="837">
        <v>0.75</v>
      </c>
      <c r="Q236" s="850">
        <v>4124.5200000000004</v>
      </c>
    </row>
    <row r="237" spans="1:17" ht="14.45" customHeight="1" x14ac:dyDescent="0.2">
      <c r="A237" s="831" t="s">
        <v>577</v>
      </c>
      <c r="B237" s="832" t="s">
        <v>5519</v>
      </c>
      <c r="C237" s="832" t="s">
        <v>5722</v>
      </c>
      <c r="D237" s="832" t="s">
        <v>5739</v>
      </c>
      <c r="E237" s="832" t="s">
        <v>5740</v>
      </c>
      <c r="F237" s="849">
        <v>8</v>
      </c>
      <c r="G237" s="849">
        <v>4859.28</v>
      </c>
      <c r="H237" s="849">
        <v>1.6</v>
      </c>
      <c r="I237" s="849">
        <v>607.41</v>
      </c>
      <c r="J237" s="849">
        <v>5</v>
      </c>
      <c r="K237" s="849">
        <v>3037.0499999999997</v>
      </c>
      <c r="L237" s="849">
        <v>1</v>
      </c>
      <c r="M237" s="849">
        <v>607.41</v>
      </c>
      <c r="N237" s="849">
        <v>20</v>
      </c>
      <c r="O237" s="849">
        <v>12148.199999999999</v>
      </c>
      <c r="P237" s="837">
        <v>4</v>
      </c>
      <c r="Q237" s="850">
        <v>607.41</v>
      </c>
    </row>
    <row r="238" spans="1:17" ht="14.45" customHeight="1" x14ac:dyDescent="0.2">
      <c r="A238" s="831" t="s">
        <v>577</v>
      </c>
      <c r="B238" s="832" t="s">
        <v>5519</v>
      </c>
      <c r="C238" s="832" t="s">
        <v>5722</v>
      </c>
      <c r="D238" s="832" t="s">
        <v>5741</v>
      </c>
      <c r="E238" s="832" t="s">
        <v>5742</v>
      </c>
      <c r="F238" s="849"/>
      <c r="G238" s="849"/>
      <c r="H238" s="849"/>
      <c r="I238" s="849"/>
      <c r="J238" s="849"/>
      <c r="K238" s="849"/>
      <c r="L238" s="849"/>
      <c r="M238" s="849"/>
      <c r="N238" s="849">
        <v>3</v>
      </c>
      <c r="O238" s="849">
        <v>39204.090000000004</v>
      </c>
      <c r="P238" s="837"/>
      <c r="Q238" s="850">
        <v>13068.03</v>
      </c>
    </row>
    <row r="239" spans="1:17" ht="14.45" customHeight="1" x14ac:dyDescent="0.2">
      <c r="A239" s="831" t="s">
        <v>577</v>
      </c>
      <c r="B239" s="832" t="s">
        <v>5519</v>
      </c>
      <c r="C239" s="832" t="s">
        <v>5722</v>
      </c>
      <c r="D239" s="832" t="s">
        <v>5743</v>
      </c>
      <c r="E239" s="832" t="s">
        <v>5744</v>
      </c>
      <c r="F239" s="849">
        <v>1.2000000000000002</v>
      </c>
      <c r="G239" s="849">
        <v>1518.96</v>
      </c>
      <c r="H239" s="849">
        <v>0.54085734734353363</v>
      </c>
      <c r="I239" s="849">
        <v>1265.8</v>
      </c>
      <c r="J239" s="849">
        <v>2.6000000000000005</v>
      </c>
      <c r="K239" s="849">
        <v>2808.43</v>
      </c>
      <c r="L239" s="849">
        <v>1</v>
      </c>
      <c r="M239" s="849">
        <v>1080.1653846153843</v>
      </c>
      <c r="N239" s="849">
        <v>2.5000000000000004</v>
      </c>
      <c r="O239" s="849">
        <v>2681.75</v>
      </c>
      <c r="P239" s="837">
        <v>0.95489294730507801</v>
      </c>
      <c r="Q239" s="850">
        <v>1072.6999999999998</v>
      </c>
    </row>
    <row r="240" spans="1:17" ht="14.45" customHeight="1" x14ac:dyDescent="0.2">
      <c r="A240" s="831" t="s">
        <v>577</v>
      </c>
      <c r="B240" s="832" t="s">
        <v>5519</v>
      </c>
      <c r="C240" s="832" t="s">
        <v>5722</v>
      </c>
      <c r="D240" s="832" t="s">
        <v>5745</v>
      </c>
      <c r="E240" s="832" t="s">
        <v>5746</v>
      </c>
      <c r="F240" s="849">
        <v>50</v>
      </c>
      <c r="G240" s="849">
        <v>4352.5</v>
      </c>
      <c r="H240" s="849">
        <v>0.8771929824561403</v>
      </c>
      <c r="I240" s="849">
        <v>87.05</v>
      </c>
      <c r="J240" s="849">
        <v>57</v>
      </c>
      <c r="K240" s="849">
        <v>4961.8500000000004</v>
      </c>
      <c r="L240" s="849">
        <v>1</v>
      </c>
      <c r="M240" s="849">
        <v>87.050000000000011</v>
      </c>
      <c r="N240" s="849">
        <v>53</v>
      </c>
      <c r="O240" s="849">
        <v>4613.6500000000005</v>
      </c>
      <c r="P240" s="837">
        <v>0.92982456140350878</v>
      </c>
      <c r="Q240" s="850">
        <v>87.050000000000011</v>
      </c>
    </row>
    <row r="241" spans="1:17" ht="14.45" customHeight="1" x14ac:dyDescent="0.2">
      <c r="A241" s="831" t="s">
        <v>577</v>
      </c>
      <c r="B241" s="832" t="s">
        <v>5519</v>
      </c>
      <c r="C241" s="832" t="s">
        <v>5722</v>
      </c>
      <c r="D241" s="832" t="s">
        <v>5747</v>
      </c>
      <c r="E241" s="832" t="s">
        <v>5746</v>
      </c>
      <c r="F241" s="849">
        <v>11</v>
      </c>
      <c r="G241" s="849">
        <v>1419.33</v>
      </c>
      <c r="H241" s="849">
        <v>0.44</v>
      </c>
      <c r="I241" s="849">
        <v>129.03</v>
      </c>
      <c r="J241" s="849">
        <v>25</v>
      </c>
      <c r="K241" s="849">
        <v>3225.75</v>
      </c>
      <c r="L241" s="849">
        <v>1</v>
      </c>
      <c r="M241" s="849">
        <v>129.03</v>
      </c>
      <c r="N241" s="849">
        <v>17</v>
      </c>
      <c r="O241" s="849">
        <v>2193.5100000000002</v>
      </c>
      <c r="P241" s="837">
        <v>0.68</v>
      </c>
      <c r="Q241" s="850">
        <v>129.03</v>
      </c>
    </row>
    <row r="242" spans="1:17" ht="14.45" customHeight="1" x14ac:dyDescent="0.2">
      <c r="A242" s="831" t="s">
        <v>577</v>
      </c>
      <c r="B242" s="832" t="s">
        <v>5519</v>
      </c>
      <c r="C242" s="832" t="s">
        <v>5722</v>
      </c>
      <c r="D242" s="832" t="s">
        <v>5748</v>
      </c>
      <c r="E242" s="832" t="s">
        <v>5749</v>
      </c>
      <c r="F242" s="849">
        <v>7</v>
      </c>
      <c r="G242" s="849">
        <v>6131.51</v>
      </c>
      <c r="H242" s="849">
        <v>0.875</v>
      </c>
      <c r="I242" s="849">
        <v>875.93000000000006</v>
      </c>
      <c r="J242" s="849">
        <v>8</v>
      </c>
      <c r="K242" s="849">
        <v>7007.4400000000005</v>
      </c>
      <c r="L242" s="849">
        <v>1</v>
      </c>
      <c r="M242" s="849">
        <v>875.93000000000006</v>
      </c>
      <c r="N242" s="849">
        <v>3</v>
      </c>
      <c r="O242" s="849">
        <v>2627.79</v>
      </c>
      <c r="P242" s="837">
        <v>0.37499999999999994</v>
      </c>
      <c r="Q242" s="850">
        <v>875.93</v>
      </c>
    </row>
    <row r="243" spans="1:17" ht="14.45" customHeight="1" x14ac:dyDescent="0.2">
      <c r="A243" s="831" t="s">
        <v>577</v>
      </c>
      <c r="B243" s="832" t="s">
        <v>5519</v>
      </c>
      <c r="C243" s="832" t="s">
        <v>5722</v>
      </c>
      <c r="D243" s="832" t="s">
        <v>5750</v>
      </c>
      <c r="E243" s="832" t="s">
        <v>5751</v>
      </c>
      <c r="F243" s="849">
        <v>1</v>
      </c>
      <c r="G243" s="849">
        <v>511.45</v>
      </c>
      <c r="H243" s="849"/>
      <c r="I243" s="849">
        <v>511.45</v>
      </c>
      <c r="J243" s="849"/>
      <c r="K243" s="849"/>
      <c r="L243" s="849"/>
      <c r="M243" s="849"/>
      <c r="N243" s="849"/>
      <c r="O243" s="849"/>
      <c r="P243" s="837"/>
      <c r="Q243" s="850"/>
    </row>
    <row r="244" spans="1:17" ht="14.45" customHeight="1" x14ac:dyDescent="0.2">
      <c r="A244" s="831" t="s">
        <v>577</v>
      </c>
      <c r="B244" s="832" t="s">
        <v>5519</v>
      </c>
      <c r="C244" s="832" t="s">
        <v>5722</v>
      </c>
      <c r="D244" s="832" t="s">
        <v>5752</v>
      </c>
      <c r="E244" s="832" t="s">
        <v>5753</v>
      </c>
      <c r="F244" s="849">
        <v>1.9</v>
      </c>
      <c r="G244" s="849">
        <v>217.75</v>
      </c>
      <c r="H244" s="849">
        <v>1.0556040333527243</v>
      </c>
      <c r="I244" s="849">
        <v>114.60526315789474</v>
      </c>
      <c r="J244" s="849">
        <v>1.7999999999999998</v>
      </c>
      <c r="K244" s="849">
        <v>206.28</v>
      </c>
      <c r="L244" s="849">
        <v>1</v>
      </c>
      <c r="M244" s="849">
        <v>114.60000000000001</v>
      </c>
      <c r="N244" s="849">
        <v>2.9</v>
      </c>
      <c r="O244" s="849">
        <v>332.36</v>
      </c>
      <c r="P244" s="837">
        <v>1.6112080667054489</v>
      </c>
      <c r="Q244" s="850">
        <v>114.60689655172415</v>
      </c>
    </row>
    <row r="245" spans="1:17" ht="14.45" customHeight="1" x14ac:dyDescent="0.2">
      <c r="A245" s="831" t="s">
        <v>577</v>
      </c>
      <c r="B245" s="832" t="s">
        <v>5519</v>
      </c>
      <c r="C245" s="832" t="s">
        <v>5722</v>
      </c>
      <c r="D245" s="832" t="s">
        <v>5754</v>
      </c>
      <c r="E245" s="832" t="s">
        <v>5753</v>
      </c>
      <c r="F245" s="849">
        <v>0.9</v>
      </c>
      <c r="G245" s="849">
        <v>124.13999999999999</v>
      </c>
      <c r="H245" s="849">
        <v>1.8004350978970269</v>
      </c>
      <c r="I245" s="849">
        <v>137.93333333333331</v>
      </c>
      <c r="J245" s="849">
        <v>0.5</v>
      </c>
      <c r="K245" s="849">
        <v>68.949999999999989</v>
      </c>
      <c r="L245" s="849">
        <v>1</v>
      </c>
      <c r="M245" s="849">
        <v>137.89999999999998</v>
      </c>
      <c r="N245" s="849">
        <v>1.8</v>
      </c>
      <c r="O245" s="849">
        <v>248.25</v>
      </c>
      <c r="P245" s="837">
        <v>3.6004350978970274</v>
      </c>
      <c r="Q245" s="850">
        <v>137.91666666666666</v>
      </c>
    </row>
    <row r="246" spans="1:17" ht="14.45" customHeight="1" x14ac:dyDescent="0.2">
      <c r="A246" s="831" t="s">
        <v>577</v>
      </c>
      <c r="B246" s="832" t="s">
        <v>5519</v>
      </c>
      <c r="C246" s="832" t="s">
        <v>5722</v>
      </c>
      <c r="D246" s="832" t="s">
        <v>5755</v>
      </c>
      <c r="E246" s="832" t="s">
        <v>5753</v>
      </c>
      <c r="F246" s="849">
        <v>20.000000000000004</v>
      </c>
      <c r="G246" s="849">
        <v>12591.619999999999</v>
      </c>
      <c r="H246" s="849">
        <v>1.1695966293199376</v>
      </c>
      <c r="I246" s="849">
        <v>629.58099999999979</v>
      </c>
      <c r="J246" s="849">
        <v>17.100000000000001</v>
      </c>
      <c r="K246" s="849">
        <v>10765.78</v>
      </c>
      <c r="L246" s="849">
        <v>1</v>
      </c>
      <c r="M246" s="849">
        <v>629.57777777777778</v>
      </c>
      <c r="N246" s="849">
        <v>24.3</v>
      </c>
      <c r="O246" s="849">
        <v>15298.79</v>
      </c>
      <c r="P246" s="837">
        <v>1.4210572759242712</v>
      </c>
      <c r="Q246" s="850">
        <v>629.57983539094653</v>
      </c>
    </row>
    <row r="247" spans="1:17" ht="14.45" customHeight="1" x14ac:dyDescent="0.2">
      <c r="A247" s="831" t="s">
        <v>577</v>
      </c>
      <c r="B247" s="832" t="s">
        <v>5519</v>
      </c>
      <c r="C247" s="832" t="s">
        <v>5722</v>
      </c>
      <c r="D247" s="832" t="s">
        <v>5756</v>
      </c>
      <c r="E247" s="832" t="s">
        <v>5757</v>
      </c>
      <c r="F247" s="849">
        <v>8</v>
      </c>
      <c r="G247" s="849">
        <v>16894.400000000001</v>
      </c>
      <c r="H247" s="849">
        <v>2.6666666666666665</v>
      </c>
      <c r="I247" s="849">
        <v>2111.8000000000002</v>
      </c>
      <c r="J247" s="849">
        <v>3</v>
      </c>
      <c r="K247" s="849">
        <v>6335.4000000000005</v>
      </c>
      <c r="L247" s="849">
        <v>1</v>
      </c>
      <c r="M247" s="849">
        <v>2111.8000000000002</v>
      </c>
      <c r="N247" s="849"/>
      <c r="O247" s="849"/>
      <c r="P247" s="837"/>
      <c r="Q247" s="850"/>
    </row>
    <row r="248" spans="1:17" ht="14.45" customHeight="1" x14ac:dyDescent="0.2">
      <c r="A248" s="831" t="s">
        <v>577</v>
      </c>
      <c r="B248" s="832" t="s">
        <v>5519</v>
      </c>
      <c r="C248" s="832" t="s">
        <v>5722</v>
      </c>
      <c r="D248" s="832" t="s">
        <v>5758</v>
      </c>
      <c r="E248" s="832" t="s">
        <v>5759</v>
      </c>
      <c r="F248" s="849">
        <v>48</v>
      </c>
      <c r="G248" s="849">
        <v>49645.919999999998</v>
      </c>
      <c r="H248" s="849">
        <v>0.66666666666666674</v>
      </c>
      <c r="I248" s="849">
        <v>1034.29</v>
      </c>
      <c r="J248" s="849">
        <v>72</v>
      </c>
      <c r="K248" s="849">
        <v>74468.87999999999</v>
      </c>
      <c r="L248" s="849">
        <v>1</v>
      </c>
      <c r="M248" s="849">
        <v>1034.29</v>
      </c>
      <c r="N248" s="849">
        <v>53</v>
      </c>
      <c r="O248" s="849">
        <v>54817.369999999995</v>
      </c>
      <c r="P248" s="837">
        <v>0.73611111111111116</v>
      </c>
      <c r="Q248" s="850">
        <v>1034.29</v>
      </c>
    </row>
    <row r="249" spans="1:17" ht="14.45" customHeight="1" x14ac:dyDescent="0.2">
      <c r="A249" s="831" t="s">
        <v>577</v>
      </c>
      <c r="B249" s="832" t="s">
        <v>5519</v>
      </c>
      <c r="C249" s="832" t="s">
        <v>5722</v>
      </c>
      <c r="D249" s="832" t="s">
        <v>5760</v>
      </c>
      <c r="E249" s="832" t="s">
        <v>5759</v>
      </c>
      <c r="F249" s="849">
        <v>68</v>
      </c>
      <c r="G249" s="849">
        <v>74771.44</v>
      </c>
      <c r="H249" s="849">
        <v>0.93150684931506855</v>
      </c>
      <c r="I249" s="849">
        <v>1099.58</v>
      </c>
      <c r="J249" s="849">
        <v>73</v>
      </c>
      <c r="K249" s="849">
        <v>80269.34</v>
      </c>
      <c r="L249" s="849">
        <v>1</v>
      </c>
      <c r="M249" s="849">
        <v>1099.58</v>
      </c>
      <c r="N249" s="849">
        <v>36</v>
      </c>
      <c r="O249" s="849">
        <v>39584.880000000005</v>
      </c>
      <c r="P249" s="837">
        <v>0.49315068493150693</v>
      </c>
      <c r="Q249" s="850">
        <v>1099.5800000000002</v>
      </c>
    </row>
    <row r="250" spans="1:17" ht="14.45" customHeight="1" x14ac:dyDescent="0.2">
      <c r="A250" s="831" t="s">
        <v>577</v>
      </c>
      <c r="B250" s="832" t="s">
        <v>5519</v>
      </c>
      <c r="C250" s="832" t="s">
        <v>5722</v>
      </c>
      <c r="D250" s="832" t="s">
        <v>5761</v>
      </c>
      <c r="E250" s="832" t="s">
        <v>5759</v>
      </c>
      <c r="F250" s="849">
        <v>103</v>
      </c>
      <c r="G250" s="849">
        <v>121583.26000000001</v>
      </c>
      <c r="H250" s="849">
        <v>0.68666666666666676</v>
      </c>
      <c r="I250" s="849">
        <v>1180.42</v>
      </c>
      <c r="J250" s="849">
        <v>150</v>
      </c>
      <c r="K250" s="849">
        <v>177063</v>
      </c>
      <c r="L250" s="849">
        <v>1</v>
      </c>
      <c r="M250" s="849">
        <v>1180.42</v>
      </c>
      <c r="N250" s="849">
        <v>73</v>
      </c>
      <c r="O250" s="849">
        <v>86170.659999999989</v>
      </c>
      <c r="P250" s="837">
        <v>0.48666666666666658</v>
      </c>
      <c r="Q250" s="850">
        <v>1180.4199999999998</v>
      </c>
    </row>
    <row r="251" spans="1:17" ht="14.45" customHeight="1" x14ac:dyDescent="0.2">
      <c r="A251" s="831" t="s">
        <v>577</v>
      </c>
      <c r="B251" s="832" t="s">
        <v>5519</v>
      </c>
      <c r="C251" s="832" t="s">
        <v>5722</v>
      </c>
      <c r="D251" s="832" t="s">
        <v>5762</v>
      </c>
      <c r="E251" s="832" t="s">
        <v>5759</v>
      </c>
      <c r="F251" s="849">
        <v>43</v>
      </c>
      <c r="G251" s="849">
        <v>53654.539999999994</v>
      </c>
      <c r="H251" s="849">
        <v>0.45263157894736838</v>
      </c>
      <c r="I251" s="849">
        <v>1247.7799999999997</v>
      </c>
      <c r="J251" s="849">
        <v>95</v>
      </c>
      <c r="K251" s="849">
        <v>118539.09999999999</v>
      </c>
      <c r="L251" s="849">
        <v>1</v>
      </c>
      <c r="M251" s="849">
        <v>1247.78</v>
      </c>
      <c r="N251" s="849">
        <v>53</v>
      </c>
      <c r="O251" s="849">
        <v>66132.340000000011</v>
      </c>
      <c r="P251" s="837">
        <v>0.55789473684210544</v>
      </c>
      <c r="Q251" s="850">
        <v>1247.7800000000002</v>
      </c>
    </row>
    <row r="252" spans="1:17" ht="14.45" customHeight="1" x14ac:dyDescent="0.2">
      <c r="A252" s="831" t="s">
        <v>577</v>
      </c>
      <c r="B252" s="832" t="s">
        <v>5519</v>
      </c>
      <c r="C252" s="832" t="s">
        <v>5722</v>
      </c>
      <c r="D252" s="832" t="s">
        <v>5763</v>
      </c>
      <c r="E252" s="832" t="s">
        <v>5759</v>
      </c>
      <c r="F252" s="849">
        <v>10</v>
      </c>
      <c r="G252" s="849">
        <v>13762.900000000001</v>
      </c>
      <c r="H252" s="849">
        <v>0.47619047619047622</v>
      </c>
      <c r="I252" s="849">
        <v>1376.2900000000002</v>
      </c>
      <c r="J252" s="849">
        <v>21</v>
      </c>
      <c r="K252" s="849">
        <v>28902.09</v>
      </c>
      <c r="L252" s="849">
        <v>1</v>
      </c>
      <c r="M252" s="849">
        <v>1376.29</v>
      </c>
      <c r="N252" s="849">
        <v>9</v>
      </c>
      <c r="O252" s="849">
        <v>12386.61</v>
      </c>
      <c r="P252" s="837">
        <v>0.4285714285714286</v>
      </c>
      <c r="Q252" s="850">
        <v>1376.29</v>
      </c>
    </row>
    <row r="253" spans="1:17" ht="14.45" customHeight="1" x14ac:dyDescent="0.2">
      <c r="A253" s="831" t="s">
        <v>577</v>
      </c>
      <c r="B253" s="832" t="s">
        <v>5519</v>
      </c>
      <c r="C253" s="832" t="s">
        <v>5722</v>
      </c>
      <c r="D253" s="832" t="s">
        <v>5764</v>
      </c>
      <c r="E253" s="832" t="s">
        <v>5765</v>
      </c>
      <c r="F253" s="849">
        <v>4</v>
      </c>
      <c r="G253" s="849">
        <v>42503.360000000001</v>
      </c>
      <c r="H253" s="849">
        <v>0.44444444444444448</v>
      </c>
      <c r="I253" s="849">
        <v>10625.84</v>
      </c>
      <c r="J253" s="849">
        <v>9</v>
      </c>
      <c r="K253" s="849">
        <v>95632.56</v>
      </c>
      <c r="L253" s="849">
        <v>1</v>
      </c>
      <c r="M253" s="849">
        <v>10625.84</v>
      </c>
      <c r="N253" s="849">
        <v>3</v>
      </c>
      <c r="O253" s="849">
        <v>31877.52</v>
      </c>
      <c r="P253" s="837">
        <v>0.33333333333333337</v>
      </c>
      <c r="Q253" s="850">
        <v>10625.84</v>
      </c>
    </row>
    <row r="254" spans="1:17" ht="14.45" customHeight="1" x14ac:dyDescent="0.2">
      <c r="A254" s="831" t="s">
        <v>577</v>
      </c>
      <c r="B254" s="832" t="s">
        <v>5519</v>
      </c>
      <c r="C254" s="832" t="s">
        <v>5722</v>
      </c>
      <c r="D254" s="832" t="s">
        <v>5766</v>
      </c>
      <c r="E254" s="832" t="s">
        <v>5767</v>
      </c>
      <c r="F254" s="849"/>
      <c r="G254" s="849"/>
      <c r="H254" s="849"/>
      <c r="I254" s="849"/>
      <c r="J254" s="849">
        <v>2</v>
      </c>
      <c r="K254" s="849">
        <v>3887.8</v>
      </c>
      <c r="L254" s="849">
        <v>1</v>
      </c>
      <c r="M254" s="849">
        <v>1943.9</v>
      </c>
      <c r="N254" s="849">
        <v>10</v>
      </c>
      <c r="O254" s="849">
        <v>19439</v>
      </c>
      <c r="P254" s="837">
        <v>5</v>
      </c>
      <c r="Q254" s="850">
        <v>1943.9</v>
      </c>
    </row>
    <row r="255" spans="1:17" ht="14.45" customHeight="1" x14ac:dyDescent="0.2">
      <c r="A255" s="831" t="s">
        <v>577</v>
      </c>
      <c r="B255" s="832" t="s">
        <v>5519</v>
      </c>
      <c r="C255" s="832" t="s">
        <v>5722</v>
      </c>
      <c r="D255" s="832" t="s">
        <v>5768</v>
      </c>
      <c r="E255" s="832" t="s">
        <v>5767</v>
      </c>
      <c r="F255" s="849"/>
      <c r="G255" s="849"/>
      <c r="H255" s="849"/>
      <c r="I255" s="849"/>
      <c r="J255" s="849">
        <v>2</v>
      </c>
      <c r="K255" s="849">
        <v>3887.8</v>
      </c>
      <c r="L255" s="849">
        <v>1</v>
      </c>
      <c r="M255" s="849">
        <v>1943.9</v>
      </c>
      <c r="N255" s="849">
        <v>10</v>
      </c>
      <c r="O255" s="849">
        <v>19439</v>
      </c>
      <c r="P255" s="837">
        <v>5</v>
      </c>
      <c r="Q255" s="850">
        <v>1943.9</v>
      </c>
    </row>
    <row r="256" spans="1:17" ht="14.45" customHeight="1" x14ac:dyDescent="0.2">
      <c r="A256" s="831" t="s">
        <v>577</v>
      </c>
      <c r="B256" s="832" t="s">
        <v>5519</v>
      </c>
      <c r="C256" s="832" t="s">
        <v>5722</v>
      </c>
      <c r="D256" s="832" t="s">
        <v>5769</v>
      </c>
      <c r="E256" s="832" t="s">
        <v>5770</v>
      </c>
      <c r="F256" s="849">
        <v>15</v>
      </c>
      <c r="G256" s="849">
        <v>58320</v>
      </c>
      <c r="H256" s="849">
        <v>2.7668659265584972</v>
      </c>
      <c r="I256" s="849">
        <v>3888</v>
      </c>
      <c r="J256" s="849">
        <v>6</v>
      </c>
      <c r="K256" s="849">
        <v>21078</v>
      </c>
      <c r="L256" s="849">
        <v>1</v>
      </c>
      <c r="M256" s="849">
        <v>3513</v>
      </c>
      <c r="N256" s="849"/>
      <c r="O256" s="849"/>
      <c r="P256" s="837"/>
      <c r="Q256" s="850"/>
    </row>
    <row r="257" spans="1:17" ht="14.45" customHeight="1" x14ac:dyDescent="0.2">
      <c r="A257" s="831" t="s">
        <v>577</v>
      </c>
      <c r="B257" s="832" t="s">
        <v>5519</v>
      </c>
      <c r="C257" s="832" t="s">
        <v>5722</v>
      </c>
      <c r="D257" s="832" t="s">
        <v>5771</v>
      </c>
      <c r="E257" s="832" t="s">
        <v>5772</v>
      </c>
      <c r="F257" s="849">
        <v>36</v>
      </c>
      <c r="G257" s="849">
        <v>17983.079999999998</v>
      </c>
      <c r="H257" s="849">
        <v>9</v>
      </c>
      <c r="I257" s="849">
        <v>499.53</v>
      </c>
      <c r="J257" s="849">
        <v>4</v>
      </c>
      <c r="K257" s="849">
        <v>1998.12</v>
      </c>
      <c r="L257" s="849">
        <v>1</v>
      </c>
      <c r="M257" s="849">
        <v>499.53</v>
      </c>
      <c r="N257" s="849">
        <v>4</v>
      </c>
      <c r="O257" s="849">
        <v>1998.12</v>
      </c>
      <c r="P257" s="837">
        <v>1</v>
      </c>
      <c r="Q257" s="850">
        <v>499.53</v>
      </c>
    </row>
    <row r="258" spans="1:17" ht="14.45" customHeight="1" x14ac:dyDescent="0.2">
      <c r="A258" s="831" t="s">
        <v>577</v>
      </c>
      <c r="B258" s="832" t="s">
        <v>5519</v>
      </c>
      <c r="C258" s="832" t="s">
        <v>5722</v>
      </c>
      <c r="D258" s="832" t="s">
        <v>5773</v>
      </c>
      <c r="E258" s="832" t="s">
        <v>5774</v>
      </c>
      <c r="F258" s="849">
        <v>9</v>
      </c>
      <c r="G258" s="849">
        <v>86920.83</v>
      </c>
      <c r="H258" s="849">
        <v>9</v>
      </c>
      <c r="I258" s="849">
        <v>9657.8700000000008</v>
      </c>
      <c r="J258" s="849">
        <v>1</v>
      </c>
      <c r="K258" s="849">
        <v>9657.8700000000008</v>
      </c>
      <c r="L258" s="849">
        <v>1</v>
      </c>
      <c r="M258" s="849">
        <v>9657.8700000000008</v>
      </c>
      <c r="N258" s="849">
        <v>1</v>
      </c>
      <c r="O258" s="849">
        <v>9657.8700000000008</v>
      </c>
      <c r="P258" s="837">
        <v>1</v>
      </c>
      <c r="Q258" s="850">
        <v>9657.8700000000008</v>
      </c>
    </row>
    <row r="259" spans="1:17" ht="14.45" customHeight="1" x14ac:dyDescent="0.2">
      <c r="A259" s="831" t="s">
        <v>577</v>
      </c>
      <c r="B259" s="832" t="s">
        <v>5519</v>
      </c>
      <c r="C259" s="832" t="s">
        <v>5722</v>
      </c>
      <c r="D259" s="832" t="s">
        <v>5775</v>
      </c>
      <c r="E259" s="832" t="s">
        <v>5746</v>
      </c>
      <c r="F259" s="849">
        <v>226</v>
      </c>
      <c r="G259" s="849">
        <v>15598.52</v>
      </c>
      <c r="H259" s="849">
        <v>0.98689956331877726</v>
      </c>
      <c r="I259" s="849">
        <v>69.02</v>
      </c>
      <c r="J259" s="849">
        <v>229</v>
      </c>
      <c r="K259" s="849">
        <v>15805.580000000002</v>
      </c>
      <c r="L259" s="849">
        <v>1</v>
      </c>
      <c r="M259" s="849">
        <v>69.02000000000001</v>
      </c>
      <c r="N259" s="849">
        <v>299</v>
      </c>
      <c r="O259" s="849">
        <v>20636.980000000007</v>
      </c>
      <c r="P259" s="837">
        <v>1.3056768558951968</v>
      </c>
      <c r="Q259" s="850">
        <v>69.020000000000024</v>
      </c>
    </row>
    <row r="260" spans="1:17" ht="14.45" customHeight="1" x14ac:dyDescent="0.2">
      <c r="A260" s="831" t="s">
        <v>577</v>
      </c>
      <c r="B260" s="832" t="s">
        <v>5519</v>
      </c>
      <c r="C260" s="832" t="s">
        <v>5722</v>
      </c>
      <c r="D260" s="832" t="s">
        <v>5776</v>
      </c>
      <c r="E260" s="832" t="s">
        <v>5746</v>
      </c>
      <c r="F260" s="849">
        <v>30</v>
      </c>
      <c r="G260" s="849">
        <v>2549.4</v>
      </c>
      <c r="H260" s="849">
        <v>1</v>
      </c>
      <c r="I260" s="849">
        <v>84.98</v>
      </c>
      <c r="J260" s="849">
        <v>30</v>
      </c>
      <c r="K260" s="849">
        <v>2549.4</v>
      </c>
      <c r="L260" s="849">
        <v>1</v>
      </c>
      <c r="M260" s="849">
        <v>84.98</v>
      </c>
      <c r="N260" s="849">
        <v>18</v>
      </c>
      <c r="O260" s="849">
        <v>1529.64</v>
      </c>
      <c r="P260" s="837">
        <v>0.6</v>
      </c>
      <c r="Q260" s="850">
        <v>84.98</v>
      </c>
    </row>
    <row r="261" spans="1:17" ht="14.45" customHeight="1" x14ac:dyDescent="0.2">
      <c r="A261" s="831" t="s">
        <v>577</v>
      </c>
      <c r="B261" s="832" t="s">
        <v>5519</v>
      </c>
      <c r="C261" s="832" t="s">
        <v>5722</v>
      </c>
      <c r="D261" s="832" t="s">
        <v>5777</v>
      </c>
      <c r="E261" s="832" t="s">
        <v>5742</v>
      </c>
      <c r="F261" s="849">
        <v>1</v>
      </c>
      <c r="G261" s="849">
        <v>713.02</v>
      </c>
      <c r="H261" s="849"/>
      <c r="I261" s="849">
        <v>713.02</v>
      </c>
      <c r="J261" s="849"/>
      <c r="K261" s="849"/>
      <c r="L261" s="849"/>
      <c r="M261" s="849"/>
      <c r="N261" s="849"/>
      <c r="O261" s="849"/>
      <c r="P261" s="837"/>
      <c r="Q261" s="850"/>
    </row>
    <row r="262" spans="1:17" ht="14.45" customHeight="1" x14ac:dyDescent="0.2">
      <c r="A262" s="831" t="s">
        <v>577</v>
      </c>
      <c r="B262" s="832" t="s">
        <v>5519</v>
      </c>
      <c r="C262" s="832" t="s">
        <v>5722</v>
      </c>
      <c r="D262" s="832" t="s">
        <v>5778</v>
      </c>
      <c r="E262" s="832" t="s">
        <v>5779</v>
      </c>
      <c r="F262" s="849">
        <v>94</v>
      </c>
      <c r="G262" s="849">
        <v>21626.579999999998</v>
      </c>
      <c r="H262" s="849">
        <v>1.6785714285714282</v>
      </c>
      <c r="I262" s="849">
        <v>230.07</v>
      </c>
      <c r="J262" s="849">
        <v>56</v>
      </c>
      <c r="K262" s="849">
        <v>12883.920000000002</v>
      </c>
      <c r="L262" s="849">
        <v>1</v>
      </c>
      <c r="M262" s="849">
        <v>230.07000000000002</v>
      </c>
      <c r="N262" s="849">
        <v>70</v>
      </c>
      <c r="O262" s="849">
        <v>16104.9</v>
      </c>
      <c r="P262" s="837">
        <v>1.2499999999999998</v>
      </c>
      <c r="Q262" s="850">
        <v>230.07</v>
      </c>
    </row>
    <row r="263" spans="1:17" ht="14.45" customHeight="1" x14ac:dyDescent="0.2">
      <c r="A263" s="831" t="s">
        <v>577</v>
      </c>
      <c r="B263" s="832" t="s">
        <v>5519</v>
      </c>
      <c r="C263" s="832" t="s">
        <v>5722</v>
      </c>
      <c r="D263" s="832" t="s">
        <v>5780</v>
      </c>
      <c r="E263" s="832" t="s">
        <v>5781</v>
      </c>
      <c r="F263" s="849">
        <v>3</v>
      </c>
      <c r="G263" s="849">
        <v>369.99</v>
      </c>
      <c r="H263" s="849">
        <v>0.75</v>
      </c>
      <c r="I263" s="849">
        <v>123.33</v>
      </c>
      <c r="J263" s="849">
        <v>4</v>
      </c>
      <c r="K263" s="849">
        <v>493.32</v>
      </c>
      <c r="L263" s="849">
        <v>1</v>
      </c>
      <c r="M263" s="849">
        <v>123.33</v>
      </c>
      <c r="N263" s="849">
        <v>10</v>
      </c>
      <c r="O263" s="849">
        <v>1233.3</v>
      </c>
      <c r="P263" s="837">
        <v>2.5</v>
      </c>
      <c r="Q263" s="850">
        <v>123.33</v>
      </c>
    </row>
    <row r="264" spans="1:17" ht="14.45" customHeight="1" x14ac:dyDescent="0.2">
      <c r="A264" s="831" t="s">
        <v>577</v>
      </c>
      <c r="B264" s="832" t="s">
        <v>5519</v>
      </c>
      <c r="C264" s="832" t="s">
        <v>5722</v>
      </c>
      <c r="D264" s="832" t="s">
        <v>5782</v>
      </c>
      <c r="E264" s="832" t="s">
        <v>5781</v>
      </c>
      <c r="F264" s="849">
        <v>2</v>
      </c>
      <c r="G264" s="849">
        <v>182.4</v>
      </c>
      <c r="H264" s="849">
        <v>2</v>
      </c>
      <c r="I264" s="849">
        <v>91.2</v>
      </c>
      <c r="J264" s="849">
        <v>1</v>
      </c>
      <c r="K264" s="849">
        <v>91.2</v>
      </c>
      <c r="L264" s="849">
        <v>1</v>
      </c>
      <c r="M264" s="849">
        <v>91.2</v>
      </c>
      <c r="N264" s="849"/>
      <c r="O264" s="849"/>
      <c r="P264" s="837"/>
      <c r="Q264" s="850"/>
    </row>
    <row r="265" spans="1:17" ht="14.45" customHeight="1" x14ac:dyDescent="0.2">
      <c r="A265" s="831" t="s">
        <v>577</v>
      </c>
      <c r="B265" s="832" t="s">
        <v>5519</v>
      </c>
      <c r="C265" s="832" t="s">
        <v>5722</v>
      </c>
      <c r="D265" s="832" t="s">
        <v>5783</v>
      </c>
      <c r="E265" s="832" t="s">
        <v>5784</v>
      </c>
      <c r="F265" s="849">
        <v>10</v>
      </c>
      <c r="G265" s="849">
        <v>2176.3999999999996</v>
      </c>
      <c r="H265" s="849">
        <v>1.4285714285714284</v>
      </c>
      <c r="I265" s="849">
        <v>217.63999999999996</v>
      </c>
      <c r="J265" s="849">
        <v>7</v>
      </c>
      <c r="K265" s="849">
        <v>1523.48</v>
      </c>
      <c r="L265" s="849">
        <v>1</v>
      </c>
      <c r="M265" s="849">
        <v>217.64000000000001</v>
      </c>
      <c r="N265" s="849">
        <v>21</v>
      </c>
      <c r="O265" s="849">
        <v>4570.4399999999996</v>
      </c>
      <c r="P265" s="837">
        <v>2.9999999999999996</v>
      </c>
      <c r="Q265" s="850">
        <v>217.64</v>
      </c>
    </row>
    <row r="266" spans="1:17" ht="14.45" customHeight="1" x14ac:dyDescent="0.2">
      <c r="A266" s="831" t="s">
        <v>577</v>
      </c>
      <c r="B266" s="832" t="s">
        <v>5519</v>
      </c>
      <c r="C266" s="832" t="s">
        <v>5722</v>
      </c>
      <c r="D266" s="832" t="s">
        <v>5785</v>
      </c>
      <c r="E266" s="832" t="s">
        <v>5784</v>
      </c>
      <c r="F266" s="849">
        <v>9</v>
      </c>
      <c r="G266" s="849">
        <v>2387.79</v>
      </c>
      <c r="H266" s="849">
        <v>0.6</v>
      </c>
      <c r="I266" s="849">
        <v>265.31</v>
      </c>
      <c r="J266" s="849">
        <v>15</v>
      </c>
      <c r="K266" s="849">
        <v>3979.65</v>
      </c>
      <c r="L266" s="849">
        <v>1</v>
      </c>
      <c r="M266" s="849">
        <v>265.31</v>
      </c>
      <c r="N266" s="849">
        <v>4</v>
      </c>
      <c r="O266" s="849">
        <v>1061.24</v>
      </c>
      <c r="P266" s="837">
        <v>0.26666666666666666</v>
      </c>
      <c r="Q266" s="850">
        <v>265.31</v>
      </c>
    </row>
    <row r="267" spans="1:17" ht="14.45" customHeight="1" x14ac:dyDescent="0.2">
      <c r="A267" s="831" t="s">
        <v>577</v>
      </c>
      <c r="B267" s="832" t="s">
        <v>5519</v>
      </c>
      <c r="C267" s="832" t="s">
        <v>5722</v>
      </c>
      <c r="D267" s="832" t="s">
        <v>5786</v>
      </c>
      <c r="E267" s="832" t="s">
        <v>5787</v>
      </c>
      <c r="F267" s="849">
        <v>17</v>
      </c>
      <c r="G267" s="849">
        <v>8809.06</v>
      </c>
      <c r="H267" s="849">
        <v>8.5</v>
      </c>
      <c r="I267" s="849">
        <v>518.17999999999995</v>
      </c>
      <c r="J267" s="849">
        <v>2</v>
      </c>
      <c r="K267" s="849">
        <v>1036.3599999999999</v>
      </c>
      <c r="L267" s="849">
        <v>1</v>
      </c>
      <c r="M267" s="849">
        <v>518.17999999999995</v>
      </c>
      <c r="N267" s="849">
        <v>4</v>
      </c>
      <c r="O267" s="849">
        <v>2072.7199999999998</v>
      </c>
      <c r="P267" s="837">
        <v>2</v>
      </c>
      <c r="Q267" s="850">
        <v>518.17999999999995</v>
      </c>
    </row>
    <row r="268" spans="1:17" ht="14.45" customHeight="1" x14ac:dyDescent="0.2">
      <c r="A268" s="831" t="s">
        <v>577</v>
      </c>
      <c r="B268" s="832" t="s">
        <v>5519</v>
      </c>
      <c r="C268" s="832" t="s">
        <v>5722</v>
      </c>
      <c r="D268" s="832" t="s">
        <v>5788</v>
      </c>
      <c r="E268" s="832" t="s">
        <v>5789</v>
      </c>
      <c r="F268" s="849">
        <v>9</v>
      </c>
      <c r="G268" s="849">
        <v>9308.61</v>
      </c>
      <c r="H268" s="849">
        <v>1.5000000000000002</v>
      </c>
      <c r="I268" s="849">
        <v>1034.29</v>
      </c>
      <c r="J268" s="849">
        <v>6</v>
      </c>
      <c r="K268" s="849">
        <v>6205.74</v>
      </c>
      <c r="L268" s="849">
        <v>1</v>
      </c>
      <c r="M268" s="849">
        <v>1034.29</v>
      </c>
      <c r="N268" s="849">
        <v>17</v>
      </c>
      <c r="O268" s="849">
        <v>17582.93</v>
      </c>
      <c r="P268" s="837">
        <v>2.8333333333333335</v>
      </c>
      <c r="Q268" s="850">
        <v>1034.29</v>
      </c>
    </row>
    <row r="269" spans="1:17" ht="14.45" customHeight="1" x14ac:dyDescent="0.2">
      <c r="A269" s="831" t="s">
        <v>577</v>
      </c>
      <c r="B269" s="832" t="s">
        <v>5519</v>
      </c>
      <c r="C269" s="832" t="s">
        <v>5722</v>
      </c>
      <c r="D269" s="832" t="s">
        <v>5790</v>
      </c>
      <c r="E269" s="832" t="s">
        <v>5744</v>
      </c>
      <c r="F269" s="849">
        <v>0.3</v>
      </c>
      <c r="G269" s="849">
        <v>27.36</v>
      </c>
      <c r="H269" s="849">
        <v>0.3</v>
      </c>
      <c r="I269" s="849">
        <v>91.2</v>
      </c>
      <c r="J269" s="849">
        <v>1</v>
      </c>
      <c r="K269" s="849">
        <v>91.2</v>
      </c>
      <c r="L269" s="849">
        <v>1</v>
      </c>
      <c r="M269" s="849">
        <v>91.2</v>
      </c>
      <c r="N269" s="849"/>
      <c r="O269" s="849"/>
      <c r="P269" s="837"/>
      <c r="Q269" s="850"/>
    </row>
    <row r="270" spans="1:17" ht="14.45" customHeight="1" x14ac:dyDescent="0.2">
      <c r="A270" s="831" t="s">
        <v>577</v>
      </c>
      <c r="B270" s="832" t="s">
        <v>5519</v>
      </c>
      <c r="C270" s="832" t="s">
        <v>5722</v>
      </c>
      <c r="D270" s="832" t="s">
        <v>5791</v>
      </c>
      <c r="E270" s="832" t="s">
        <v>5746</v>
      </c>
      <c r="F270" s="849">
        <v>23</v>
      </c>
      <c r="G270" s="849">
        <v>2216.7399999999998</v>
      </c>
      <c r="H270" s="849">
        <v>3.2857142857142856</v>
      </c>
      <c r="I270" s="849">
        <v>96.38</v>
      </c>
      <c r="J270" s="849">
        <v>7</v>
      </c>
      <c r="K270" s="849">
        <v>674.66</v>
      </c>
      <c r="L270" s="849">
        <v>1</v>
      </c>
      <c r="M270" s="849">
        <v>96.38</v>
      </c>
      <c r="N270" s="849">
        <v>28</v>
      </c>
      <c r="O270" s="849">
        <v>2698.6400000000003</v>
      </c>
      <c r="P270" s="837">
        <v>4.0000000000000009</v>
      </c>
      <c r="Q270" s="850">
        <v>96.38000000000001</v>
      </c>
    </row>
    <row r="271" spans="1:17" ht="14.45" customHeight="1" x14ac:dyDescent="0.2">
      <c r="A271" s="831" t="s">
        <v>577</v>
      </c>
      <c r="B271" s="832" t="s">
        <v>5519</v>
      </c>
      <c r="C271" s="832" t="s">
        <v>5722</v>
      </c>
      <c r="D271" s="832" t="s">
        <v>5792</v>
      </c>
      <c r="E271" s="832" t="s">
        <v>5746</v>
      </c>
      <c r="F271" s="849">
        <v>18</v>
      </c>
      <c r="G271" s="849">
        <v>2182.5</v>
      </c>
      <c r="H271" s="849">
        <v>0.81818181818181823</v>
      </c>
      <c r="I271" s="849">
        <v>121.25</v>
      </c>
      <c r="J271" s="849">
        <v>22</v>
      </c>
      <c r="K271" s="849">
        <v>2667.5</v>
      </c>
      <c r="L271" s="849">
        <v>1</v>
      </c>
      <c r="M271" s="849">
        <v>121.25</v>
      </c>
      <c r="N271" s="849">
        <v>31</v>
      </c>
      <c r="O271" s="849">
        <v>3758.75</v>
      </c>
      <c r="P271" s="837">
        <v>1.4090909090909092</v>
      </c>
      <c r="Q271" s="850">
        <v>121.25</v>
      </c>
    </row>
    <row r="272" spans="1:17" ht="14.45" customHeight="1" x14ac:dyDescent="0.2">
      <c r="A272" s="831" t="s">
        <v>577</v>
      </c>
      <c r="B272" s="832" t="s">
        <v>5519</v>
      </c>
      <c r="C272" s="832" t="s">
        <v>5722</v>
      </c>
      <c r="D272" s="832" t="s">
        <v>5793</v>
      </c>
      <c r="E272" s="832" t="s">
        <v>5746</v>
      </c>
      <c r="F272" s="849">
        <v>1</v>
      </c>
      <c r="G272" s="849">
        <v>103.64</v>
      </c>
      <c r="H272" s="849">
        <v>9.9999999999999992E-2</v>
      </c>
      <c r="I272" s="849">
        <v>103.64</v>
      </c>
      <c r="J272" s="849">
        <v>10</v>
      </c>
      <c r="K272" s="849">
        <v>1036.4000000000001</v>
      </c>
      <c r="L272" s="849">
        <v>1</v>
      </c>
      <c r="M272" s="849">
        <v>103.64000000000001</v>
      </c>
      <c r="N272" s="849">
        <v>2</v>
      </c>
      <c r="O272" s="849">
        <v>207.28</v>
      </c>
      <c r="P272" s="837">
        <v>0.19999999999999998</v>
      </c>
      <c r="Q272" s="850">
        <v>103.64</v>
      </c>
    </row>
    <row r="273" spans="1:17" ht="14.45" customHeight="1" x14ac:dyDescent="0.2">
      <c r="A273" s="831" t="s">
        <v>577</v>
      </c>
      <c r="B273" s="832" t="s">
        <v>5519</v>
      </c>
      <c r="C273" s="832" t="s">
        <v>5722</v>
      </c>
      <c r="D273" s="832" t="s">
        <v>5794</v>
      </c>
      <c r="E273" s="832" t="s">
        <v>5746</v>
      </c>
      <c r="F273" s="849"/>
      <c r="G273" s="849"/>
      <c r="H273" s="849"/>
      <c r="I273" s="849"/>
      <c r="J273" s="849">
        <v>9</v>
      </c>
      <c r="K273" s="849">
        <v>1026</v>
      </c>
      <c r="L273" s="849">
        <v>1</v>
      </c>
      <c r="M273" s="849">
        <v>114</v>
      </c>
      <c r="N273" s="849">
        <v>1</v>
      </c>
      <c r="O273" s="849">
        <v>114</v>
      </c>
      <c r="P273" s="837">
        <v>0.1111111111111111</v>
      </c>
      <c r="Q273" s="850">
        <v>114</v>
      </c>
    </row>
    <row r="274" spans="1:17" ht="14.45" customHeight="1" x14ac:dyDescent="0.2">
      <c r="A274" s="831" t="s">
        <v>577</v>
      </c>
      <c r="B274" s="832" t="s">
        <v>5519</v>
      </c>
      <c r="C274" s="832" t="s">
        <v>5722</v>
      </c>
      <c r="D274" s="832" t="s">
        <v>5795</v>
      </c>
      <c r="E274" s="832" t="s">
        <v>5746</v>
      </c>
      <c r="F274" s="849"/>
      <c r="G274" s="849"/>
      <c r="H274" s="849"/>
      <c r="I274" s="849"/>
      <c r="J274" s="849">
        <v>2</v>
      </c>
      <c r="K274" s="849">
        <v>344.08</v>
      </c>
      <c r="L274" s="849">
        <v>1</v>
      </c>
      <c r="M274" s="849">
        <v>172.04</v>
      </c>
      <c r="N274" s="849">
        <v>2</v>
      </c>
      <c r="O274" s="849">
        <v>344.08</v>
      </c>
      <c r="P274" s="837">
        <v>1</v>
      </c>
      <c r="Q274" s="850">
        <v>172.04</v>
      </c>
    </row>
    <row r="275" spans="1:17" ht="14.45" customHeight="1" x14ac:dyDescent="0.2">
      <c r="A275" s="831" t="s">
        <v>577</v>
      </c>
      <c r="B275" s="832" t="s">
        <v>5519</v>
      </c>
      <c r="C275" s="832" t="s">
        <v>5722</v>
      </c>
      <c r="D275" s="832" t="s">
        <v>5796</v>
      </c>
      <c r="E275" s="832" t="s">
        <v>5746</v>
      </c>
      <c r="F275" s="849">
        <v>171</v>
      </c>
      <c r="G275" s="849">
        <v>15417.36</v>
      </c>
      <c r="H275" s="849">
        <v>1.0426829268292683</v>
      </c>
      <c r="I275" s="849">
        <v>90.16</v>
      </c>
      <c r="J275" s="849">
        <v>164</v>
      </c>
      <c r="K275" s="849">
        <v>14786.24</v>
      </c>
      <c r="L275" s="849">
        <v>1</v>
      </c>
      <c r="M275" s="849">
        <v>90.16</v>
      </c>
      <c r="N275" s="849">
        <v>124</v>
      </c>
      <c r="O275" s="849">
        <v>11179.839999999997</v>
      </c>
      <c r="P275" s="837">
        <v>0.75609756097560954</v>
      </c>
      <c r="Q275" s="850">
        <v>90.159999999999968</v>
      </c>
    </row>
    <row r="276" spans="1:17" ht="14.45" customHeight="1" x14ac:dyDescent="0.2">
      <c r="A276" s="831" t="s">
        <v>577</v>
      </c>
      <c r="B276" s="832" t="s">
        <v>5519</v>
      </c>
      <c r="C276" s="832" t="s">
        <v>5722</v>
      </c>
      <c r="D276" s="832" t="s">
        <v>5797</v>
      </c>
      <c r="E276" s="832" t="s">
        <v>5798</v>
      </c>
      <c r="F276" s="849">
        <v>1</v>
      </c>
      <c r="G276" s="849">
        <v>4452.0600000000004</v>
      </c>
      <c r="H276" s="849">
        <v>0.1764050700321067</v>
      </c>
      <c r="I276" s="849">
        <v>4452.0600000000004</v>
      </c>
      <c r="J276" s="849">
        <v>6</v>
      </c>
      <c r="K276" s="849">
        <v>25237.710000000003</v>
      </c>
      <c r="L276" s="849">
        <v>1</v>
      </c>
      <c r="M276" s="849">
        <v>4206.2850000000008</v>
      </c>
      <c r="N276" s="849">
        <v>3</v>
      </c>
      <c r="O276" s="849">
        <v>12471.39</v>
      </c>
      <c r="P276" s="837">
        <v>0.49415695798073589</v>
      </c>
      <c r="Q276" s="850">
        <v>4157.13</v>
      </c>
    </row>
    <row r="277" spans="1:17" ht="14.45" customHeight="1" x14ac:dyDescent="0.2">
      <c r="A277" s="831" t="s">
        <v>577</v>
      </c>
      <c r="B277" s="832" t="s">
        <v>5519</v>
      </c>
      <c r="C277" s="832" t="s">
        <v>5722</v>
      </c>
      <c r="D277" s="832" t="s">
        <v>5799</v>
      </c>
      <c r="E277" s="832" t="s">
        <v>5800</v>
      </c>
      <c r="F277" s="849">
        <v>2</v>
      </c>
      <c r="G277" s="849">
        <v>3662.5</v>
      </c>
      <c r="H277" s="849"/>
      <c r="I277" s="849">
        <v>1831.25</v>
      </c>
      <c r="J277" s="849"/>
      <c r="K277" s="849"/>
      <c r="L277" s="849"/>
      <c r="M277" s="849"/>
      <c r="N277" s="849"/>
      <c r="O277" s="849"/>
      <c r="P277" s="837"/>
      <c r="Q277" s="850"/>
    </row>
    <row r="278" spans="1:17" ht="14.45" customHeight="1" x14ac:dyDescent="0.2">
      <c r="A278" s="831" t="s">
        <v>577</v>
      </c>
      <c r="B278" s="832" t="s">
        <v>5519</v>
      </c>
      <c r="C278" s="832" t="s">
        <v>5722</v>
      </c>
      <c r="D278" s="832" t="s">
        <v>5801</v>
      </c>
      <c r="E278" s="832" t="s">
        <v>5802</v>
      </c>
      <c r="F278" s="849">
        <v>2</v>
      </c>
      <c r="G278" s="849">
        <v>25363.96</v>
      </c>
      <c r="H278" s="849"/>
      <c r="I278" s="849">
        <v>12681.98</v>
      </c>
      <c r="J278" s="849"/>
      <c r="K278" s="849"/>
      <c r="L278" s="849"/>
      <c r="M278" s="849"/>
      <c r="N278" s="849"/>
      <c r="O278" s="849"/>
      <c r="P278" s="837"/>
      <c r="Q278" s="850"/>
    </row>
    <row r="279" spans="1:17" ht="14.45" customHeight="1" x14ac:dyDescent="0.2">
      <c r="A279" s="831" t="s">
        <v>577</v>
      </c>
      <c r="B279" s="832" t="s">
        <v>5519</v>
      </c>
      <c r="C279" s="832" t="s">
        <v>5722</v>
      </c>
      <c r="D279" s="832" t="s">
        <v>5803</v>
      </c>
      <c r="E279" s="832" t="s">
        <v>5804</v>
      </c>
      <c r="F279" s="849">
        <v>8</v>
      </c>
      <c r="G279" s="849">
        <v>39216</v>
      </c>
      <c r="H279" s="849">
        <v>1.6</v>
      </c>
      <c r="I279" s="849">
        <v>4902</v>
      </c>
      <c r="J279" s="849">
        <v>5</v>
      </c>
      <c r="K279" s="849">
        <v>24510</v>
      </c>
      <c r="L279" s="849">
        <v>1</v>
      </c>
      <c r="M279" s="849">
        <v>4902</v>
      </c>
      <c r="N279" s="849">
        <v>11</v>
      </c>
      <c r="O279" s="849">
        <v>53922</v>
      </c>
      <c r="P279" s="837">
        <v>2.2000000000000002</v>
      </c>
      <c r="Q279" s="850">
        <v>4902</v>
      </c>
    </row>
    <row r="280" spans="1:17" ht="14.45" customHeight="1" x14ac:dyDescent="0.2">
      <c r="A280" s="831" t="s">
        <v>577</v>
      </c>
      <c r="B280" s="832" t="s">
        <v>5519</v>
      </c>
      <c r="C280" s="832" t="s">
        <v>5722</v>
      </c>
      <c r="D280" s="832" t="s">
        <v>5805</v>
      </c>
      <c r="E280" s="832" t="s">
        <v>5806</v>
      </c>
      <c r="F280" s="849">
        <v>1</v>
      </c>
      <c r="G280" s="849">
        <v>4819</v>
      </c>
      <c r="H280" s="849">
        <v>1.0915012842523928</v>
      </c>
      <c r="I280" s="849">
        <v>4819</v>
      </c>
      <c r="J280" s="849">
        <v>1</v>
      </c>
      <c r="K280" s="849">
        <v>4415.0200000000004</v>
      </c>
      <c r="L280" s="849">
        <v>1</v>
      </c>
      <c r="M280" s="849">
        <v>4415.0200000000004</v>
      </c>
      <c r="N280" s="849">
        <v>3</v>
      </c>
      <c r="O280" s="849">
        <v>13245.06</v>
      </c>
      <c r="P280" s="837">
        <v>2.9999999999999996</v>
      </c>
      <c r="Q280" s="850">
        <v>4415.0199999999995</v>
      </c>
    </row>
    <row r="281" spans="1:17" ht="14.45" customHeight="1" x14ac:dyDescent="0.2">
      <c r="A281" s="831" t="s">
        <v>577</v>
      </c>
      <c r="B281" s="832" t="s">
        <v>5519</v>
      </c>
      <c r="C281" s="832" t="s">
        <v>5722</v>
      </c>
      <c r="D281" s="832" t="s">
        <v>5807</v>
      </c>
      <c r="E281" s="832" t="s">
        <v>5808</v>
      </c>
      <c r="F281" s="849">
        <v>17</v>
      </c>
      <c r="G281" s="849">
        <v>84830</v>
      </c>
      <c r="H281" s="849">
        <v>1.7</v>
      </c>
      <c r="I281" s="849">
        <v>4990</v>
      </c>
      <c r="J281" s="849">
        <v>10</v>
      </c>
      <c r="K281" s="849">
        <v>49900</v>
      </c>
      <c r="L281" s="849">
        <v>1</v>
      </c>
      <c r="M281" s="849">
        <v>4990</v>
      </c>
      <c r="N281" s="849">
        <v>17</v>
      </c>
      <c r="O281" s="849">
        <v>84830</v>
      </c>
      <c r="P281" s="837">
        <v>1.7</v>
      </c>
      <c r="Q281" s="850">
        <v>4990</v>
      </c>
    </row>
    <row r="282" spans="1:17" ht="14.45" customHeight="1" x14ac:dyDescent="0.2">
      <c r="A282" s="831" t="s">
        <v>577</v>
      </c>
      <c r="B282" s="832" t="s">
        <v>5519</v>
      </c>
      <c r="C282" s="832" t="s">
        <v>5722</v>
      </c>
      <c r="D282" s="832" t="s">
        <v>5809</v>
      </c>
      <c r="E282" s="832" t="s">
        <v>5810</v>
      </c>
      <c r="F282" s="849">
        <v>3</v>
      </c>
      <c r="G282" s="849">
        <v>4458.4500000000007</v>
      </c>
      <c r="H282" s="849">
        <v>0.60000000000000009</v>
      </c>
      <c r="I282" s="849">
        <v>1486.1500000000003</v>
      </c>
      <c r="J282" s="849">
        <v>5</v>
      </c>
      <c r="K282" s="849">
        <v>7430.75</v>
      </c>
      <c r="L282" s="849">
        <v>1</v>
      </c>
      <c r="M282" s="849">
        <v>1486.15</v>
      </c>
      <c r="N282" s="849">
        <v>53</v>
      </c>
      <c r="O282" s="849">
        <v>78765.949999999983</v>
      </c>
      <c r="P282" s="837">
        <v>10.599999999999998</v>
      </c>
      <c r="Q282" s="850">
        <v>1486.1499999999996</v>
      </c>
    </row>
    <row r="283" spans="1:17" ht="14.45" customHeight="1" x14ac:dyDescent="0.2">
      <c r="A283" s="831" t="s">
        <v>577</v>
      </c>
      <c r="B283" s="832" t="s">
        <v>5519</v>
      </c>
      <c r="C283" s="832" t="s">
        <v>5722</v>
      </c>
      <c r="D283" s="832" t="s">
        <v>5811</v>
      </c>
      <c r="E283" s="832" t="s">
        <v>5812</v>
      </c>
      <c r="F283" s="849">
        <v>4</v>
      </c>
      <c r="G283" s="849">
        <v>11665.32</v>
      </c>
      <c r="H283" s="849"/>
      <c r="I283" s="849">
        <v>2916.33</v>
      </c>
      <c r="J283" s="849"/>
      <c r="K283" s="849"/>
      <c r="L283" s="849"/>
      <c r="M283" s="849"/>
      <c r="N283" s="849">
        <v>2</v>
      </c>
      <c r="O283" s="849">
        <v>5832.66</v>
      </c>
      <c r="P283" s="837"/>
      <c r="Q283" s="850">
        <v>2916.33</v>
      </c>
    </row>
    <row r="284" spans="1:17" ht="14.45" customHeight="1" x14ac:dyDescent="0.2">
      <c r="A284" s="831" t="s">
        <v>577</v>
      </c>
      <c r="B284" s="832" t="s">
        <v>5519</v>
      </c>
      <c r="C284" s="832" t="s">
        <v>5722</v>
      </c>
      <c r="D284" s="832" t="s">
        <v>5813</v>
      </c>
      <c r="E284" s="832" t="s">
        <v>5814</v>
      </c>
      <c r="F284" s="849">
        <v>2</v>
      </c>
      <c r="G284" s="849">
        <v>3262</v>
      </c>
      <c r="H284" s="849">
        <v>0.66666666666666663</v>
      </c>
      <c r="I284" s="849">
        <v>1631</v>
      </c>
      <c r="J284" s="849">
        <v>3</v>
      </c>
      <c r="K284" s="849">
        <v>4893</v>
      </c>
      <c r="L284" s="849">
        <v>1</v>
      </c>
      <c r="M284" s="849">
        <v>1631</v>
      </c>
      <c r="N284" s="849">
        <v>1</v>
      </c>
      <c r="O284" s="849">
        <v>1631</v>
      </c>
      <c r="P284" s="837">
        <v>0.33333333333333331</v>
      </c>
      <c r="Q284" s="850">
        <v>1631</v>
      </c>
    </row>
    <row r="285" spans="1:17" ht="14.45" customHeight="1" x14ac:dyDescent="0.2">
      <c r="A285" s="831" t="s">
        <v>577</v>
      </c>
      <c r="B285" s="832" t="s">
        <v>5519</v>
      </c>
      <c r="C285" s="832" t="s">
        <v>5722</v>
      </c>
      <c r="D285" s="832" t="s">
        <v>5815</v>
      </c>
      <c r="E285" s="832" t="s">
        <v>5816</v>
      </c>
      <c r="F285" s="849">
        <v>1</v>
      </c>
      <c r="G285" s="849">
        <v>2834.45</v>
      </c>
      <c r="H285" s="849">
        <v>0.19999999999999998</v>
      </c>
      <c r="I285" s="849">
        <v>2834.45</v>
      </c>
      <c r="J285" s="849">
        <v>5</v>
      </c>
      <c r="K285" s="849">
        <v>14172.25</v>
      </c>
      <c r="L285" s="849">
        <v>1</v>
      </c>
      <c r="M285" s="849">
        <v>2834.45</v>
      </c>
      <c r="N285" s="849">
        <v>5</v>
      </c>
      <c r="O285" s="849">
        <v>14172.25</v>
      </c>
      <c r="P285" s="837">
        <v>1</v>
      </c>
      <c r="Q285" s="850">
        <v>2834.45</v>
      </c>
    </row>
    <row r="286" spans="1:17" ht="14.45" customHeight="1" x14ac:dyDescent="0.2">
      <c r="A286" s="831" t="s">
        <v>577</v>
      </c>
      <c r="B286" s="832" t="s">
        <v>5519</v>
      </c>
      <c r="C286" s="832" t="s">
        <v>5722</v>
      </c>
      <c r="D286" s="832" t="s">
        <v>5817</v>
      </c>
      <c r="E286" s="832" t="s">
        <v>5816</v>
      </c>
      <c r="F286" s="849">
        <v>2</v>
      </c>
      <c r="G286" s="849">
        <v>8603.9</v>
      </c>
      <c r="H286" s="849">
        <v>2</v>
      </c>
      <c r="I286" s="849">
        <v>4301.95</v>
      </c>
      <c r="J286" s="849">
        <v>1</v>
      </c>
      <c r="K286" s="849">
        <v>4301.95</v>
      </c>
      <c r="L286" s="849">
        <v>1</v>
      </c>
      <c r="M286" s="849">
        <v>4301.95</v>
      </c>
      <c r="N286" s="849">
        <v>6</v>
      </c>
      <c r="O286" s="849">
        <v>25811.7</v>
      </c>
      <c r="P286" s="837">
        <v>6</v>
      </c>
      <c r="Q286" s="850">
        <v>4301.95</v>
      </c>
    </row>
    <row r="287" spans="1:17" ht="14.45" customHeight="1" x14ac:dyDescent="0.2">
      <c r="A287" s="831" t="s">
        <v>577</v>
      </c>
      <c r="B287" s="832" t="s">
        <v>5519</v>
      </c>
      <c r="C287" s="832" t="s">
        <v>5722</v>
      </c>
      <c r="D287" s="832" t="s">
        <v>5818</v>
      </c>
      <c r="E287" s="832" t="s">
        <v>5819</v>
      </c>
      <c r="F287" s="849">
        <v>18</v>
      </c>
      <c r="G287" s="849">
        <v>22460.04</v>
      </c>
      <c r="H287" s="849">
        <v>0.8571428571428571</v>
      </c>
      <c r="I287" s="849">
        <v>1247.78</v>
      </c>
      <c r="J287" s="849">
        <v>21</v>
      </c>
      <c r="K287" s="849">
        <v>26203.38</v>
      </c>
      <c r="L287" s="849">
        <v>1</v>
      </c>
      <c r="M287" s="849">
        <v>1247.78</v>
      </c>
      <c r="N287" s="849">
        <v>31</v>
      </c>
      <c r="O287" s="849">
        <v>38681.18</v>
      </c>
      <c r="P287" s="837">
        <v>1.4761904761904761</v>
      </c>
      <c r="Q287" s="850">
        <v>1247.78</v>
      </c>
    </row>
    <row r="288" spans="1:17" ht="14.45" customHeight="1" x14ac:dyDescent="0.2">
      <c r="A288" s="831" t="s">
        <v>577</v>
      </c>
      <c r="B288" s="832" t="s">
        <v>5519</v>
      </c>
      <c r="C288" s="832" t="s">
        <v>5722</v>
      </c>
      <c r="D288" s="832" t="s">
        <v>5820</v>
      </c>
      <c r="E288" s="832" t="s">
        <v>5819</v>
      </c>
      <c r="F288" s="849">
        <v>31</v>
      </c>
      <c r="G288" s="849">
        <v>44078.59</v>
      </c>
      <c r="H288" s="849">
        <v>0.67391304347826086</v>
      </c>
      <c r="I288" s="849">
        <v>1421.8899999999999</v>
      </c>
      <c r="J288" s="849">
        <v>46</v>
      </c>
      <c r="K288" s="849">
        <v>65406.939999999995</v>
      </c>
      <c r="L288" s="849">
        <v>1</v>
      </c>
      <c r="M288" s="849">
        <v>1421.8899999999999</v>
      </c>
      <c r="N288" s="849">
        <v>26</v>
      </c>
      <c r="O288" s="849">
        <v>36969.14</v>
      </c>
      <c r="P288" s="837">
        <v>0.56521739130434789</v>
      </c>
      <c r="Q288" s="850">
        <v>1421.8899999999999</v>
      </c>
    </row>
    <row r="289" spans="1:17" ht="14.45" customHeight="1" x14ac:dyDescent="0.2">
      <c r="A289" s="831" t="s">
        <v>577</v>
      </c>
      <c r="B289" s="832" t="s">
        <v>5519</v>
      </c>
      <c r="C289" s="832" t="s">
        <v>5722</v>
      </c>
      <c r="D289" s="832" t="s">
        <v>5821</v>
      </c>
      <c r="E289" s="832" t="s">
        <v>5819</v>
      </c>
      <c r="F289" s="849">
        <v>16</v>
      </c>
      <c r="G289" s="849">
        <v>26497.759999999998</v>
      </c>
      <c r="H289" s="849">
        <v>1.0666666666666667</v>
      </c>
      <c r="I289" s="849">
        <v>1656.11</v>
      </c>
      <c r="J289" s="849">
        <v>15</v>
      </c>
      <c r="K289" s="849">
        <v>24841.649999999998</v>
      </c>
      <c r="L289" s="849">
        <v>1</v>
      </c>
      <c r="M289" s="849">
        <v>1656.11</v>
      </c>
      <c r="N289" s="849">
        <v>35</v>
      </c>
      <c r="O289" s="849">
        <v>57963.850000000006</v>
      </c>
      <c r="P289" s="837">
        <v>2.3333333333333339</v>
      </c>
      <c r="Q289" s="850">
        <v>1656.1100000000001</v>
      </c>
    </row>
    <row r="290" spans="1:17" ht="14.45" customHeight="1" x14ac:dyDescent="0.2">
      <c r="A290" s="831" t="s">
        <v>577</v>
      </c>
      <c r="B290" s="832" t="s">
        <v>5519</v>
      </c>
      <c r="C290" s="832" t="s">
        <v>5722</v>
      </c>
      <c r="D290" s="832" t="s">
        <v>5822</v>
      </c>
      <c r="E290" s="832" t="s">
        <v>5819</v>
      </c>
      <c r="F290" s="849">
        <v>2</v>
      </c>
      <c r="G290" s="849">
        <v>3558.88</v>
      </c>
      <c r="H290" s="849">
        <v>0.5</v>
      </c>
      <c r="I290" s="849">
        <v>1779.44</v>
      </c>
      <c r="J290" s="849">
        <v>4</v>
      </c>
      <c r="K290" s="849">
        <v>7117.76</v>
      </c>
      <c r="L290" s="849">
        <v>1</v>
      </c>
      <c r="M290" s="849">
        <v>1779.44</v>
      </c>
      <c r="N290" s="849">
        <v>11</v>
      </c>
      <c r="O290" s="849">
        <v>19573.84</v>
      </c>
      <c r="P290" s="837">
        <v>2.75</v>
      </c>
      <c r="Q290" s="850">
        <v>1779.44</v>
      </c>
    </row>
    <row r="291" spans="1:17" ht="14.45" customHeight="1" x14ac:dyDescent="0.2">
      <c r="A291" s="831" t="s">
        <v>577</v>
      </c>
      <c r="B291" s="832" t="s">
        <v>5519</v>
      </c>
      <c r="C291" s="832" t="s">
        <v>5722</v>
      </c>
      <c r="D291" s="832" t="s">
        <v>5823</v>
      </c>
      <c r="E291" s="832" t="s">
        <v>5824</v>
      </c>
      <c r="F291" s="849">
        <v>38</v>
      </c>
      <c r="G291" s="849">
        <v>53953.159999999996</v>
      </c>
      <c r="H291" s="849">
        <v>1.5833333333333333</v>
      </c>
      <c r="I291" s="849">
        <v>1419.82</v>
      </c>
      <c r="J291" s="849">
        <v>24</v>
      </c>
      <c r="K291" s="849">
        <v>34075.68</v>
      </c>
      <c r="L291" s="849">
        <v>1</v>
      </c>
      <c r="M291" s="849">
        <v>1419.82</v>
      </c>
      <c r="N291" s="849">
        <v>63</v>
      </c>
      <c r="O291" s="849">
        <v>89448.66</v>
      </c>
      <c r="P291" s="837">
        <v>2.625</v>
      </c>
      <c r="Q291" s="850">
        <v>1419.8200000000002</v>
      </c>
    </row>
    <row r="292" spans="1:17" ht="14.45" customHeight="1" x14ac:dyDescent="0.2">
      <c r="A292" s="831" t="s">
        <v>577</v>
      </c>
      <c r="B292" s="832" t="s">
        <v>5519</v>
      </c>
      <c r="C292" s="832" t="s">
        <v>5722</v>
      </c>
      <c r="D292" s="832" t="s">
        <v>5825</v>
      </c>
      <c r="E292" s="832" t="s">
        <v>5824</v>
      </c>
      <c r="F292" s="849">
        <v>29</v>
      </c>
      <c r="G292" s="849">
        <v>44871.41</v>
      </c>
      <c r="H292" s="849">
        <v>0.56862745098039214</v>
      </c>
      <c r="I292" s="849">
        <v>1547.2900000000002</v>
      </c>
      <c r="J292" s="849">
        <v>51</v>
      </c>
      <c r="K292" s="849">
        <v>78911.790000000008</v>
      </c>
      <c r="L292" s="849">
        <v>1</v>
      </c>
      <c r="M292" s="849">
        <v>1547.2900000000002</v>
      </c>
      <c r="N292" s="849">
        <v>52</v>
      </c>
      <c r="O292" s="849">
        <v>80459.079999999987</v>
      </c>
      <c r="P292" s="837">
        <v>1.0196078431372546</v>
      </c>
      <c r="Q292" s="850">
        <v>1547.2899999999997</v>
      </c>
    </row>
    <row r="293" spans="1:17" ht="14.45" customHeight="1" x14ac:dyDescent="0.2">
      <c r="A293" s="831" t="s">
        <v>577</v>
      </c>
      <c r="B293" s="832" t="s">
        <v>5519</v>
      </c>
      <c r="C293" s="832" t="s">
        <v>5722</v>
      </c>
      <c r="D293" s="832" t="s">
        <v>5826</v>
      </c>
      <c r="E293" s="832" t="s">
        <v>5824</v>
      </c>
      <c r="F293" s="849">
        <v>4</v>
      </c>
      <c r="G293" s="849">
        <v>6578.84</v>
      </c>
      <c r="H293" s="849">
        <v>1.3333333333333333</v>
      </c>
      <c r="I293" s="849">
        <v>1644.71</v>
      </c>
      <c r="J293" s="849">
        <v>3</v>
      </c>
      <c r="K293" s="849">
        <v>4934.13</v>
      </c>
      <c r="L293" s="849">
        <v>1</v>
      </c>
      <c r="M293" s="849">
        <v>1644.71</v>
      </c>
      <c r="N293" s="849">
        <v>3</v>
      </c>
      <c r="O293" s="849">
        <v>4934.13</v>
      </c>
      <c r="P293" s="837">
        <v>1</v>
      </c>
      <c r="Q293" s="850">
        <v>1644.71</v>
      </c>
    </row>
    <row r="294" spans="1:17" ht="14.45" customHeight="1" x14ac:dyDescent="0.2">
      <c r="A294" s="831" t="s">
        <v>577</v>
      </c>
      <c r="B294" s="832" t="s">
        <v>5519</v>
      </c>
      <c r="C294" s="832" t="s">
        <v>5722</v>
      </c>
      <c r="D294" s="832" t="s">
        <v>5827</v>
      </c>
      <c r="E294" s="832" t="s">
        <v>5824</v>
      </c>
      <c r="F294" s="849"/>
      <c r="G294" s="849"/>
      <c r="H294" s="849"/>
      <c r="I294" s="849"/>
      <c r="J294" s="849"/>
      <c r="K294" s="849"/>
      <c r="L294" s="849"/>
      <c r="M294" s="849"/>
      <c r="N294" s="849">
        <v>1</v>
      </c>
      <c r="O294" s="849">
        <v>1783.58</v>
      </c>
      <c r="P294" s="837"/>
      <c r="Q294" s="850">
        <v>1783.58</v>
      </c>
    </row>
    <row r="295" spans="1:17" ht="14.45" customHeight="1" x14ac:dyDescent="0.2">
      <c r="A295" s="831" t="s">
        <v>577</v>
      </c>
      <c r="B295" s="832" t="s">
        <v>5519</v>
      </c>
      <c r="C295" s="832" t="s">
        <v>5722</v>
      </c>
      <c r="D295" s="832" t="s">
        <v>5828</v>
      </c>
      <c r="E295" s="832" t="s">
        <v>5829</v>
      </c>
      <c r="F295" s="849">
        <v>114</v>
      </c>
      <c r="G295" s="849">
        <v>89979.059999999983</v>
      </c>
      <c r="H295" s="849">
        <v>0.68674698795180711</v>
      </c>
      <c r="I295" s="849">
        <v>789.28999999999985</v>
      </c>
      <c r="J295" s="849">
        <v>166</v>
      </c>
      <c r="K295" s="849">
        <v>131022.14</v>
      </c>
      <c r="L295" s="849">
        <v>1</v>
      </c>
      <c r="M295" s="849">
        <v>789.29</v>
      </c>
      <c r="N295" s="849">
        <v>190</v>
      </c>
      <c r="O295" s="849">
        <v>149965.09999999995</v>
      </c>
      <c r="P295" s="837">
        <v>1.1445783132530116</v>
      </c>
      <c r="Q295" s="850">
        <v>789.28999999999974</v>
      </c>
    </row>
    <row r="296" spans="1:17" ht="14.45" customHeight="1" x14ac:dyDescent="0.2">
      <c r="A296" s="831" t="s">
        <v>577</v>
      </c>
      <c r="B296" s="832" t="s">
        <v>5519</v>
      </c>
      <c r="C296" s="832" t="s">
        <v>5722</v>
      </c>
      <c r="D296" s="832" t="s">
        <v>5830</v>
      </c>
      <c r="E296" s="832" t="s">
        <v>5831</v>
      </c>
      <c r="F296" s="849">
        <v>1</v>
      </c>
      <c r="G296" s="849">
        <v>2603.5500000000002</v>
      </c>
      <c r="H296" s="849">
        <v>1.4042047127732444</v>
      </c>
      <c r="I296" s="849">
        <v>2603.5500000000002</v>
      </c>
      <c r="J296" s="849">
        <v>1</v>
      </c>
      <c r="K296" s="849">
        <v>1854.11</v>
      </c>
      <c r="L296" s="849">
        <v>1</v>
      </c>
      <c r="M296" s="849">
        <v>1854.11</v>
      </c>
      <c r="N296" s="849">
        <v>1</v>
      </c>
      <c r="O296" s="849">
        <v>1854.11</v>
      </c>
      <c r="P296" s="837">
        <v>1</v>
      </c>
      <c r="Q296" s="850">
        <v>1854.11</v>
      </c>
    </row>
    <row r="297" spans="1:17" ht="14.45" customHeight="1" x14ac:dyDescent="0.2">
      <c r="A297" s="831" t="s">
        <v>577</v>
      </c>
      <c r="B297" s="832" t="s">
        <v>5519</v>
      </c>
      <c r="C297" s="832" t="s">
        <v>5722</v>
      </c>
      <c r="D297" s="832" t="s">
        <v>5832</v>
      </c>
      <c r="E297" s="832" t="s">
        <v>5833</v>
      </c>
      <c r="F297" s="849">
        <v>9</v>
      </c>
      <c r="G297" s="849">
        <v>74002.59</v>
      </c>
      <c r="H297" s="849">
        <v>1.2857142857142856</v>
      </c>
      <c r="I297" s="849">
        <v>8222.51</v>
      </c>
      <c r="J297" s="849">
        <v>7</v>
      </c>
      <c r="K297" s="849">
        <v>57557.570000000007</v>
      </c>
      <c r="L297" s="849">
        <v>1</v>
      </c>
      <c r="M297" s="849">
        <v>8222.51</v>
      </c>
      <c r="N297" s="849">
        <v>8</v>
      </c>
      <c r="O297" s="849">
        <v>65780.08</v>
      </c>
      <c r="P297" s="837">
        <v>1.1428571428571428</v>
      </c>
      <c r="Q297" s="850">
        <v>8222.51</v>
      </c>
    </row>
    <row r="298" spans="1:17" ht="14.45" customHeight="1" x14ac:dyDescent="0.2">
      <c r="A298" s="831" t="s">
        <v>577</v>
      </c>
      <c r="B298" s="832" t="s">
        <v>5519</v>
      </c>
      <c r="C298" s="832" t="s">
        <v>5722</v>
      </c>
      <c r="D298" s="832" t="s">
        <v>5834</v>
      </c>
      <c r="E298" s="832" t="s">
        <v>5835</v>
      </c>
      <c r="F298" s="849">
        <v>1</v>
      </c>
      <c r="G298" s="849">
        <v>322.20999999999998</v>
      </c>
      <c r="H298" s="849"/>
      <c r="I298" s="849">
        <v>322.20999999999998</v>
      </c>
      <c r="J298" s="849"/>
      <c r="K298" s="849"/>
      <c r="L298" s="849"/>
      <c r="M298" s="849"/>
      <c r="N298" s="849">
        <v>1</v>
      </c>
      <c r="O298" s="849">
        <v>322.20999999999998</v>
      </c>
      <c r="P298" s="837"/>
      <c r="Q298" s="850">
        <v>322.20999999999998</v>
      </c>
    </row>
    <row r="299" spans="1:17" ht="14.45" customHeight="1" x14ac:dyDescent="0.2">
      <c r="A299" s="831" t="s">
        <v>577</v>
      </c>
      <c r="B299" s="832" t="s">
        <v>5519</v>
      </c>
      <c r="C299" s="832" t="s">
        <v>5722</v>
      </c>
      <c r="D299" s="832" t="s">
        <v>5836</v>
      </c>
      <c r="E299" s="832" t="s">
        <v>5824</v>
      </c>
      <c r="F299" s="849">
        <v>29</v>
      </c>
      <c r="G299" s="849">
        <v>36967.17</v>
      </c>
      <c r="H299" s="849">
        <v>0.64444444444444438</v>
      </c>
      <c r="I299" s="849">
        <v>1274.73</v>
      </c>
      <c r="J299" s="849">
        <v>45</v>
      </c>
      <c r="K299" s="849">
        <v>57362.85</v>
      </c>
      <c r="L299" s="849">
        <v>1</v>
      </c>
      <c r="M299" s="849">
        <v>1274.73</v>
      </c>
      <c r="N299" s="849">
        <v>58</v>
      </c>
      <c r="O299" s="849">
        <v>73934.34</v>
      </c>
      <c r="P299" s="837">
        <v>1.2888888888888888</v>
      </c>
      <c r="Q299" s="850">
        <v>1274.73</v>
      </c>
    </row>
    <row r="300" spans="1:17" ht="14.45" customHeight="1" x14ac:dyDescent="0.2">
      <c r="A300" s="831" t="s">
        <v>577</v>
      </c>
      <c r="B300" s="832" t="s">
        <v>5519</v>
      </c>
      <c r="C300" s="832" t="s">
        <v>5722</v>
      </c>
      <c r="D300" s="832" t="s">
        <v>5837</v>
      </c>
      <c r="E300" s="832" t="s">
        <v>5838</v>
      </c>
      <c r="F300" s="849">
        <v>2</v>
      </c>
      <c r="G300" s="849">
        <v>25281.06</v>
      </c>
      <c r="H300" s="849">
        <v>0.28571428571428575</v>
      </c>
      <c r="I300" s="849">
        <v>12640.53</v>
      </c>
      <c r="J300" s="849">
        <v>7</v>
      </c>
      <c r="K300" s="849">
        <v>88483.709999999992</v>
      </c>
      <c r="L300" s="849">
        <v>1</v>
      </c>
      <c r="M300" s="849">
        <v>12640.529999999999</v>
      </c>
      <c r="N300" s="849">
        <v>8</v>
      </c>
      <c r="O300" s="849">
        <v>101124.24</v>
      </c>
      <c r="P300" s="837">
        <v>1.142857142857143</v>
      </c>
      <c r="Q300" s="850">
        <v>12640.53</v>
      </c>
    </row>
    <row r="301" spans="1:17" ht="14.45" customHeight="1" x14ac:dyDescent="0.2">
      <c r="A301" s="831" t="s">
        <v>577</v>
      </c>
      <c r="B301" s="832" t="s">
        <v>5519</v>
      </c>
      <c r="C301" s="832" t="s">
        <v>5722</v>
      </c>
      <c r="D301" s="832" t="s">
        <v>5839</v>
      </c>
      <c r="E301" s="832" t="s">
        <v>5840</v>
      </c>
      <c r="F301" s="849"/>
      <c r="G301" s="849"/>
      <c r="H301" s="849"/>
      <c r="I301" s="849"/>
      <c r="J301" s="849">
        <v>2</v>
      </c>
      <c r="K301" s="849">
        <v>2097.6</v>
      </c>
      <c r="L301" s="849">
        <v>1</v>
      </c>
      <c r="M301" s="849">
        <v>1048.8</v>
      </c>
      <c r="N301" s="849">
        <v>2</v>
      </c>
      <c r="O301" s="849">
        <v>2097.6</v>
      </c>
      <c r="P301" s="837">
        <v>1</v>
      </c>
      <c r="Q301" s="850">
        <v>1048.8</v>
      </c>
    </row>
    <row r="302" spans="1:17" ht="14.45" customHeight="1" x14ac:dyDescent="0.2">
      <c r="A302" s="831" t="s">
        <v>577</v>
      </c>
      <c r="B302" s="832" t="s">
        <v>5519</v>
      </c>
      <c r="C302" s="832" t="s">
        <v>5722</v>
      </c>
      <c r="D302" s="832" t="s">
        <v>5841</v>
      </c>
      <c r="E302" s="832" t="s">
        <v>5842</v>
      </c>
      <c r="F302" s="849">
        <v>1</v>
      </c>
      <c r="G302" s="849">
        <v>12451.91</v>
      </c>
      <c r="H302" s="849">
        <v>0.25</v>
      </c>
      <c r="I302" s="849">
        <v>12451.91</v>
      </c>
      <c r="J302" s="849">
        <v>4</v>
      </c>
      <c r="K302" s="849">
        <v>49807.64</v>
      </c>
      <c r="L302" s="849">
        <v>1</v>
      </c>
      <c r="M302" s="849">
        <v>12451.91</v>
      </c>
      <c r="N302" s="849">
        <v>3</v>
      </c>
      <c r="O302" s="849">
        <v>37355.729999999996</v>
      </c>
      <c r="P302" s="837">
        <v>0.74999999999999989</v>
      </c>
      <c r="Q302" s="850">
        <v>12451.909999999998</v>
      </c>
    </row>
    <row r="303" spans="1:17" ht="14.45" customHeight="1" x14ac:dyDescent="0.2">
      <c r="A303" s="831" t="s">
        <v>577</v>
      </c>
      <c r="B303" s="832" t="s">
        <v>5519</v>
      </c>
      <c r="C303" s="832" t="s">
        <v>5722</v>
      </c>
      <c r="D303" s="832" t="s">
        <v>5843</v>
      </c>
      <c r="E303" s="832" t="s">
        <v>5842</v>
      </c>
      <c r="F303" s="849">
        <v>1</v>
      </c>
      <c r="G303" s="849">
        <v>13282.04</v>
      </c>
      <c r="H303" s="849">
        <v>0.5</v>
      </c>
      <c r="I303" s="849">
        <v>13282.04</v>
      </c>
      <c r="J303" s="849">
        <v>2</v>
      </c>
      <c r="K303" s="849">
        <v>26564.080000000002</v>
      </c>
      <c r="L303" s="849">
        <v>1</v>
      </c>
      <c r="M303" s="849">
        <v>13282.04</v>
      </c>
      <c r="N303" s="849">
        <v>1</v>
      </c>
      <c r="O303" s="849">
        <v>13282.04</v>
      </c>
      <c r="P303" s="837">
        <v>0.5</v>
      </c>
      <c r="Q303" s="850">
        <v>13282.04</v>
      </c>
    </row>
    <row r="304" spans="1:17" ht="14.45" customHeight="1" x14ac:dyDescent="0.2">
      <c r="A304" s="831" t="s">
        <v>577</v>
      </c>
      <c r="B304" s="832" t="s">
        <v>5519</v>
      </c>
      <c r="C304" s="832" t="s">
        <v>5722</v>
      </c>
      <c r="D304" s="832" t="s">
        <v>5844</v>
      </c>
      <c r="E304" s="832" t="s">
        <v>5840</v>
      </c>
      <c r="F304" s="849">
        <v>6</v>
      </c>
      <c r="G304" s="849">
        <v>7632</v>
      </c>
      <c r="H304" s="849"/>
      <c r="I304" s="849">
        <v>1272</v>
      </c>
      <c r="J304" s="849"/>
      <c r="K304" s="849"/>
      <c r="L304" s="849"/>
      <c r="M304" s="849"/>
      <c r="N304" s="849">
        <v>15</v>
      </c>
      <c r="O304" s="849">
        <v>18109.05</v>
      </c>
      <c r="P304" s="837"/>
      <c r="Q304" s="850">
        <v>1207.27</v>
      </c>
    </row>
    <row r="305" spans="1:17" ht="14.45" customHeight="1" x14ac:dyDescent="0.2">
      <c r="A305" s="831" t="s">
        <v>577</v>
      </c>
      <c r="B305" s="832" t="s">
        <v>5519</v>
      </c>
      <c r="C305" s="832" t="s">
        <v>5722</v>
      </c>
      <c r="D305" s="832" t="s">
        <v>5845</v>
      </c>
      <c r="E305" s="832" t="s">
        <v>5846</v>
      </c>
      <c r="F305" s="849">
        <v>1</v>
      </c>
      <c r="G305" s="849">
        <v>37159</v>
      </c>
      <c r="H305" s="849">
        <v>0.16666666666666666</v>
      </c>
      <c r="I305" s="849">
        <v>37159</v>
      </c>
      <c r="J305" s="849">
        <v>6</v>
      </c>
      <c r="K305" s="849">
        <v>222954</v>
      </c>
      <c r="L305" s="849">
        <v>1</v>
      </c>
      <c r="M305" s="849">
        <v>37159</v>
      </c>
      <c r="N305" s="849">
        <v>2</v>
      </c>
      <c r="O305" s="849">
        <v>74318</v>
      </c>
      <c r="P305" s="837">
        <v>0.33333333333333331</v>
      </c>
      <c r="Q305" s="850">
        <v>37159</v>
      </c>
    </row>
    <row r="306" spans="1:17" ht="14.45" customHeight="1" x14ac:dyDescent="0.2">
      <c r="A306" s="831" t="s">
        <v>577</v>
      </c>
      <c r="B306" s="832" t="s">
        <v>5519</v>
      </c>
      <c r="C306" s="832" t="s">
        <v>5722</v>
      </c>
      <c r="D306" s="832" t="s">
        <v>5847</v>
      </c>
      <c r="E306" s="832" t="s">
        <v>5848</v>
      </c>
      <c r="F306" s="849">
        <v>1</v>
      </c>
      <c r="G306" s="849">
        <v>9986</v>
      </c>
      <c r="H306" s="849">
        <v>0.16666666666666666</v>
      </c>
      <c r="I306" s="849">
        <v>9986</v>
      </c>
      <c r="J306" s="849">
        <v>6</v>
      </c>
      <c r="K306" s="849">
        <v>59916</v>
      </c>
      <c r="L306" s="849">
        <v>1</v>
      </c>
      <c r="M306" s="849">
        <v>9986</v>
      </c>
      <c r="N306" s="849">
        <v>2</v>
      </c>
      <c r="O306" s="849">
        <v>19972</v>
      </c>
      <c r="P306" s="837">
        <v>0.33333333333333331</v>
      </c>
      <c r="Q306" s="850">
        <v>9986</v>
      </c>
    </row>
    <row r="307" spans="1:17" ht="14.45" customHeight="1" x14ac:dyDescent="0.2">
      <c r="A307" s="831" t="s">
        <v>577</v>
      </c>
      <c r="B307" s="832" t="s">
        <v>5519</v>
      </c>
      <c r="C307" s="832" t="s">
        <v>5722</v>
      </c>
      <c r="D307" s="832" t="s">
        <v>5849</v>
      </c>
      <c r="E307" s="832" t="s">
        <v>5850</v>
      </c>
      <c r="F307" s="849">
        <v>1</v>
      </c>
      <c r="G307" s="849">
        <v>2347</v>
      </c>
      <c r="H307" s="849">
        <v>0.2</v>
      </c>
      <c r="I307" s="849">
        <v>2347</v>
      </c>
      <c r="J307" s="849">
        <v>5</v>
      </c>
      <c r="K307" s="849">
        <v>11735</v>
      </c>
      <c r="L307" s="849">
        <v>1</v>
      </c>
      <c r="M307" s="849">
        <v>2347</v>
      </c>
      <c r="N307" s="849">
        <v>2</v>
      </c>
      <c r="O307" s="849">
        <v>4694</v>
      </c>
      <c r="P307" s="837">
        <v>0.4</v>
      </c>
      <c r="Q307" s="850">
        <v>2347</v>
      </c>
    </row>
    <row r="308" spans="1:17" ht="14.45" customHeight="1" x14ac:dyDescent="0.2">
      <c r="A308" s="831" t="s">
        <v>577</v>
      </c>
      <c r="B308" s="832" t="s">
        <v>5519</v>
      </c>
      <c r="C308" s="832" t="s">
        <v>5722</v>
      </c>
      <c r="D308" s="832" t="s">
        <v>5851</v>
      </c>
      <c r="E308" s="832" t="s">
        <v>5852</v>
      </c>
      <c r="F308" s="849">
        <v>10</v>
      </c>
      <c r="G308" s="849">
        <v>10952.300000000001</v>
      </c>
      <c r="H308" s="849">
        <v>0.90909090909090928</v>
      </c>
      <c r="I308" s="849">
        <v>1095.23</v>
      </c>
      <c r="J308" s="849">
        <v>11</v>
      </c>
      <c r="K308" s="849">
        <v>12047.529999999999</v>
      </c>
      <c r="L308" s="849">
        <v>1</v>
      </c>
      <c r="M308" s="849">
        <v>1095.2299999999998</v>
      </c>
      <c r="N308" s="849">
        <v>15</v>
      </c>
      <c r="O308" s="849">
        <v>16428.45</v>
      </c>
      <c r="P308" s="837">
        <v>1.3636363636363638</v>
      </c>
      <c r="Q308" s="850">
        <v>1095.23</v>
      </c>
    </row>
    <row r="309" spans="1:17" ht="14.45" customHeight="1" x14ac:dyDescent="0.2">
      <c r="A309" s="831" t="s">
        <v>577</v>
      </c>
      <c r="B309" s="832" t="s">
        <v>5519</v>
      </c>
      <c r="C309" s="832" t="s">
        <v>5722</v>
      </c>
      <c r="D309" s="832" t="s">
        <v>5853</v>
      </c>
      <c r="E309" s="832" t="s">
        <v>5854</v>
      </c>
      <c r="F309" s="849">
        <v>2</v>
      </c>
      <c r="G309" s="849">
        <v>23348</v>
      </c>
      <c r="H309" s="849">
        <v>0.66666666666666663</v>
      </c>
      <c r="I309" s="849">
        <v>11674</v>
      </c>
      <c r="J309" s="849">
        <v>3</v>
      </c>
      <c r="K309" s="849">
        <v>35022</v>
      </c>
      <c r="L309" s="849">
        <v>1</v>
      </c>
      <c r="M309" s="849">
        <v>11674</v>
      </c>
      <c r="N309" s="849">
        <v>2</v>
      </c>
      <c r="O309" s="849">
        <v>23348</v>
      </c>
      <c r="P309" s="837">
        <v>0.66666666666666663</v>
      </c>
      <c r="Q309" s="850">
        <v>11674</v>
      </c>
    </row>
    <row r="310" spans="1:17" ht="14.45" customHeight="1" x14ac:dyDescent="0.2">
      <c r="A310" s="831" t="s">
        <v>577</v>
      </c>
      <c r="B310" s="832" t="s">
        <v>5519</v>
      </c>
      <c r="C310" s="832" t="s">
        <v>5722</v>
      </c>
      <c r="D310" s="832" t="s">
        <v>5855</v>
      </c>
      <c r="E310" s="832" t="s">
        <v>5856</v>
      </c>
      <c r="F310" s="849">
        <v>25</v>
      </c>
      <c r="G310" s="849">
        <v>22566.75</v>
      </c>
      <c r="H310" s="849">
        <v>0.83333333333333326</v>
      </c>
      <c r="I310" s="849">
        <v>902.67</v>
      </c>
      <c r="J310" s="849">
        <v>30</v>
      </c>
      <c r="K310" s="849">
        <v>27080.100000000002</v>
      </c>
      <c r="L310" s="849">
        <v>1</v>
      </c>
      <c r="M310" s="849">
        <v>902.67000000000007</v>
      </c>
      <c r="N310" s="849">
        <v>53</v>
      </c>
      <c r="O310" s="849">
        <v>47841.509999999995</v>
      </c>
      <c r="P310" s="837">
        <v>1.7666666666666664</v>
      </c>
      <c r="Q310" s="850">
        <v>902.66999999999985</v>
      </c>
    </row>
    <row r="311" spans="1:17" ht="14.45" customHeight="1" x14ac:dyDescent="0.2">
      <c r="A311" s="831" t="s">
        <v>577</v>
      </c>
      <c r="B311" s="832" t="s">
        <v>5519</v>
      </c>
      <c r="C311" s="832" t="s">
        <v>5722</v>
      </c>
      <c r="D311" s="832" t="s">
        <v>5857</v>
      </c>
      <c r="E311" s="832" t="s">
        <v>5856</v>
      </c>
      <c r="F311" s="849">
        <v>14</v>
      </c>
      <c r="G311" s="849">
        <v>14411.880000000001</v>
      </c>
      <c r="H311" s="849">
        <v>0.60869565217391297</v>
      </c>
      <c r="I311" s="849">
        <v>1029.42</v>
      </c>
      <c r="J311" s="849">
        <v>23</v>
      </c>
      <c r="K311" s="849">
        <v>23676.660000000003</v>
      </c>
      <c r="L311" s="849">
        <v>1</v>
      </c>
      <c r="M311" s="849">
        <v>1029.42</v>
      </c>
      <c r="N311" s="849">
        <v>8</v>
      </c>
      <c r="O311" s="849">
        <v>8235.36</v>
      </c>
      <c r="P311" s="837">
        <v>0.34782608695652173</v>
      </c>
      <c r="Q311" s="850">
        <v>1029.42</v>
      </c>
    </row>
    <row r="312" spans="1:17" ht="14.45" customHeight="1" x14ac:dyDescent="0.2">
      <c r="A312" s="831" t="s">
        <v>577</v>
      </c>
      <c r="B312" s="832" t="s">
        <v>5519</v>
      </c>
      <c r="C312" s="832" t="s">
        <v>5722</v>
      </c>
      <c r="D312" s="832" t="s">
        <v>5858</v>
      </c>
      <c r="E312" s="832" t="s">
        <v>5859</v>
      </c>
      <c r="F312" s="849">
        <v>1</v>
      </c>
      <c r="G312" s="849">
        <v>1037.19</v>
      </c>
      <c r="H312" s="849"/>
      <c r="I312" s="849">
        <v>1037.19</v>
      </c>
      <c r="J312" s="849"/>
      <c r="K312" s="849"/>
      <c r="L312" s="849"/>
      <c r="M312" s="849"/>
      <c r="N312" s="849"/>
      <c r="O312" s="849"/>
      <c r="P312" s="837"/>
      <c r="Q312" s="850"/>
    </row>
    <row r="313" spans="1:17" ht="14.45" customHeight="1" x14ac:dyDescent="0.2">
      <c r="A313" s="831" t="s">
        <v>577</v>
      </c>
      <c r="B313" s="832" t="s">
        <v>5519</v>
      </c>
      <c r="C313" s="832" t="s">
        <v>5722</v>
      </c>
      <c r="D313" s="832" t="s">
        <v>5860</v>
      </c>
      <c r="E313" s="832" t="s">
        <v>5861</v>
      </c>
      <c r="F313" s="849">
        <v>8</v>
      </c>
      <c r="G313" s="849">
        <v>76035.92</v>
      </c>
      <c r="H313" s="849">
        <v>1</v>
      </c>
      <c r="I313" s="849">
        <v>9504.49</v>
      </c>
      <c r="J313" s="849">
        <v>8</v>
      </c>
      <c r="K313" s="849">
        <v>76035.92</v>
      </c>
      <c r="L313" s="849">
        <v>1</v>
      </c>
      <c r="M313" s="849">
        <v>9504.49</v>
      </c>
      <c r="N313" s="849">
        <v>14</v>
      </c>
      <c r="O313" s="849">
        <v>133062.85999999999</v>
      </c>
      <c r="P313" s="837">
        <v>1.7499999999999998</v>
      </c>
      <c r="Q313" s="850">
        <v>9504.49</v>
      </c>
    </row>
    <row r="314" spans="1:17" ht="14.45" customHeight="1" x14ac:dyDescent="0.2">
      <c r="A314" s="831" t="s">
        <v>577</v>
      </c>
      <c r="B314" s="832" t="s">
        <v>5519</v>
      </c>
      <c r="C314" s="832" t="s">
        <v>5722</v>
      </c>
      <c r="D314" s="832" t="s">
        <v>5862</v>
      </c>
      <c r="E314" s="832" t="s">
        <v>5863</v>
      </c>
      <c r="F314" s="849">
        <v>1</v>
      </c>
      <c r="G314" s="849">
        <v>28950</v>
      </c>
      <c r="H314" s="849"/>
      <c r="I314" s="849">
        <v>28950</v>
      </c>
      <c r="J314" s="849"/>
      <c r="K314" s="849"/>
      <c r="L314" s="849"/>
      <c r="M314" s="849"/>
      <c r="N314" s="849"/>
      <c r="O314" s="849"/>
      <c r="P314" s="837"/>
      <c r="Q314" s="850"/>
    </row>
    <row r="315" spans="1:17" ht="14.45" customHeight="1" x14ac:dyDescent="0.2">
      <c r="A315" s="831" t="s">
        <v>577</v>
      </c>
      <c r="B315" s="832" t="s">
        <v>5519</v>
      </c>
      <c r="C315" s="832" t="s">
        <v>5722</v>
      </c>
      <c r="D315" s="832" t="s">
        <v>5864</v>
      </c>
      <c r="E315" s="832" t="s">
        <v>5865</v>
      </c>
      <c r="F315" s="849"/>
      <c r="G315" s="849"/>
      <c r="H315" s="849"/>
      <c r="I315" s="849"/>
      <c r="J315" s="849">
        <v>2</v>
      </c>
      <c r="K315" s="849">
        <v>18938.5</v>
      </c>
      <c r="L315" s="849">
        <v>1</v>
      </c>
      <c r="M315" s="849">
        <v>9469.25</v>
      </c>
      <c r="N315" s="849"/>
      <c r="O315" s="849"/>
      <c r="P315" s="837"/>
      <c r="Q315" s="850"/>
    </row>
    <row r="316" spans="1:17" ht="14.45" customHeight="1" x14ac:dyDescent="0.2">
      <c r="A316" s="831" t="s">
        <v>577</v>
      </c>
      <c r="B316" s="832" t="s">
        <v>5519</v>
      </c>
      <c r="C316" s="832" t="s">
        <v>5722</v>
      </c>
      <c r="D316" s="832" t="s">
        <v>5866</v>
      </c>
      <c r="E316" s="832" t="s">
        <v>5867</v>
      </c>
      <c r="F316" s="849">
        <v>1</v>
      </c>
      <c r="G316" s="849">
        <v>9750.11</v>
      </c>
      <c r="H316" s="849">
        <v>0.5</v>
      </c>
      <c r="I316" s="849">
        <v>9750.11</v>
      </c>
      <c r="J316" s="849">
        <v>2</v>
      </c>
      <c r="K316" s="849">
        <v>19500.22</v>
      </c>
      <c r="L316" s="849">
        <v>1</v>
      </c>
      <c r="M316" s="849">
        <v>9750.11</v>
      </c>
      <c r="N316" s="849">
        <v>1</v>
      </c>
      <c r="O316" s="849">
        <v>9750.11</v>
      </c>
      <c r="P316" s="837">
        <v>0.5</v>
      </c>
      <c r="Q316" s="850">
        <v>9750.11</v>
      </c>
    </row>
    <row r="317" spans="1:17" ht="14.45" customHeight="1" x14ac:dyDescent="0.2">
      <c r="A317" s="831" t="s">
        <v>577</v>
      </c>
      <c r="B317" s="832" t="s">
        <v>5519</v>
      </c>
      <c r="C317" s="832" t="s">
        <v>5722</v>
      </c>
      <c r="D317" s="832" t="s">
        <v>5868</v>
      </c>
      <c r="E317" s="832" t="s">
        <v>5869</v>
      </c>
      <c r="F317" s="849">
        <v>10</v>
      </c>
      <c r="G317" s="849">
        <v>91852.9</v>
      </c>
      <c r="H317" s="849">
        <v>4.9999999999999991</v>
      </c>
      <c r="I317" s="849">
        <v>9185.2899999999991</v>
      </c>
      <c r="J317" s="849">
        <v>2</v>
      </c>
      <c r="K317" s="849">
        <v>18370.580000000002</v>
      </c>
      <c r="L317" s="849">
        <v>1</v>
      </c>
      <c r="M317" s="849">
        <v>9185.2900000000009</v>
      </c>
      <c r="N317" s="849">
        <v>3</v>
      </c>
      <c r="O317" s="849">
        <v>27555.870000000003</v>
      </c>
      <c r="P317" s="837">
        <v>1.5</v>
      </c>
      <c r="Q317" s="850">
        <v>9185.2900000000009</v>
      </c>
    </row>
    <row r="318" spans="1:17" ht="14.45" customHeight="1" x14ac:dyDescent="0.2">
      <c r="A318" s="831" t="s">
        <v>577</v>
      </c>
      <c r="B318" s="832" t="s">
        <v>5519</v>
      </c>
      <c r="C318" s="832" t="s">
        <v>5722</v>
      </c>
      <c r="D318" s="832" t="s">
        <v>5870</v>
      </c>
      <c r="E318" s="832" t="s">
        <v>5871</v>
      </c>
      <c r="F318" s="849"/>
      <c r="G318" s="849"/>
      <c r="H318" s="849"/>
      <c r="I318" s="849"/>
      <c r="J318" s="849"/>
      <c r="K318" s="849"/>
      <c r="L318" s="849"/>
      <c r="M318" s="849"/>
      <c r="N318" s="849">
        <v>1</v>
      </c>
      <c r="O318" s="849">
        <v>612.49</v>
      </c>
      <c r="P318" s="837"/>
      <c r="Q318" s="850">
        <v>612.49</v>
      </c>
    </row>
    <row r="319" spans="1:17" ht="14.45" customHeight="1" x14ac:dyDescent="0.2">
      <c r="A319" s="831" t="s">
        <v>577</v>
      </c>
      <c r="B319" s="832" t="s">
        <v>5519</v>
      </c>
      <c r="C319" s="832" t="s">
        <v>5722</v>
      </c>
      <c r="D319" s="832" t="s">
        <v>5872</v>
      </c>
      <c r="E319" s="832" t="s">
        <v>5871</v>
      </c>
      <c r="F319" s="849">
        <v>2</v>
      </c>
      <c r="G319" s="849">
        <v>1378.36</v>
      </c>
      <c r="H319" s="849"/>
      <c r="I319" s="849">
        <v>689.18</v>
      </c>
      <c r="J319" s="849"/>
      <c r="K319" s="849"/>
      <c r="L319" s="849"/>
      <c r="M319" s="849"/>
      <c r="N319" s="849"/>
      <c r="O319" s="849"/>
      <c r="P319" s="837"/>
      <c r="Q319" s="850"/>
    </row>
    <row r="320" spans="1:17" ht="14.45" customHeight="1" x14ac:dyDescent="0.2">
      <c r="A320" s="831" t="s">
        <v>577</v>
      </c>
      <c r="B320" s="832" t="s">
        <v>5519</v>
      </c>
      <c r="C320" s="832" t="s">
        <v>5722</v>
      </c>
      <c r="D320" s="832" t="s">
        <v>5873</v>
      </c>
      <c r="E320" s="832" t="s">
        <v>5874</v>
      </c>
      <c r="F320" s="849">
        <v>1</v>
      </c>
      <c r="G320" s="849">
        <v>893.35</v>
      </c>
      <c r="H320" s="849"/>
      <c r="I320" s="849">
        <v>893.35</v>
      </c>
      <c r="J320" s="849"/>
      <c r="K320" s="849"/>
      <c r="L320" s="849"/>
      <c r="M320" s="849"/>
      <c r="N320" s="849">
        <v>2</v>
      </c>
      <c r="O320" s="849">
        <v>1786.7</v>
      </c>
      <c r="P320" s="837"/>
      <c r="Q320" s="850">
        <v>893.35</v>
      </c>
    </row>
    <row r="321" spans="1:17" ht="14.45" customHeight="1" x14ac:dyDescent="0.2">
      <c r="A321" s="831" t="s">
        <v>577</v>
      </c>
      <c r="B321" s="832" t="s">
        <v>5519</v>
      </c>
      <c r="C321" s="832" t="s">
        <v>5722</v>
      </c>
      <c r="D321" s="832" t="s">
        <v>5875</v>
      </c>
      <c r="E321" s="832" t="s">
        <v>5874</v>
      </c>
      <c r="F321" s="849">
        <v>4</v>
      </c>
      <c r="G321" s="849">
        <v>3992.08</v>
      </c>
      <c r="H321" s="849"/>
      <c r="I321" s="849">
        <v>998.02</v>
      </c>
      <c r="J321" s="849"/>
      <c r="K321" s="849"/>
      <c r="L321" s="849"/>
      <c r="M321" s="849"/>
      <c r="N321" s="849">
        <v>4</v>
      </c>
      <c r="O321" s="849">
        <v>3992.08</v>
      </c>
      <c r="P321" s="837"/>
      <c r="Q321" s="850">
        <v>998.02</v>
      </c>
    </row>
    <row r="322" spans="1:17" ht="14.45" customHeight="1" x14ac:dyDescent="0.2">
      <c r="A322" s="831" t="s">
        <v>577</v>
      </c>
      <c r="B322" s="832" t="s">
        <v>5519</v>
      </c>
      <c r="C322" s="832" t="s">
        <v>5722</v>
      </c>
      <c r="D322" s="832" t="s">
        <v>5876</v>
      </c>
      <c r="E322" s="832" t="s">
        <v>5877</v>
      </c>
      <c r="F322" s="849">
        <v>16</v>
      </c>
      <c r="G322" s="849">
        <v>9932.48</v>
      </c>
      <c r="H322" s="849">
        <v>2</v>
      </c>
      <c r="I322" s="849">
        <v>620.78</v>
      </c>
      <c r="J322" s="849">
        <v>8</v>
      </c>
      <c r="K322" s="849">
        <v>4966.24</v>
      </c>
      <c r="L322" s="849">
        <v>1</v>
      </c>
      <c r="M322" s="849">
        <v>620.78</v>
      </c>
      <c r="N322" s="849">
        <v>5</v>
      </c>
      <c r="O322" s="849">
        <v>3103.8999999999996</v>
      </c>
      <c r="P322" s="837">
        <v>0.625</v>
      </c>
      <c r="Q322" s="850">
        <v>620.78</v>
      </c>
    </row>
    <row r="323" spans="1:17" ht="14.45" customHeight="1" x14ac:dyDescent="0.2">
      <c r="A323" s="831" t="s">
        <v>577</v>
      </c>
      <c r="B323" s="832" t="s">
        <v>5519</v>
      </c>
      <c r="C323" s="832" t="s">
        <v>5722</v>
      </c>
      <c r="D323" s="832" t="s">
        <v>5878</v>
      </c>
      <c r="E323" s="832" t="s">
        <v>5877</v>
      </c>
      <c r="F323" s="849">
        <v>20</v>
      </c>
      <c r="G323" s="849">
        <v>12747.2</v>
      </c>
      <c r="H323" s="849">
        <v>0.76923076923076927</v>
      </c>
      <c r="I323" s="849">
        <v>637.36</v>
      </c>
      <c r="J323" s="849">
        <v>26</v>
      </c>
      <c r="K323" s="849">
        <v>16571.36</v>
      </c>
      <c r="L323" s="849">
        <v>1</v>
      </c>
      <c r="M323" s="849">
        <v>637.36</v>
      </c>
      <c r="N323" s="849">
        <v>31</v>
      </c>
      <c r="O323" s="849">
        <v>19758.16</v>
      </c>
      <c r="P323" s="837">
        <v>1.1923076923076923</v>
      </c>
      <c r="Q323" s="850">
        <v>637.36</v>
      </c>
    </row>
    <row r="324" spans="1:17" ht="14.45" customHeight="1" x14ac:dyDescent="0.2">
      <c r="A324" s="831" t="s">
        <v>577</v>
      </c>
      <c r="B324" s="832" t="s">
        <v>5519</v>
      </c>
      <c r="C324" s="832" t="s">
        <v>5722</v>
      </c>
      <c r="D324" s="832" t="s">
        <v>5879</v>
      </c>
      <c r="E324" s="832" t="s">
        <v>5880</v>
      </c>
      <c r="F324" s="849"/>
      <c r="G324" s="849"/>
      <c r="H324" s="849"/>
      <c r="I324" s="849"/>
      <c r="J324" s="849">
        <v>3</v>
      </c>
      <c r="K324" s="849">
        <v>2008.47</v>
      </c>
      <c r="L324" s="849">
        <v>1</v>
      </c>
      <c r="M324" s="849">
        <v>669.49</v>
      </c>
      <c r="N324" s="849"/>
      <c r="O324" s="849"/>
      <c r="P324" s="837"/>
      <c r="Q324" s="850"/>
    </row>
    <row r="325" spans="1:17" ht="14.45" customHeight="1" x14ac:dyDescent="0.2">
      <c r="A325" s="831" t="s">
        <v>577</v>
      </c>
      <c r="B325" s="832" t="s">
        <v>5519</v>
      </c>
      <c r="C325" s="832" t="s">
        <v>5722</v>
      </c>
      <c r="D325" s="832" t="s">
        <v>5881</v>
      </c>
      <c r="E325" s="832" t="s">
        <v>5882</v>
      </c>
      <c r="F325" s="849">
        <v>237</v>
      </c>
      <c r="G325" s="849">
        <v>19434</v>
      </c>
      <c r="H325" s="849"/>
      <c r="I325" s="849">
        <v>82</v>
      </c>
      <c r="J325" s="849"/>
      <c r="K325" s="849"/>
      <c r="L325" s="849"/>
      <c r="M325" s="849"/>
      <c r="N325" s="849"/>
      <c r="O325" s="849"/>
      <c r="P325" s="837"/>
      <c r="Q325" s="850"/>
    </row>
    <row r="326" spans="1:17" ht="14.45" customHeight="1" x14ac:dyDescent="0.2">
      <c r="A326" s="831" t="s">
        <v>577</v>
      </c>
      <c r="B326" s="832" t="s">
        <v>5519</v>
      </c>
      <c r="C326" s="832" t="s">
        <v>5722</v>
      </c>
      <c r="D326" s="832" t="s">
        <v>5883</v>
      </c>
      <c r="E326" s="832" t="s">
        <v>5884</v>
      </c>
      <c r="F326" s="849"/>
      <c r="G326" s="849"/>
      <c r="H326" s="849"/>
      <c r="I326" s="849"/>
      <c r="J326" s="849">
        <v>1</v>
      </c>
      <c r="K326" s="849">
        <v>6115</v>
      </c>
      <c r="L326" s="849">
        <v>1</v>
      </c>
      <c r="M326" s="849">
        <v>6115</v>
      </c>
      <c r="N326" s="849"/>
      <c r="O326" s="849"/>
      <c r="P326" s="837"/>
      <c r="Q326" s="850"/>
    </row>
    <row r="327" spans="1:17" ht="14.45" customHeight="1" x14ac:dyDescent="0.2">
      <c r="A327" s="831" t="s">
        <v>577</v>
      </c>
      <c r="B327" s="832" t="s">
        <v>5519</v>
      </c>
      <c r="C327" s="832" t="s">
        <v>5722</v>
      </c>
      <c r="D327" s="832" t="s">
        <v>5885</v>
      </c>
      <c r="E327" s="832" t="s">
        <v>5886</v>
      </c>
      <c r="F327" s="849"/>
      <c r="G327" s="849"/>
      <c r="H327" s="849"/>
      <c r="I327" s="849"/>
      <c r="J327" s="849">
        <v>1</v>
      </c>
      <c r="K327" s="849">
        <v>223.85</v>
      </c>
      <c r="L327" s="849">
        <v>1</v>
      </c>
      <c r="M327" s="849">
        <v>223.85</v>
      </c>
      <c r="N327" s="849"/>
      <c r="O327" s="849"/>
      <c r="P327" s="837"/>
      <c r="Q327" s="850"/>
    </row>
    <row r="328" spans="1:17" ht="14.45" customHeight="1" x14ac:dyDescent="0.2">
      <c r="A328" s="831" t="s">
        <v>577</v>
      </c>
      <c r="B328" s="832" t="s">
        <v>5519</v>
      </c>
      <c r="C328" s="832" t="s">
        <v>5722</v>
      </c>
      <c r="D328" s="832" t="s">
        <v>5887</v>
      </c>
      <c r="E328" s="832" t="s">
        <v>5888</v>
      </c>
      <c r="F328" s="849"/>
      <c r="G328" s="849"/>
      <c r="H328" s="849"/>
      <c r="I328" s="849"/>
      <c r="J328" s="849"/>
      <c r="K328" s="849"/>
      <c r="L328" s="849"/>
      <c r="M328" s="849"/>
      <c r="N328" s="849">
        <v>1</v>
      </c>
      <c r="O328" s="849">
        <v>1796</v>
      </c>
      <c r="P328" s="837"/>
      <c r="Q328" s="850">
        <v>1796</v>
      </c>
    </row>
    <row r="329" spans="1:17" ht="14.45" customHeight="1" x14ac:dyDescent="0.2">
      <c r="A329" s="831" t="s">
        <v>577</v>
      </c>
      <c r="B329" s="832" t="s">
        <v>5519</v>
      </c>
      <c r="C329" s="832" t="s">
        <v>5722</v>
      </c>
      <c r="D329" s="832" t="s">
        <v>5889</v>
      </c>
      <c r="E329" s="832" t="s">
        <v>5890</v>
      </c>
      <c r="F329" s="849">
        <v>1</v>
      </c>
      <c r="G329" s="849">
        <v>1796</v>
      </c>
      <c r="H329" s="849"/>
      <c r="I329" s="849">
        <v>1796</v>
      </c>
      <c r="J329" s="849"/>
      <c r="K329" s="849"/>
      <c r="L329" s="849"/>
      <c r="M329" s="849"/>
      <c r="N329" s="849"/>
      <c r="O329" s="849"/>
      <c r="P329" s="837"/>
      <c r="Q329" s="850"/>
    </row>
    <row r="330" spans="1:17" ht="14.45" customHeight="1" x14ac:dyDescent="0.2">
      <c r="A330" s="831" t="s">
        <v>577</v>
      </c>
      <c r="B330" s="832" t="s">
        <v>5519</v>
      </c>
      <c r="C330" s="832" t="s">
        <v>5722</v>
      </c>
      <c r="D330" s="832" t="s">
        <v>5891</v>
      </c>
      <c r="E330" s="832" t="s">
        <v>5892</v>
      </c>
      <c r="F330" s="849"/>
      <c r="G330" s="849"/>
      <c r="H330" s="849"/>
      <c r="I330" s="849"/>
      <c r="J330" s="849">
        <v>1</v>
      </c>
      <c r="K330" s="849">
        <v>1657.27</v>
      </c>
      <c r="L330" s="849">
        <v>1</v>
      </c>
      <c r="M330" s="849">
        <v>1657.27</v>
      </c>
      <c r="N330" s="849"/>
      <c r="O330" s="849"/>
      <c r="P330" s="837"/>
      <c r="Q330" s="850"/>
    </row>
    <row r="331" spans="1:17" ht="14.45" customHeight="1" x14ac:dyDescent="0.2">
      <c r="A331" s="831" t="s">
        <v>577</v>
      </c>
      <c r="B331" s="832" t="s">
        <v>5519</v>
      </c>
      <c r="C331" s="832" t="s">
        <v>5722</v>
      </c>
      <c r="D331" s="832" t="s">
        <v>5893</v>
      </c>
      <c r="E331" s="832" t="s">
        <v>5894</v>
      </c>
      <c r="F331" s="849">
        <v>1</v>
      </c>
      <c r="G331" s="849">
        <v>1796</v>
      </c>
      <c r="H331" s="849"/>
      <c r="I331" s="849">
        <v>1796</v>
      </c>
      <c r="J331" s="849"/>
      <c r="K331" s="849"/>
      <c r="L331" s="849"/>
      <c r="M331" s="849"/>
      <c r="N331" s="849"/>
      <c r="O331" s="849"/>
      <c r="P331" s="837"/>
      <c r="Q331" s="850"/>
    </row>
    <row r="332" spans="1:17" ht="14.45" customHeight="1" x14ac:dyDescent="0.2">
      <c r="A332" s="831" t="s">
        <v>577</v>
      </c>
      <c r="B332" s="832" t="s">
        <v>5519</v>
      </c>
      <c r="C332" s="832" t="s">
        <v>5722</v>
      </c>
      <c r="D332" s="832" t="s">
        <v>5895</v>
      </c>
      <c r="E332" s="832" t="s">
        <v>5896</v>
      </c>
      <c r="F332" s="849"/>
      <c r="G332" s="849"/>
      <c r="H332" s="849"/>
      <c r="I332" s="849"/>
      <c r="J332" s="849">
        <v>2</v>
      </c>
      <c r="K332" s="849">
        <v>970.04</v>
      </c>
      <c r="L332" s="849">
        <v>1</v>
      </c>
      <c r="M332" s="849">
        <v>485.02</v>
      </c>
      <c r="N332" s="849">
        <v>3</v>
      </c>
      <c r="O332" s="849">
        <v>1455.06</v>
      </c>
      <c r="P332" s="837">
        <v>1.5</v>
      </c>
      <c r="Q332" s="850">
        <v>485.02</v>
      </c>
    </row>
    <row r="333" spans="1:17" ht="14.45" customHeight="1" x14ac:dyDescent="0.2">
      <c r="A333" s="831" t="s">
        <v>577</v>
      </c>
      <c r="B333" s="832" t="s">
        <v>5519</v>
      </c>
      <c r="C333" s="832" t="s">
        <v>5722</v>
      </c>
      <c r="D333" s="832" t="s">
        <v>5897</v>
      </c>
      <c r="E333" s="832" t="s">
        <v>5896</v>
      </c>
      <c r="F333" s="849">
        <v>49</v>
      </c>
      <c r="G333" s="849">
        <v>17722.810000000001</v>
      </c>
      <c r="H333" s="849">
        <v>0.89090909090909098</v>
      </c>
      <c r="I333" s="849">
        <v>361.69000000000005</v>
      </c>
      <c r="J333" s="849">
        <v>55</v>
      </c>
      <c r="K333" s="849">
        <v>19892.95</v>
      </c>
      <c r="L333" s="849">
        <v>1</v>
      </c>
      <c r="M333" s="849">
        <v>361.69</v>
      </c>
      <c r="N333" s="849">
        <v>44</v>
      </c>
      <c r="O333" s="849">
        <v>15914.360000000002</v>
      </c>
      <c r="P333" s="837">
        <v>0.8</v>
      </c>
      <c r="Q333" s="850">
        <v>361.69000000000005</v>
      </c>
    </row>
    <row r="334" spans="1:17" ht="14.45" customHeight="1" x14ac:dyDescent="0.2">
      <c r="A334" s="831" t="s">
        <v>577</v>
      </c>
      <c r="B334" s="832" t="s">
        <v>5519</v>
      </c>
      <c r="C334" s="832" t="s">
        <v>5722</v>
      </c>
      <c r="D334" s="832" t="s">
        <v>5898</v>
      </c>
      <c r="E334" s="832" t="s">
        <v>5899</v>
      </c>
      <c r="F334" s="849"/>
      <c r="G334" s="849"/>
      <c r="H334" s="849"/>
      <c r="I334" s="849"/>
      <c r="J334" s="849">
        <v>1</v>
      </c>
      <c r="K334" s="849">
        <v>5409.6</v>
      </c>
      <c r="L334" s="849">
        <v>1</v>
      </c>
      <c r="M334" s="849">
        <v>5409.6</v>
      </c>
      <c r="N334" s="849"/>
      <c r="O334" s="849"/>
      <c r="P334" s="837"/>
      <c r="Q334" s="850"/>
    </row>
    <row r="335" spans="1:17" ht="14.45" customHeight="1" x14ac:dyDescent="0.2">
      <c r="A335" s="831" t="s">
        <v>577</v>
      </c>
      <c r="B335" s="832" t="s">
        <v>5519</v>
      </c>
      <c r="C335" s="832" t="s">
        <v>5722</v>
      </c>
      <c r="D335" s="832" t="s">
        <v>5900</v>
      </c>
      <c r="E335" s="832" t="s">
        <v>5901</v>
      </c>
      <c r="F335" s="849">
        <v>1</v>
      </c>
      <c r="G335" s="849">
        <v>6850.36</v>
      </c>
      <c r="H335" s="849"/>
      <c r="I335" s="849">
        <v>6850.36</v>
      </c>
      <c r="J335" s="849"/>
      <c r="K335" s="849"/>
      <c r="L335" s="849"/>
      <c r="M335" s="849"/>
      <c r="N335" s="849"/>
      <c r="O335" s="849"/>
      <c r="P335" s="837"/>
      <c r="Q335" s="850"/>
    </row>
    <row r="336" spans="1:17" ht="14.45" customHeight="1" x14ac:dyDescent="0.2">
      <c r="A336" s="831" t="s">
        <v>577</v>
      </c>
      <c r="B336" s="832" t="s">
        <v>5519</v>
      </c>
      <c r="C336" s="832" t="s">
        <v>5722</v>
      </c>
      <c r="D336" s="832" t="s">
        <v>5902</v>
      </c>
      <c r="E336" s="832" t="s">
        <v>5903</v>
      </c>
      <c r="F336" s="849">
        <v>7</v>
      </c>
      <c r="G336" s="849">
        <v>47838</v>
      </c>
      <c r="H336" s="849">
        <v>0.7</v>
      </c>
      <c r="I336" s="849">
        <v>6834</v>
      </c>
      <c r="J336" s="849">
        <v>10</v>
      </c>
      <c r="K336" s="849">
        <v>68340</v>
      </c>
      <c r="L336" s="849">
        <v>1</v>
      </c>
      <c r="M336" s="849">
        <v>6834</v>
      </c>
      <c r="N336" s="849">
        <v>6</v>
      </c>
      <c r="O336" s="849">
        <v>41004</v>
      </c>
      <c r="P336" s="837">
        <v>0.6</v>
      </c>
      <c r="Q336" s="850">
        <v>6834</v>
      </c>
    </row>
    <row r="337" spans="1:17" ht="14.45" customHeight="1" x14ac:dyDescent="0.2">
      <c r="A337" s="831" t="s">
        <v>577</v>
      </c>
      <c r="B337" s="832" t="s">
        <v>5519</v>
      </c>
      <c r="C337" s="832" t="s">
        <v>5722</v>
      </c>
      <c r="D337" s="832" t="s">
        <v>5904</v>
      </c>
      <c r="E337" s="832" t="s">
        <v>5905</v>
      </c>
      <c r="F337" s="849">
        <v>9</v>
      </c>
      <c r="G337" s="849">
        <v>7670.7899999999991</v>
      </c>
      <c r="H337" s="849">
        <v>0.9</v>
      </c>
      <c r="I337" s="849">
        <v>852.31</v>
      </c>
      <c r="J337" s="849">
        <v>10</v>
      </c>
      <c r="K337" s="849">
        <v>8523.0999999999985</v>
      </c>
      <c r="L337" s="849">
        <v>1</v>
      </c>
      <c r="M337" s="849">
        <v>852.30999999999983</v>
      </c>
      <c r="N337" s="849"/>
      <c r="O337" s="849"/>
      <c r="P337" s="837"/>
      <c r="Q337" s="850"/>
    </row>
    <row r="338" spans="1:17" ht="14.45" customHeight="1" x14ac:dyDescent="0.2">
      <c r="A338" s="831" t="s">
        <v>577</v>
      </c>
      <c r="B338" s="832" t="s">
        <v>5519</v>
      </c>
      <c r="C338" s="832" t="s">
        <v>5722</v>
      </c>
      <c r="D338" s="832" t="s">
        <v>5906</v>
      </c>
      <c r="E338" s="832" t="s">
        <v>5907</v>
      </c>
      <c r="F338" s="849"/>
      <c r="G338" s="849"/>
      <c r="H338" s="849"/>
      <c r="I338" s="849"/>
      <c r="J338" s="849">
        <v>1</v>
      </c>
      <c r="K338" s="849">
        <v>12873.29</v>
      </c>
      <c r="L338" s="849">
        <v>1</v>
      </c>
      <c r="M338" s="849">
        <v>12873.29</v>
      </c>
      <c r="N338" s="849"/>
      <c r="O338" s="849"/>
      <c r="P338" s="837"/>
      <c r="Q338" s="850"/>
    </row>
    <row r="339" spans="1:17" ht="14.45" customHeight="1" x14ac:dyDescent="0.2">
      <c r="A339" s="831" t="s">
        <v>577</v>
      </c>
      <c r="B339" s="832" t="s">
        <v>5519</v>
      </c>
      <c r="C339" s="832" t="s">
        <v>5722</v>
      </c>
      <c r="D339" s="832" t="s">
        <v>5908</v>
      </c>
      <c r="E339" s="832" t="s">
        <v>5909</v>
      </c>
      <c r="F339" s="849"/>
      <c r="G339" s="849"/>
      <c r="H339" s="849"/>
      <c r="I339" s="849"/>
      <c r="J339" s="849">
        <v>1</v>
      </c>
      <c r="K339" s="849">
        <v>750.33</v>
      </c>
      <c r="L339" s="849">
        <v>1</v>
      </c>
      <c r="M339" s="849">
        <v>750.33</v>
      </c>
      <c r="N339" s="849"/>
      <c r="O339" s="849"/>
      <c r="P339" s="837"/>
      <c r="Q339" s="850"/>
    </row>
    <row r="340" spans="1:17" ht="14.45" customHeight="1" x14ac:dyDescent="0.2">
      <c r="A340" s="831" t="s">
        <v>577</v>
      </c>
      <c r="B340" s="832" t="s">
        <v>5519</v>
      </c>
      <c r="C340" s="832" t="s">
        <v>5722</v>
      </c>
      <c r="D340" s="832" t="s">
        <v>5910</v>
      </c>
      <c r="E340" s="832" t="s">
        <v>5911</v>
      </c>
      <c r="F340" s="849">
        <v>6</v>
      </c>
      <c r="G340" s="849">
        <v>14722.800000000001</v>
      </c>
      <c r="H340" s="849">
        <v>1.5</v>
      </c>
      <c r="I340" s="849">
        <v>2453.8000000000002</v>
      </c>
      <c r="J340" s="849">
        <v>4</v>
      </c>
      <c r="K340" s="849">
        <v>9815.2000000000007</v>
      </c>
      <c r="L340" s="849">
        <v>1</v>
      </c>
      <c r="M340" s="849">
        <v>2453.8000000000002</v>
      </c>
      <c r="N340" s="849">
        <v>19</v>
      </c>
      <c r="O340" s="849">
        <v>46622.200000000004</v>
      </c>
      <c r="P340" s="837">
        <v>4.75</v>
      </c>
      <c r="Q340" s="850">
        <v>2453.8000000000002</v>
      </c>
    </row>
    <row r="341" spans="1:17" ht="14.45" customHeight="1" x14ac:dyDescent="0.2">
      <c r="A341" s="831" t="s">
        <v>577</v>
      </c>
      <c r="B341" s="832" t="s">
        <v>5519</v>
      </c>
      <c r="C341" s="832" t="s">
        <v>5722</v>
      </c>
      <c r="D341" s="832" t="s">
        <v>5912</v>
      </c>
      <c r="E341" s="832" t="s">
        <v>5911</v>
      </c>
      <c r="F341" s="849">
        <v>0.30000000000000004</v>
      </c>
      <c r="G341" s="849">
        <v>211.07999999999998</v>
      </c>
      <c r="H341" s="849">
        <v>1.5</v>
      </c>
      <c r="I341" s="849">
        <v>703.5999999999998</v>
      </c>
      <c r="J341" s="849">
        <v>0.2</v>
      </c>
      <c r="K341" s="849">
        <v>140.72</v>
      </c>
      <c r="L341" s="849">
        <v>1</v>
      </c>
      <c r="M341" s="849">
        <v>703.59999999999991</v>
      </c>
      <c r="N341" s="849">
        <v>0.9</v>
      </c>
      <c r="O341" s="849">
        <v>633.25</v>
      </c>
      <c r="P341" s="837">
        <v>4.5000710631040368</v>
      </c>
      <c r="Q341" s="850">
        <v>703.61111111111109</v>
      </c>
    </row>
    <row r="342" spans="1:17" ht="14.45" customHeight="1" x14ac:dyDescent="0.2">
      <c r="A342" s="831" t="s">
        <v>577</v>
      </c>
      <c r="B342" s="832" t="s">
        <v>5519</v>
      </c>
      <c r="C342" s="832" t="s">
        <v>5722</v>
      </c>
      <c r="D342" s="832" t="s">
        <v>5913</v>
      </c>
      <c r="E342" s="832" t="s">
        <v>5911</v>
      </c>
      <c r="F342" s="849">
        <v>1.8000000000000003</v>
      </c>
      <c r="G342" s="849">
        <v>2770.2000000000003</v>
      </c>
      <c r="H342" s="849">
        <v>1.5000000000000002</v>
      </c>
      <c r="I342" s="849">
        <v>1539</v>
      </c>
      <c r="J342" s="849">
        <v>1.2</v>
      </c>
      <c r="K342" s="849">
        <v>1846.8</v>
      </c>
      <c r="L342" s="849">
        <v>1</v>
      </c>
      <c r="M342" s="849">
        <v>1539</v>
      </c>
      <c r="N342" s="849">
        <v>3.9</v>
      </c>
      <c r="O342" s="849">
        <v>6002.1</v>
      </c>
      <c r="P342" s="837">
        <v>3.2500000000000004</v>
      </c>
      <c r="Q342" s="850">
        <v>1539.0000000000002</v>
      </c>
    </row>
    <row r="343" spans="1:17" ht="14.45" customHeight="1" x14ac:dyDescent="0.2">
      <c r="A343" s="831" t="s">
        <v>577</v>
      </c>
      <c r="B343" s="832" t="s">
        <v>5519</v>
      </c>
      <c r="C343" s="832" t="s">
        <v>5722</v>
      </c>
      <c r="D343" s="832" t="s">
        <v>5914</v>
      </c>
      <c r="E343" s="832" t="s">
        <v>5911</v>
      </c>
      <c r="F343" s="849">
        <v>1.1000000000000001</v>
      </c>
      <c r="G343" s="849">
        <v>1950.4099999999999</v>
      </c>
      <c r="H343" s="849">
        <v>1.3749999999999998</v>
      </c>
      <c r="I343" s="849">
        <v>1773.0999999999997</v>
      </c>
      <c r="J343" s="849">
        <v>0.8</v>
      </c>
      <c r="K343" s="849">
        <v>1418.48</v>
      </c>
      <c r="L343" s="849">
        <v>1</v>
      </c>
      <c r="M343" s="849">
        <v>1773.1</v>
      </c>
      <c r="N343" s="849">
        <v>2.8999999999999995</v>
      </c>
      <c r="O343" s="849">
        <v>5141.99</v>
      </c>
      <c r="P343" s="837">
        <v>3.625</v>
      </c>
      <c r="Q343" s="850">
        <v>1773.1000000000004</v>
      </c>
    </row>
    <row r="344" spans="1:17" ht="14.45" customHeight="1" x14ac:dyDescent="0.2">
      <c r="A344" s="831" t="s">
        <v>577</v>
      </c>
      <c r="B344" s="832" t="s">
        <v>5519</v>
      </c>
      <c r="C344" s="832" t="s">
        <v>5722</v>
      </c>
      <c r="D344" s="832" t="s">
        <v>5915</v>
      </c>
      <c r="E344" s="832" t="s">
        <v>5916</v>
      </c>
      <c r="F344" s="849">
        <v>10.8</v>
      </c>
      <c r="G344" s="849">
        <v>2721.83</v>
      </c>
      <c r="H344" s="849">
        <v>0.95575242991179277</v>
      </c>
      <c r="I344" s="849">
        <v>252.02129629629627</v>
      </c>
      <c r="J344" s="849">
        <v>11.299999999999999</v>
      </c>
      <c r="K344" s="849">
        <v>2847.84</v>
      </c>
      <c r="L344" s="849">
        <v>1</v>
      </c>
      <c r="M344" s="849">
        <v>252.02123893805313</v>
      </c>
      <c r="N344" s="849">
        <v>13.500000000000004</v>
      </c>
      <c r="O344" s="849">
        <v>3402.2599999999993</v>
      </c>
      <c r="P344" s="837">
        <v>1.1946808809483676</v>
      </c>
      <c r="Q344" s="850">
        <v>252.01925925925914</v>
      </c>
    </row>
    <row r="345" spans="1:17" ht="14.45" customHeight="1" x14ac:dyDescent="0.2">
      <c r="A345" s="831" t="s">
        <v>577</v>
      </c>
      <c r="B345" s="832" t="s">
        <v>5519</v>
      </c>
      <c r="C345" s="832" t="s">
        <v>5722</v>
      </c>
      <c r="D345" s="832" t="s">
        <v>5917</v>
      </c>
      <c r="E345" s="832" t="s">
        <v>5918</v>
      </c>
      <c r="F345" s="849">
        <v>1</v>
      </c>
      <c r="G345" s="849">
        <v>561.71</v>
      </c>
      <c r="H345" s="849">
        <v>0.5</v>
      </c>
      <c r="I345" s="849">
        <v>561.71</v>
      </c>
      <c r="J345" s="849">
        <v>2</v>
      </c>
      <c r="K345" s="849">
        <v>1123.42</v>
      </c>
      <c r="L345" s="849">
        <v>1</v>
      </c>
      <c r="M345" s="849">
        <v>561.71</v>
      </c>
      <c r="N345" s="849">
        <v>10</v>
      </c>
      <c r="O345" s="849">
        <v>5617.1</v>
      </c>
      <c r="P345" s="837">
        <v>5</v>
      </c>
      <c r="Q345" s="850">
        <v>561.71</v>
      </c>
    </row>
    <row r="346" spans="1:17" ht="14.45" customHeight="1" x14ac:dyDescent="0.2">
      <c r="A346" s="831" t="s">
        <v>577</v>
      </c>
      <c r="B346" s="832" t="s">
        <v>5519</v>
      </c>
      <c r="C346" s="832" t="s">
        <v>5722</v>
      </c>
      <c r="D346" s="832" t="s">
        <v>5919</v>
      </c>
      <c r="E346" s="832" t="s">
        <v>5918</v>
      </c>
      <c r="F346" s="849"/>
      <c r="G346" s="849"/>
      <c r="H346" s="849"/>
      <c r="I346" s="849"/>
      <c r="J346" s="849">
        <v>2</v>
      </c>
      <c r="K346" s="849">
        <v>801.32</v>
      </c>
      <c r="L346" s="849">
        <v>1</v>
      </c>
      <c r="M346" s="849">
        <v>400.66</v>
      </c>
      <c r="N346" s="849">
        <v>2</v>
      </c>
      <c r="O346" s="849">
        <v>801.32</v>
      </c>
      <c r="P346" s="837">
        <v>1</v>
      </c>
      <c r="Q346" s="850">
        <v>400.66</v>
      </c>
    </row>
    <row r="347" spans="1:17" ht="14.45" customHeight="1" x14ac:dyDescent="0.2">
      <c r="A347" s="831" t="s">
        <v>577</v>
      </c>
      <c r="B347" s="832" t="s">
        <v>5519</v>
      </c>
      <c r="C347" s="832" t="s">
        <v>5722</v>
      </c>
      <c r="D347" s="832" t="s">
        <v>5920</v>
      </c>
      <c r="E347" s="832" t="s">
        <v>5921</v>
      </c>
      <c r="F347" s="849">
        <v>2</v>
      </c>
      <c r="G347" s="849">
        <v>7633.86</v>
      </c>
      <c r="H347" s="849">
        <v>0.5</v>
      </c>
      <c r="I347" s="849">
        <v>3816.93</v>
      </c>
      <c r="J347" s="849">
        <v>4</v>
      </c>
      <c r="K347" s="849">
        <v>15267.72</v>
      </c>
      <c r="L347" s="849">
        <v>1</v>
      </c>
      <c r="M347" s="849">
        <v>3816.93</v>
      </c>
      <c r="N347" s="849">
        <v>1</v>
      </c>
      <c r="O347" s="849">
        <v>3816.93</v>
      </c>
      <c r="P347" s="837">
        <v>0.25</v>
      </c>
      <c r="Q347" s="850">
        <v>3816.93</v>
      </c>
    </row>
    <row r="348" spans="1:17" ht="14.45" customHeight="1" x14ac:dyDescent="0.2">
      <c r="A348" s="831" t="s">
        <v>577</v>
      </c>
      <c r="B348" s="832" t="s">
        <v>5519</v>
      </c>
      <c r="C348" s="832" t="s">
        <v>5722</v>
      </c>
      <c r="D348" s="832" t="s">
        <v>5922</v>
      </c>
      <c r="E348" s="832" t="s">
        <v>5916</v>
      </c>
      <c r="F348" s="849">
        <v>13</v>
      </c>
      <c r="G348" s="849">
        <v>7113.6</v>
      </c>
      <c r="H348" s="849">
        <v>1.1818181818181817</v>
      </c>
      <c r="I348" s="849">
        <v>547.20000000000005</v>
      </c>
      <c r="J348" s="849">
        <v>11</v>
      </c>
      <c r="K348" s="849">
        <v>6019.2000000000007</v>
      </c>
      <c r="L348" s="849">
        <v>1</v>
      </c>
      <c r="M348" s="849">
        <v>547.20000000000005</v>
      </c>
      <c r="N348" s="849">
        <v>61</v>
      </c>
      <c r="O348" s="849">
        <v>33379.200000000004</v>
      </c>
      <c r="P348" s="837">
        <v>5.5454545454545459</v>
      </c>
      <c r="Q348" s="850">
        <v>547.20000000000005</v>
      </c>
    </row>
    <row r="349" spans="1:17" ht="14.45" customHeight="1" x14ac:dyDescent="0.2">
      <c r="A349" s="831" t="s">
        <v>577</v>
      </c>
      <c r="B349" s="832" t="s">
        <v>5519</v>
      </c>
      <c r="C349" s="832" t="s">
        <v>5722</v>
      </c>
      <c r="D349" s="832" t="s">
        <v>5923</v>
      </c>
      <c r="E349" s="832" t="s">
        <v>5916</v>
      </c>
      <c r="F349" s="849">
        <v>125</v>
      </c>
      <c r="G349" s="849">
        <v>231108.75</v>
      </c>
      <c r="H349" s="849">
        <v>1.0869565217391306</v>
      </c>
      <c r="I349" s="849">
        <v>1848.87</v>
      </c>
      <c r="J349" s="849">
        <v>115</v>
      </c>
      <c r="K349" s="849">
        <v>212620.05</v>
      </c>
      <c r="L349" s="849">
        <v>1</v>
      </c>
      <c r="M349" s="849">
        <v>1848.87</v>
      </c>
      <c r="N349" s="849">
        <v>120</v>
      </c>
      <c r="O349" s="849">
        <v>193900.87999999998</v>
      </c>
      <c r="P349" s="837">
        <v>0.91195952592429541</v>
      </c>
      <c r="Q349" s="850">
        <v>1615.8406666666665</v>
      </c>
    </row>
    <row r="350" spans="1:17" ht="14.45" customHeight="1" x14ac:dyDescent="0.2">
      <c r="A350" s="831" t="s">
        <v>577</v>
      </c>
      <c r="B350" s="832" t="s">
        <v>5519</v>
      </c>
      <c r="C350" s="832" t="s">
        <v>5722</v>
      </c>
      <c r="D350" s="832" t="s">
        <v>5924</v>
      </c>
      <c r="E350" s="832" t="s">
        <v>5925</v>
      </c>
      <c r="F350" s="849">
        <v>2</v>
      </c>
      <c r="G350" s="849">
        <v>4767.28</v>
      </c>
      <c r="H350" s="849">
        <v>0.34940896404531274</v>
      </c>
      <c r="I350" s="849">
        <v>2383.64</v>
      </c>
      <c r="J350" s="849">
        <v>7</v>
      </c>
      <c r="K350" s="849">
        <v>13643.84</v>
      </c>
      <c r="L350" s="849">
        <v>1</v>
      </c>
      <c r="M350" s="849">
        <v>1949.1200000000001</v>
      </c>
      <c r="N350" s="849">
        <v>8</v>
      </c>
      <c r="O350" s="849">
        <v>15592.959999999995</v>
      </c>
      <c r="P350" s="837">
        <v>1.1428571428571426</v>
      </c>
      <c r="Q350" s="850">
        <v>1949.1199999999994</v>
      </c>
    </row>
    <row r="351" spans="1:17" ht="14.45" customHeight="1" x14ac:dyDescent="0.2">
      <c r="A351" s="831" t="s">
        <v>577</v>
      </c>
      <c r="B351" s="832" t="s">
        <v>5519</v>
      </c>
      <c r="C351" s="832" t="s">
        <v>5722</v>
      </c>
      <c r="D351" s="832" t="s">
        <v>5926</v>
      </c>
      <c r="E351" s="832" t="s">
        <v>5927</v>
      </c>
      <c r="F351" s="849">
        <v>3</v>
      </c>
      <c r="G351" s="849">
        <v>4538.04</v>
      </c>
      <c r="H351" s="849">
        <v>0.33291810638906616</v>
      </c>
      <c r="I351" s="849">
        <v>1512.68</v>
      </c>
      <c r="J351" s="849">
        <v>10</v>
      </c>
      <c r="K351" s="849">
        <v>13631.1</v>
      </c>
      <c r="L351" s="849">
        <v>1</v>
      </c>
      <c r="M351" s="849">
        <v>1363.1100000000001</v>
      </c>
      <c r="N351" s="849">
        <v>15</v>
      </c>
      <c r="O351" s="849">
        <v>20446.650000000001</v>
      </c>
      <c r="P351" s="837">
        <v>1.5</v>
      </c>
      <c r="Q351" s="850">
        <v>1363.1100000000001</v>
      </c>
    </row>
    <row r="352" spans="1:17" ht="14.45" customHeight="1" x14ac:dyDescent="0.2">
      <c r="A352" s="831" t="s">
        <v>577</v>
      </c>
      <c r="B352" s="832" t="s">
        <v>5519</v>
      </c>
      <c r="C352" s="832" t="s">
        <v>5722</v>
      </c>
      <c r="D352" s="832" t="s">
        <v>5928</v>
      </c>
      <c r="E352" s="832" t="s">
        <v>5929</v>
      </c>
      <c r="F352" s="849"/>
      <c r="G352" s="849"/>
      <c r="H352" s="849"/>
      <c r="I352" s="849"/>
      <c r="J352" s="849">
        <v>1</v>
      </c>
      <c r="K352" s="849">
        <v>19782.2</v>
      </c>
      <c r="L352" s="849">
        <v>1</v>
      </c>
      <c r="M352" s="849">
        <v>19782.2</v>
      </c>
      <c r="N352" s="849"/>
      <c r="O352" s="849"/>
      <c r="P352" s="837"/>
      <c r="Q352" s="850"/>
    </row>
    <row r="353" spans="1:17" ht="14.45" customHeight="1" x14ac:dyDescent="0.2">
      <c r="A353" s="831" t="s">
        <v>577</v>
      </c>
      <c r="B353" s="832" t="s">
        <v>5519</v>
      </c>
      <c r="C353" s="832" t="s">
        <v>5722</v>
      </c>
      <c r="D353" s="832" t="s">
        <v>5930</v>
      </c>
      <c r="E353" s="832" t="s">
        <v>5931</v>
      </c>
      <c r="F353" s="849">
        <v>3</v>
      </c>
      <c r="G353" s="849">
        <v>25474.379999999997</v>
      </c>
      <c r="H353" s="849">
        <v>1</v>
      </c>
      <c r="I353" s="849">
        <v>8491.4599999999991</v>
      </c>
      <c r="J353" s="849">
        <v>3</v>
      </c>
      <c r="K353" s="849">
        <v>25474.379999999997</v>
      </c>
      <c r="L353" s="849">
        <v>1</v>
      </c>
      <c r="M353" s="849">
        <v>8491.4599999999991</v>
      </c>
      <c r="N353" s="849">
        <v>2</v>
      </c>
      <c r="O353" s="849">
        <v>16982.919999999998</v>
      </c>
      <c r="P353" s="837">
        <v>0.66666666666666663</v>
      </c>
      <c r="Q353" s="850">
        <v>8491.4599999999991</v>
      </c>
    </row>
    <row r="354" spans="1:17" ht="14.45" customHeight="1" x14ac:dyDescent="0.2">
      <c r="A354" s="831" t="s">
        <v>577</v>
      </c>
      <c r="B354" s="832" t="s">
        <v>5519</v>
      </c>
      <c r="C354" s="832" t="s">
        <v>5722</v>
      </c>
      <c r="D354" s="832" t="s">
        <v>5932</v>
      </c>
      <c r="E354" s="832" t="s">
        <v>5933</v>
      </c>
      <c r="F354" s="849">
        <v>9</v>
      </c>
      <c r="G354" s="849">
        <v>26993.159999999996</v>
      </c>
      <c r="H354" s="849">
        <v>0.8999999999999998</v>
      </c>
      <c r="I354" s="849">
        <v>2999.24</v>
      </c>
      <c r="J354" s="849">
        <v>10</v>
      </c>
      <c r="K354" s="849">
        <v>29992.400000000001</v>
      </c>
      <c r="L354" s="849">
        <v>1</v>
      </c>
      <c r="M354" s="849">
        <v>2999.2400000000002</v>
      </c>
      <c r="N354" s="849">
        <v>8</v>
      </c>
      <c r="O354" s="849">
        <v>23993.919999999998</v>
      </c>
      <c r="P354" s="837">
        <v>0.79999999999999993</v>
      </c>
      <c r="Q354" s="850">
        <v>2999.24</v>
      </c>
    </row>
    <row r="355" spans="1:17" ht="14.45" customHeight="1" x14ac:dyDescent="0.2">
      <c r="A355" s="831" t="s">
        <v>577</v>
      </c>
      <c r="B355" s="832" t="s">
        <v>5519</v>
      </c>
      <c r="C355" s="832" t="s">
        <v>5722</v>
      </c>
      <c r="D355" s="832" t="s">
        <v>5934</v>
      </c>
      <c r="E355" s="832" t="s">
        <v>5935</v>
      </c>
      <c r="F355" s="849">
        <v>1</v>
      </c>
      <c r="G355" s="849">
        <v>8076.38</v>
      </c>
      <c r="H355" s="849"/>
      <c r="I355" s="849">
        <v>8076.38</v>
      </c>
      <c r="J355" s="849"/>
      <c r="K355" s="849"/>
      <c r="L355" s="849"/>
      <c r="M355" s="849"/>
      <c r="N355" s="849"/>
      <c r="O355" s="849"/>
      <c r="P355" s="837"/>
      <c r="Q355" s="850"/>
    </row>
    <row r="356" spans="1:17" ht="14.45" customHeight="1" x14ac:dyDescent="0.2">
      <c r="A356" s="831" t="s">
        <v>577</v>
      </c>
      <c r="B356" s="832" t="s">
        <v>5519</v>
      </c>
      <c r="C356" s="832" t="s">
        <v>5722</v>
      </c>
      <c r="D356" s="832" t="s">
        <v>5936</v>
      </c>
      <c r="E356" s="832" t="s">
        <v>5937</v>
      </c>
      <c r="F356" s="849">
        <v>9</v>
      </c>
      <c r="G356" s="849">
        <v>6749.19</v>
      </c>
      <c r="H356" s="849">
        <v>22.500300040005335</v>
      </c>
      <c r="I356" s="849">
        <v>749.91</v>
      </c>
      <c r="J356" s="849">
        <v>0.4</v>
      </c>
      <c r="K356" s="849">
        <v>299.95999999999998</v>
      </c>
      <c r="L356" s="849">
        <v>1</v>
      </c>
      <c r="M356" s="849">
        <v>749.89999999999986</v>
      </c>
      <c r="N356" s="849"/>
      <c r="O356" s="849"/>
      <c r="P356" s="837"/>
      <c r="Q356" s="850"/>
    </row>
    <row r="357" spans="1:17" ht="14.45" customHeight="1" x14ac:dyDescent="0.2">
      <c r="A357" s="831" t="s">
        <v>577</v>
      </c>
      <c r="B357" s="832" t="s">
        <v>5519</v>
      </c>
      <c r="C357" s="832" t="s">
        <v>5722</v>
      </c>
      <c r="D357" s="832" t="s">
        <v>5938</v>
      </c>
      <c r="E357" s="832" t="s">
        <v>5939</v>
      </c>
      <c r="F357" s="849">
        <v>1.9</v>
      </c>
      <c r="G357" s="849">
        <v>142.55000000000001</v>
      </c>
      <c r="H357" s="849">
        <v>1.0555349870418365</v>
      </c>
      <c r="I357" s="849">
        <v>75.026315789473699</v>
      </c>
      <c r="J357" s="849">
        <v>1.8</v>
      </c>
      <c r="K357" s="849">
        <v>135.05000000000001</v>
      </c>
      <c r="L357" s="849">
        <v>1</v>
      </c>
      <c r="M357" s="849">
        <v>75.027777777777786</v>
      </c>
      <c r="N357" s="849"/>
      <c r="O357" s="849"/>
      <c r="P357" s="837"/>
      <c r="Q357" s="850"/>
    </row>
    <row r="358" spans="1:17" ht="14.45" customHeight="1" x14ac:dyDescent="0.2">
      <c r="A358" s="831" t="s">
        <v>577</v>
      </c>
      <c r="B358" s="832" t="s">
        <v>5519</v>
      </c>
      <c r="C358" s="832" t="s">
        <v>5722</v>
      </c>
      <c r="D358" s="832" t="s">
        <v>5940</v>
      </c>
      <c r="E358" s="832" t="s">
        <v>5941</v>
      </c>
      <c r="F358" s="849">
        <v>4</v>
      </c>
      <c r="G358" s="849">
        <v>4933.08</v>
      </c>
      <c r="H358" s="849">
        <v>1</v>
      </c>
      <c r="I358" s="849">
        <v>1233.27</v>
      </c>
      <c r="J358" s="849">
        <v>4</v>
      </c>
      <c r="K358" s="849">
        <v>4933.08</v>
      </c>
      <c r="L358" s="849">
        <v>1</v>
      </c>
      <c r="M358" s="849">
        <v>1233.27</v>
      </c>
      <c r="N358" s="849"/>
      <c r="O358" s="849"/>
      <c r="P358" s="837"/>
      <c r="Q358" s="850"/>
    </row>
    <row r="359" spans="1:17" ht="14.45" customHeight="1" x14ac:dyDescent="0.2">
      <c r="A359" s="831" t="s">
        <v>577</v>
      </c>
      <c r="B359" s="832" t="s">
        <v>5519</v>
      </c>
      <c r="C359" s="832" t="s">
        <v>5722</v>
      </c>
      <c r="D359" s="832" t="s">
        <v>5942</v>
      </c>
      <c r="E359" s="832" t="s">
        <v>5943</v>
      </c>
      <c r="F359" s="849">
        <v>4</v>
      </c>
      <c r="G359" s="849">
        <v>23098.48</v>
      </c>
      <c r="H359" s="849"/>
      <c r="I359" s="849">
        <v>5774.62</v>
      </c>
      <c r="J359" s="849"/>
      <c r="K359" s="849"/>
      <c r="L359" s="849"/>
      <c r="M359" s="849"/>
      <c r="N359" s="849"/>
      <c r="O359" s="849"/>
      <c r="P359" s="837"/>
      <c r="Q359" s="850"/>
    </row>
    <row r="360" spans="1:17" ht="14.45" customHeight="1" x14ac:dyDescent="0.2">
      <c r="A360" s="831" t="s">
        <v>577</v>
      </c>
      <c r="B360" s="832" t="s">
        <v>5519</v>
      </c>
      <c r="C360" s="832" t="s">
        <v>5722</v>
      </c>
      <c r="D360" s="832" t="s">
        <v>5944</v>
      </c>
      <c r="E360" s="832" t="s">
        <v>5945</v>
      </c>
      <c r="F360" s="849">
        <v>1</v>
      </c>
      <c r="G360" s="849">
        <v>8704.42</v>
      </c>
      <c r="H360" s="849">
        <v>1</v>
      </c>
      <c r="I360" s="849">
        <v>8704.42</v>
      </c>
      <c r="J360" s="849">
        <v>1</v>
      </c>
      <c r="K360" s="849">
        <v>8704.42</v>
      </c>
      <c r="L360" s="849">
        <v>1</v>
      </c>
      <c r="M360" s="849">
        <v>8704.42</v>
      </c>
      <c r="N360" s="849"/>
      <c r="O360" s="849"/>
      <c r="P360" s="837"/>
      <c r="Q360" s="850"/>
    </row>
    <row r="361" spans="1:17" ht="14.45" customHeight="1" x14ac:dyDescent="0.2">
      <c r="A361" s="831" t="s">
        <v>577</v>
      </c>
      <c r="B361" s="832" t="s">
        <v>5519</v>
      </c>
      <c r="C361" s="832" t="s">
        <v>5722</v>
      </c>
      <c r="D361" s="832" t="s">
        <v>5946</v>
      </c>
      <c r="E361" s="832" t="s">
        <v>5945</v>
      </c>
      <c r="F361" s="849">
        <v>3</v>
      </c>
      <c r="G361" s="849">
        <v>28193.25</v>
      </c>
      <c r="H361" s="849">
        <v>0.6</v>
      </c>
      <c r="I361" s="849">
        <v>9397.75</v>
      </c>
      <c r="J361" s="849">
        <v>5</v>
      </c>
      <c r="K361" s="849">
        <v>46988.75</v>
      </c>
      <c r="L361" s="849">
        <v>1</v>
      </c>
      <c r="M361" s="849">
        <v>9397.75</v>
      </c>
      <c r="N361" s="849"/>
      <c r="O361" s="849"/>
      <c r="P361" s="837"/>
      <c r="Q361" s="850"/>
    </row>
    <row r="362" spans="1:17" ht="14.45" customHeight="1" x14ac:dyDescent="0.2">
      <c r="A362" s="831" t="s">
        <v>577</v>
      </c>
      <c r="B362" s="832" t="s">
        <v>5519</v>
      </c>
      <c r="C362" s="832" t="s">
        <v>5722</v>
      </c>
      <c r="D362" s="832" t="s">
        <v>5947</v>
      </c>
      <c r="E362" s="832" t="s">
        <v>5948</v>
      </c>
      <c r="F362" s="849">
        <v>4</v>
      </c>
      <c r="G362" s="849">
        <v>6657.6</v>
      </c>
      <c r="H362" s="849">
        <v>4</v>
      </c>
      <c r="I362" s="849">
        <v>1664.4</v>
      </c>
      <c r="J362" s="849">
        <v>1</v>
      </c>
      <c r="K362" s="849">
        <v>1664.4</v>
      </c>
      <c r="L362" s="849">
        <v>1</v>
      </c>
      <c r="M362" s="849">
        <v>1664.4</v>
      </c>
      <c r="N362" s="849"/>
      <c r="O362" s="849"/>
      <c r="P362" s="837"/>
      <c r="Q362" s="850"/>
    </row>
    <row r="363" spans="1:17" ht="14.45" customHeight="1" x14ac:dyDescent="0.2">
      <c r="A363" s="831" t="s">
        <v>577</v>
      </c>
      <c r="B363" s="832" t="s">
        <v>5519</v>
      </c>
      <c r="C363" s="832" t="s">
        <v>5722</v>
      </c>
      <c r="D363" s="832" t="s">
        <v>5949</v>
      </c>
      <c r="E363" s="832" t="s">
        <v>5950</v>
      </c>
      <c r="F363" s="849"/>
      <c r="G363" s="849"/>
      <c r="H363" s="849"/>
      <c r="I363" s="849"/>
      <c r="J363" s="849"/>
      <c r="K363" s="849"/>
      <c r="L363" s="849"/>
      <c r="M363" s="849"/>
      <c r="N363" s="849">
        <v>1</v>
      </c>
      <c r="O363" s="849">
        <v>2073.7600000000002</v>
      </c>
      <c r="P363" s="837"/>
      <c r="Q363" s="850">
        <v>2073.7600000000002</v>
      </c>
    </row>
    <row r="364" spans="1:17" ht="14.45" customHeight="1" x14ac:dyDescent="0.2">
      <c r="A364" s="831" t="s">
        <v>577</v>
      </c>
      <c r="B364" s="832" t="s">
        <v>5519</v>
      </c>
      <c r="C364" s="832" t="s">
        <v>5722</v>
      </c>
      <c r="D364" s="832" t="s">
        <v>5951</v>
      </c>
      <c r="E364" s="832" t="s">
        <v>5952</v>
      </c>
      <c r="F364" s="849">
        <v>13</v>
      </c>
      <c r="G364" s="849">
        <v>64496.9</v>
      </c>
      <c r="H364" s="849">
        <v>4.333333333333333</v>
      </c>
      <c r="I364" s="849">
        <v>4961.3</v>
      </c>
      <c r="J364" s="849">
        <v>3</v>
      </c>
      <c r="K364" s="849">
        <v>14883.900000000001</v>
      </c>
      <c r="L364" s="849">
        <v>1</v>
      </c>
      <c r="M364" s="849">
        <v>4961.3</v>
      </c>
      <c r="N364" s="849">
        <v>8</v>
      </c>
      <c r="O364" s="849">
        <v>39690.400000000001</v>
      </c>
      <c r="P364" s="837">
        <v>2.6666666666666665</v>
      </c>
      <c r="Q364" s="850">
        <v>4961.3</v>
      </c>
    </row>
    <row r="365" spans="1:17" ht="14.45" customHeight="1" x14ac:dyDescent="0.2">
      <c r="A365" s="831" t="s">
        <v>577</v>
      </c>
      <c r="B365" s="832" t="s">
        <v>5519</v>
      </c>
      <c r="C365" s="832" t="s">
        <v>5722</v>
      </c>
      <c r="D365" s="832" t="s">
        <v>5953</v>
      </c>
      <c r="E365" s="832" t="s">
        <v>5954</v>
      </c>
      <c r="F365" s="849">
        <v>4</v>
      </c>
      <c r="G365" s="849">
        <v>11662.2</v>
      </c>
      <c r="H365" s="849">
        <v>4</v>
      </c>
      <c r="I365" s="849">
        <v>2915.55</v>
      </c>
      <c r="J365" s="849">
        <v>1</v>
      </c>
      <c r="K365" s="849">
        <v>2915.55</v>
      </c>
      <c r="L365" s="849">
        <v>1</v>
      </c>
      <c r="M365" s="849">
        <v>2915.55</v>
      </c>
      <c r="N365" s="849"/>
      <c r="O365" s="849"/>
      <c r="P365" s="837"/>
      <c r="Q365" s="850"/>
    </row>
    <row r="366" spans="1:17" ht="14.45" customHeight="1" x14ac:dyDescent="0.2">
      <c r="A366" s="831" t="s">
        <v>577</v>
      </c>
      <c r="B366" s="832" t="s">
        <v>5519</v>
      </c>
      <c r="C366" s="832" t="s">
        <v>5722</v>
      </c>
      <c r="D366" s="832" t="s">
        <v>5955</v>
      </c>
      <c r="E366" s="832" t="s">
        <v>5956</v>
      </c>
      <c r="F366" s="849">
        <v>6</v>
      </c>
      <c r="G366" s="849">
        <v>40362</v>
      </c>
      <c r="H366" s="849">
        <v>1.2</v>
      </c>
      <c r="I366" s="849">
        <v>6727</v>
      </c>
      <c r="J366" s="849">
        <v>5</v>
      </c>
      <c r="K366" s="849">
        <v>33635</v>
      </c>
      <c r="L366" s="849">
        <v>1</v>
      </c>
      <c r="M366" s="849">
        <v>6727</v>
      </c>
      <c r="N366" s="849">
        <v>3</v>
      </c>
      <c r="O366" s="849">
        <v>20181</v>
      </c>
      <c r="P366" s="837">
        <v>0.6</v>
      </c>
      <c r="Q366" s="850">
        <v>6727</v>
      </c>
    </row>
    <row r="367" spans="1:17" ht="14.45" customHeight="1" x14ac:dyDescent="0.2">
      <c r="A367" s="831" t="s">
        <v>577</v>
      </c>
      <c r="B367" s="832" t="s">
        <v>5519</v>
      </c>
      <c r="C367" s="832" t="s">
        <v>5722</v>
      </c>
      <c r="D367" s="832" t="s">
        <v>5957</v>
      </c>
      <c r="E367" s="832" t="s">
        <v>5958</v>
      </c>
      <c r="F367" s="849">
        <v>6</v>
      </c>
      <c r="G367" s="849">
        <v>64675.32</v>
      </c>
      <c r="H367" s="849">
        <v>0.54545454545454541</v>
      </c>
      <c r="I367" s="849">
        <v>10779.22</v>
      </c>
      <c r="J367" s="849">
        <v>11</v>
      </c>
      <c r="K367" s="849">
        <v>118571.42</v>
      </c>
      <c r="L367" s="849">
        <v>1</v>
      </c>
      <c r="M367" s="849">
        <v>10779.22</v>
      </c>
      <c r="N367" s="849">
        <v>7</v>
      </c>
      <c r="O367" s="849">
        <v>75454.539999999994</v>
      </c>
      <c r="P367" s="837">
        <v>0.63636363636363635</v>
      </c>
      <c r="Q367" s="850">
        <v>10779.22</v>
      </c>
    </row>
    <row r="368" spans="1:17" ht="14.45" customHeight="1" x14ac:dyDescent="0.2">
      <c r="A368" s="831" t="s">
        <v>577</v>
      </c>
      <c r="B368" s="832" t="s">
        <v>5519</v>
      </c>
      <c r="C368" s="832" t="s">
        <v>5722</v>
      </c>
      <c r="D368" s="832" t="s">
        <v>5959</v>
      </c>
      <c r="E368" s="832" t="s">
        <v>5960</v>
      </c>
      <c r="F368" s="849">
        <v>1</v>
      </c>
      <c r="G368" s="849">
        <v>9112.75</v>
      </c>
      <c r="H368" s="849">
        <v>0.25</v>
      </c>
      <c r="I368" s="849">
        <v>9112.75</v>
      </c>
      <c r="J368" s="849">
        <v>4</v>
      </c>
      <c r="K368" s="849">
        <v>36451</v>
      </c>
      <c r="L368" s="849">
        <v>1</v>
      </c>
      <c r="M368" s="849">
        <v>9112.75</v>
      </c>
      <c r="N368" s="849">
        <v>4</v>
      </c>
      <c r="O368" s="849">
        <v>36451</v>
      </c>
      <c r="P368" s="837">
        <v>1</v>
      </c>
      <c r="Q368" s="850">
        <v>9112.75</v>
      </c>
    </row>
    <row r="369" spans="1:17" ht="14.45" customHeight="1" x14ac:dyDescent="0.2">
      <c r="A369" s="831" t="s">
        <v>577</v>
      </c>
      <c r="B369" s="832" t="s">
        <v>5519</v>
      </c>
      <c r="C369" s="832" t="s">
        <v>5722</v>
      </c>
      <c r="D369" s="832" t="s">
        <v>5961</v>
      </c>
      <c r="E369" s="832" t="s">
        <v>5962</v>
      </c>
      <c r="F369" s="849">
        <v>15</v>
      </c>
      <c r="G369" s="849">
        <v>18374.7</v>
      </c>
      <c r="H369" s="849">
        <v>0.44402638828476149</v>
      </c>
      <c r="I369" s="849">
        <v>1224.98</v>
      </c>
      <c r="J369" s="849">
        <v>36</v>
      </c>
      <c r="K369" s="849">
        <v>41382</v>
      </c>
      <c r="L369" s="849">
        <v>1</v>
      </c>
      <c r="M369" s="849">
        <v>1149.5</v>
      </c>
      <c r="N369" s="849">
        <v>22</v>
      </c>
      <c r="O369" s="849">
        <v>25289</v>
      </c>
      <c r="P369" s="837">
        <v>0.61111111111111116</v>
      </c>
      <c r="Q369" s="850">
        <v>1149.5</v>
      </c>
    </row>
    <row r="370" spans="1:17" ht="14.45" customHeight="1" x14ac:dyDescent="0.2">
      <c r="A370" s="831" t="s">
        <v>577</v>
      </c>
      <c r="B370" s="832" t="s">
        <v>5519</v>
      </c>
      <c r="C370" s="832" t="s">
        <v>5722</v>
      </c>
      <c r="D370" s="832" t="s">
        <v>5963</v>
      </c>
      <c r="E370" s="832" t="s">
        <v>5962</v>
      </c>
      <c r="F370" s="849">
        <v>21</v>
      </c>
      <c r="G370" s="849">
        <v>39936.33</v>
      </c>
      <c r="H370" s="849">
        <v>0.67741935483870974</v>
      </c>
      <c r="I370" s="849">
        <v>1901.73</v>
      </c>
      <c r="J370" s="849">
        <v>31</v>
      </c>
      <c r="K370" s="849">
        <v>58953.63</v>
      </c>
      <c r="L370" s="849">
        <v>1</v>
      </c>
      <c r="M370" s="849">
        <v>1901.73</v>
      </c>
      <c r="N370" s="849">
        <v>26</v>
      </c>
      <c r="O370" s="849">
        <v>49444.98</v>
      </c>
      <c r="P370" s="837">
        <v>0.83870967741935498</v>
      </c>
      <c r="Q370" s="850">
        <v>1901.73</v>
      </c>
    </row>
    <row r="371" spans="1:17" ht="14.45" customHeight="1" x14ac:dyDescent="0.2">
      <c r="A371" s="831" t="s">
        <v>577</v>
      </c>
      <c r="B371" s="832" t="s">
        <v>5519</v>
      </c>
      <c r="C371" s="832" t="s">
        <v>5722</v>
      </c>
      <c r="D371" s="832" t="s">
        <v>5964</v>
      </c>
      <c r="E371" s="832" t="s">
        <v>5965</v>
      </c>
      <c r="F371" s="849">
        <v>1</v>
      </c>
      <c r="G371" s="849">
        <v>58.6</v>
      </c>
      <c r="H371" s="849"/>
      <c r="I371" s="849">
        <v>58.6</v>
      </c>
      <c r="J371" s="849"/>
      <c r="K371" s="849"/>
      <c r="L371" s="849"/>
      <c r="M371" s="849"/>
      <c r="N371" s="849"/>
      <c r="O371" s="849"/>
      <c r="P371" s="837"/>
      <c r="Q371" s="850"/>
    </row>
    <row r="372" spans="1:17" ht="14.45" customHeight="1" x14ac:dyDescent="0.2">
      <c r="A372" s="831" t="s">
        <v>577</v>
      </c>
      <c r="B372" s="832" t="s">
        <v>5519</v>
      </c>
      <c r="C372" s="832" t="s">
        <v>5722</v>
      </c>
      <c r="D372" s="832" t="s">
        <v>5966</v>
      </c>
      <c r="E372" s="832" t="s">
        <v>5967</v>
      </c>
      <c r="F372" s="849"/>
      <c r="G372" s="849"/>
      <c r="H372" s="849"/>
      <c r="I372" s="849"/>
      <c r="J372" s="849">
        <v>2</v>
      </c>
      <c r="K372" s="849">
        <v>5594.3</v>
      </c>
      <c r="L372" s="849">
        <v>1</v>
      </c>
      <c r="M372" s="849">
        <v>2797.15</v>
      </c>
      <c r="N372" s="849"/>
      <c r="O372" s="849"/>
      <c r="P372" s="837"/>
      <c r="Q372" s="850"/>
    </row>
    <row r="373" spans="1:17" ht="14.45" customHeight="1" x14ac:dyDescent="0.2">
      <c r="A373" s="831" t="s">
        <v>577</v>
      </c>
      <c r="B373" s="832" t="s">
        <v>5519</v>
      </c>
      <c r="C373" s="832" t="s">
        <v>5722</v>
      </c>
      <c r="D373" s="832" t="s">
        <v>5968</v>
      </c>
      <c r="E373" s="832" t="s">
        <v>5969</v>
      </c>
      <c r="F373" s="849"/>
      <c r="G373" s="849"/>
      <c r="H373" s="849"/>
      <c r="I373" s="849"/>
      <c r="J373" s="849">
        <v>2</v>
      </c>
      <c r="K373" s="849">
        <v>6556.04</v>
      </c>
      <c r="L373" s="849">
        <v>1</v>
      </c>
      <c r="M373" s="849">
        <v>3278.02</v>
      </c>
      <c r="N373" s="849"/>
      <c r="O373" s="849"/>
      <c r="P373" s="837"/>
      <c r="Q373" s="850"/>
    </row>
    <row r="374" spans="1:17" ht="14.45" customHeight="1" x14ac:dyDescent="0.2">
      <c r="A374" s="831" t="s">
        <v>577</v>
      </c>
      <c r="B374" s="832" t="s">
        <v>5519</v>
      </c>
      <c r="C374" s="832" t="s">
        <v>5722</v>
      </c>
      <c r="D374" s="832" t="s">
        <v>5970</v>
      </c>
      <c r="E374" s="832" t="s">
        <v>5971</v>
      </c>
      <c r="F374" s="849"/>
      <c r="G374" s="849"/>
      <c r="H374" s="849"/>
      <c r="I374" s="849"/>
      <c r="J374" s="849"/>
      <c r="K374" s="849"/>
      <c r="L374" s="849"/>
      <c r="M374" s="849"/>
      <c r="N374" s="849">
        <v>1</v>
      </c>
      <c r="O374" s="849">
        <v>6968.51</v>
      </c>
      <c r="P374" s="837"/>
      <c r="Q374" s="850">
        <v>6968.51</v>
      </c>
    </row>
    <row r="375" spans="1:17" ht="14.45" customHeight="1" x14ac:dyDescent="0.2">
      <c r="A375" s="831" t="s">
        <v>577</v>
      </c>
      <c r="B375" s="832" t="s">
        <v>5519</v>
      </c>
      <c r="C375" s="832" t="s">
        <v>5722</v>
      </c>
      <c r="D375" s="832" t="s">
        <v>5972</v>
      </c>
      <c r="E375" s="832" t="s">
        <v>5971</v>
      </c>
      <c r="F375" s="849"/>
      <c r="G375" s="849"/>
      <c r="H375" s="849"/>
      <c r="I375" s="849"/>
      <c r="J375" s="849">
        <v>3</v>
      </c>
      <c r="K375" s="849">
        <v>25028.19</v>
      </c>
      <c r="L375" s="849">
        <v>1</v>
      </c>
      <c r="M375" s="849">
        <v>8342.73</v>
      </c>
      <c r="N375" s="849"/>
      <c r="O375" s="849"/>
      <c r="P375" s="837"/>
      <c r="Q375" s="850"/>
    </row>
    <row r="376" spans="1:17" ht="14.45" customHeight="1" x14ac:dyDescent="0.2">
      <c r="A376" s="831" t="s">
        <v>577</v>
      </c>
      <c r="B376" s="832" t="s">
        <v>5519</v>
      </c>
      <c r="C376" s="832" t="s">
        <v>5722</v>
      </c>
      <c r="D376" s="832" t="s">
        <v>5973</v>
      </c>
      <c r="E376" s="832" t="s">
        <v>5974</v>
      </c>
      <c r="F376" s="849">
        <v>1</v>
      </c>
      <c r="G376" s="849">
        <v>10084.85</v>
      </c>
      <c r="H376" s="849">
        <v>0.5</v>
      </c>
      <c r="I376" s="849">
        <v>10084.85</v>
      </c>
      <c r="J376" s="849">
        <v>2</v>
      </c>
      <c r="K376" s="849">
        <v>20169.7</v>
      </c>
      <c r="L376" s="849">
        <v>1</v>
      </c>
      <c r="M376" s="849">
        <v>10084.85</v>
      </c>
      <c r="N376" s="849">
        <v>1</v>
      </c>
      <c r="O376" s="849">
        <v>10084.85</v>
      </c>
      <c r="P376" s="837">
        <v>0.5</v>
      </c>
      <c r="Q376" s="850">
        <v>10084.85</v>
      </c>
    </row>
    <row r="377" spans="1:17" ht="14.45" customHeight="1" x14ac:dyDescent="0.2">
      <c r="A377" s="831" t="s">
        <v>577</v>
      </c>
      <c r="B377" s="832" t="s">
        <v>5519</v>
      </c>
      <c r="C377" s="832" t="s">
        <v>5722</v>
      </c>
      <c r="D377" s="832" t="s">
        <v>5975</v>
      </c>
      <c r="E377" s="832" t="s">
        <v>5976</v>
      </c>
      <c r="F377" s="849">
        <v>5</v>
      </c>
      <c r="G377" s="849">
        <v>56922.25</v>
      </c>
      <c r="H377" s="849">
        <v>0.83333333333333315</v>
      </c>
      <c r="I377" s="849">
        <v>11384.45</v>
      </c>
      <c r="J377" s="849">
        <v>6</v>
      </c>
      <c r="K377" s="849">
        <v>68306.700000000012</v>
      </c>
      <c r="L377" s="849">
        <v>1</v>
      </c>
      <c r="M377" s="849">
        <v>11384.450000000003</v>
      </c>
      <c r="N377" s="849">
        <v>1</v>
      </c>
      <c r="O377" s="849">
        <v>11384.45</v>
      </c>
      <c r="P377" s="837">
        <v>0.16666666666666666</v>
      </c>
      <c r="Q377" s="850">
        <v>11384.45</v>
      </c>
    </row>
    <row r="378" spans="1:17" ht="14.45" customHeight="1" x14ac:dyDescent="0.2">
      <c r="A378" s="831" t="s">
        <v>577</v>
      </c>
      <c r="B378" s="832" t="s">
        <v>5519</v>
      </c>
      <c r="C378" s="832" t="s">
        <v>5722</v>
      </c>
      <c r="D378" s="832" t="s">
        <v>5977</v>
      </c>
      <c r="E378" s="832" t="s">
        <v>5976</v>
      </c>
      <c r="F378" s="849">
        <v>4</v>
      </c>
      <c r="G378" s="849">
        <v>41280.44</v>
      </c>
      <c r="H378" s="849">
        <v>1</v>
      </c>
      <c r="I378" s="849">
        <v>10320.11</v>
      </c>
      <c r="J378" s="849">
        <v>4</v>
      </c>
      <c r="K378" s="849">
        <v>41280.44</v>
      </c>
      <c r="L378" s="849">
        <v>1</v>
      </c>
      <c r="M378" s="849">
        <v>10320.11</v>
      </c>
      <c r="N378" s="849">
        <v>3</v>
      </c>
      <c r="O378" s="849">
        <v>30960.33</v>
      </c>
      <c r="P378" s="837">
        <v>0.75</v>
      </c>
      <c r="Q378" s="850">
        <v>10320.11</v>
      </c>
    </row>
    <row r="379" spans="1:17" ht="14.45" customHeight="1" x14ac:dyDescent="0.2">
      <c r="A379" s="831" t="s">
        <v>577</v>
      </c>
      <c r="B379" s="832" t="s">
        <v>5519</v>
      </c>
      <c r="C379" s="832" t="s">
        <v>5722</v>
      </c>
      <c r="D379" s="832" t="s">
        <v>5978</v>
      </c>
      <c r="E379" s="832" t="s">
        <v>5979</v>
      </c>
      <c r="F379" s="849">
        <v>4</v>
      </c>
      <c r="G379" s="849">
        <v>38946.559999999998</v>
      </c>
      <c r="H379" s="849">
        <v>4</v>
      </c>
      <c r="I379" s="849">
        <v>9736.64</v>
      </c>
      <c r="J379" s="849">
        <v>1</v>
      </c>
      <c r="K379" s="849">
        <v>9736.64</v>
      </c>
      <c r="L379" s="849">
        <v>1</v>
      </c>
      <c r="M379" s="849">
        <v>9736.64</v>
      </c>
      <c r="N379" s="849">
        <v>3</v>
      </c>
      <c r="O379" s="849">
        <v>29209.919999999998</v>
      </c>
      <c r="P379" s="837">
        <v>3</v>
      </c>
      <c r="Q379" s="850">
        <v>9736.64</v>
      </c>
    </row>
    <row r="380" spans="1:17" ht="14.45" customHeight="1" x14ac:dyDescent="0.2">
      <c r="A380" s="831" t="s">
        <v>577</v>
      </c>
      <c r="B380" s="832" t="s">
        <v>5519</v>
      </c>
      <c r="C380" s="832" t="s">
        <v>5722</v>
      </c>
      <c r="D380" s="832" t="s">
        <v>5980</v>
      </c>
      <c r="E380" s="832" t="s">
        <v>5981</v>
      </c>
      <c r="F380" s="849">
        <v>1</v>
      </c>
      <c r="G380" s="849">
        <v>10257.93</v>
      </c>
      <c r="H380" s="849">
        <v>1</v>
      </c>
      <c r="I380" s="849">
        <v>10257.93</v>
      </c>
      <c r="J380" s="849">
        <v>1</v>
      </c>
      <c r="K380" s="849">
        <v>10257.93</v>
      </c>
      <c r="L380" s="849">
        <v>1</v>
      </c>
      <c r="M380" s="849">
        <v>10257.93</v>
      </c>
      <c r="N380" s="849">
        <v>2</v>
      </c>
      <c r="O380" s="849">
        <v>20515.86</v>
      </c>
      <c r="P380" s="837">
        <v>2</v>
      </c>
      <c r="Q380" s="850">
        <v>10257.93</v>
      </c>
    </row>
    <row r="381" spans="1:17" ht="14.45" customHeight="1" x14ac:dyDescent="0.2">
      <c r="A381" s="831" t="s">
        <v>577</v>
      </c>
      <c r="B381" s="832" t="s">
        <v>5519</v>
      </c>
      <c r="C381" s="832" t="s">
        <v>5722</v>
      </c>
      <c r="D381" s="832" t="s">
        <v>5982</v>
      </c>
      <c r="E381" s="832" t="s">
        <v>5983</v>
      </c>
      <c r="F381" s="849">
        <v>3</v>
      </c>
      <c r="G381" s="849">
        <v>3726</v>
      </c>
      <c r="H381" s="849">
        <v>3</v>
      </c>
      <c r="I381" s="849">
        <v>1242</v>
      </c>
      <c r="J381" s="849">
        <v>1</v>
      </c>
      <c r="K381" s="849">
        <v>1242</v>
      </c>
      <c r="L381" s="849">
        <v>1</v>
      </c>
      <c r="M381" s="849">
        <v>1242</v>
      </c>
      <c r="N381" s="849"/>
      <c r="O381" s="849"/>
      <c r="P381" s="837"/>
      <c r="Q381" s="850"/>
    </row>
    <row r="382" spans="1:17" ht="14.45" customHeight="1" x14ac:dyDescent="0.2">
      <c r="A382" s="831" t="s">
        <v>577</v>
      </c>
      <c r="B382" s="832" t="s">
        <v>5519</v>
      </c>
      <c r="C382" s="832" t="s">
        <v>5722</v>
      </c>
      <c r="D382" s="832" t="s">
        <v>5984</v>
      </c>
      <c r="E382" s="832" t="s">
        <v>5985</v>
      </c>
      <c r="F382" s="849">
        <v>33</v>
      </c>
      <c r="G382" s="849">
        <v>39295.740000000005</v>
      </c>
      <c r="H382" s="849">
        <v>1.2692307692307694</v>
      </c>
      <c r="I382" s="849">
        <v>1190.7800000000002</v>
      </c>
      <c r="J382" s="849">
        <v>26</v>
      </c>
      <c r="K382" s="849">
        <v>30960.28</v>
      </c>
      <c r="L382" s="849">
        <v>1</v>
      </c>
      <c r="M382" s="849">
        <v>1190.78</v>
      </c>
      <c r="N382" s="849">
        <v>37</v>
      </c>
      <c r="O382" s="849">
        <v>44058.86</v>
      </c>
      <c r="P382" s="837">
        <v>1.4230769230769231</v>
      </c>
      <c r="Q382" s="850">
        <v>1190.78</v>
      </c>
    </row>
    <row r="383" spans="1:17" ht="14.45" customHeight="1" x14ac:dyDescent="0.2">
      <c r="A383" s="831" t="s">
        <v>577</v>
      </c>
      <c r="B383" s="832" t="s">
        <v>5519</v>
      </c>
      <c r="C383" s="832" t="s">
        <v>5722</v>
      </c>
      <c r="D383" s="832" t="s">
        <v>5986</v>
      </c>
      <c r="E383" s="832" t="s">
        <v>5985</v>
      </c>
      <c r="F383" s="849">
        <v>82</v>
      </c>
      <c r="G383" s="849">
        <v>100533.63999999998</v>
      </c>
      <c r="H383" s="849">
        <v>1.1232876712328765</v>
      </c>
      <c r="I383" s="849">
        <v>1226.0199999999998</v>
      </c>
      <c r="J383" s="849">
        <v>73</v>
      </c>
      <c r="K383" s="849">
        <v>89499.459999999992</v>
      </c>
      <c r="L383" s="849">
        <v>1</v>
      </c>
      <c r="M383" s="849">
        <v>1226.02</v>
      </c>
      <c r="N383" s="849">
        <v>51</v>
      </c>
      <c r="O383" s="849">
        <v>62527.020000000004</v>
      </c>
      <c r="P383" s="837">
        <v>0.6986301369863015</v>
      </c>
      <c r="Q383" s="850">
        <v>1226.02</v>
      </c>
    </row>
    <row r="384" spans="1:17" ht="14.45" customHeight="1" x14ac:dyDescent="0.2">
      <c r="A384" s="831" t="s">
        <v>577</v>
      </c>
      <c r="B384" s="832" t="s">
        <v>5519</v>
      </c>
      <c r="C384" s="832" t="s">
        <v>5722</v>
      </c>
      <c r="D384" s="832" t="s">
        <v>5987</v>
      </c>
      <c r="E384" s="832" t="s">
        <v>5985</v>
      </c>
      <c r="F384" s="849">
        <v>13</v>
      </c>
      <c r="G384" s="849">
        <v>16342.43</v>
      </c>
      <c r="H384" s="849">
        <v>0.92857142857142849</v>
      </c>
      <c r="I384" s="849">
        <v>1257.1100000000001</v>
      </c>
      <c r="J384" s="849">
        <v>14</v>
      </c>
      <c r="K384" s="849">
        <v>17599.54</v>
      </c>
      <c r="L384" s="849">
        <v>1</v>
      </c>
      <c r="M384" s="849">
        <v>1257.1100000000001</v>
      </c>
      <c r="N384" s="849">
        <v>7</v>
      </c>
      <c r="O384" s="849">
        <v>8799.77</v>
      </c>
      <c r="P384" s="837">
        <v>0.5</v>
      </c>
      <c r="Q384" s="850">
        <v>1257.1100000000001</v>
      </c>
    </row>
    <row r="385" spans="1:17" ht="14.45" customHeight="1" x14ac:dyDescent="0.2">
      <c r="A385" s="831" t="s">
        <v>577</v>
      </c>
      <c r="B385" s="832" t="s">
        <v>5519</v>
      </c>
      <c r="C385" s="832" t="s">
        <v>5722</v>
      </c>
      <c r="D385" s="832" t="s">
        <v>5988</v>
      </c>
      <c r="E385" s="832" t="s">
        <v>5989</v>
      </c>
      <c r="F385" s="849"/>
      <c r="G385" s="849"/>
      <c r="H385" s="849"/>
      <c r="I385" s="849"/>
      <c r="J385" s="849">
        <v>2</v>
      </c>
      <c r="K385" s="849">
        <v>1662.12</v>
      </c>
      <c r="L385" s="849">
        <v>1</v>
      </c>
      <c r="M385" s="849">
        <v>831.06</v>
      </c>
      <c r="N385" s="849"/>
      <c r="O385" s="849"/>
      <c r="P385" s="837"/>
      <c r="Q385" s="850"/>
    </row>
    <row r="386" spans="1:17" ht="14.45" customHeight="1" x14ac:dyDescent="0.2">
      <c r="A386" s="831" t="s">
        <v>577</v>
      </c>
      <c r="B386" s="832" t="s">
        <v>5519</v>
      </c>
      <c r="C386" s="832" t="s">
        <v>5722</v>
      </c>
      <c r="D386" s="832" t="s">
        <v>5990</v>
      </c>
      <c r="E386" s="832" t="s">
        <v>5991</v>
      </c>
      <c r="F386" s="849">
        <v>6</v>
      </c>
      <c r="G386" s="849">
        <v>67417.5</v>
      </c>
      <c r="H386" s="849">
        <v>0.8571428571428571</v>
      </c>
      <c r="I386" s="849">
        <v>11236.25</v>
      </c>
      <c r="J386" s="849">
        <v>7</v>
      </c>
      <c r="K386" s="849">
        <v>78653.75</v>
      </c>
      <c r="L386" s="849">
        <v>1</v>
      </c>
      <c r="M386" s="849">
        <v>11236.25</v>
      </c>
      <c r="N386" s="849">
        <v>13</v>
      </c>
      <c r="O386" s="849">
        <v>146071.25</v>
      </c>
      <c r="P386" s="837">
        <v>1.8571428571428572</v>
      </c>
      <c r="Q386" s="850">
        <v>11236.25</v>
      </c>
    </row>
    <row r="387" spans="1:17" ht="14.45" customHeight="1" x14ac:dyDescent="0.2">
      <c r="A387" s="831" t="s">
        <v>577</v>
      </c>
      <c r="B387" s="832" t="s">
        <v>5519</v>
      </c>
      <c r="C387" s="832" t="s">
        <v>5722</v>
      </c>
      <c r="D387" s="832" t="s">
        <v>5992</v>
      </c>
      <c r="E387" s="832" t="s">
        <v>5993</v>
      </c>
      <c r="F387" s="849">
        <v>5</v>
      </c>
      <c r="G387" s="849">
        <v>103584.54999999999</v>
      </c>
      <c r="H387" s="849">
        <v>6.4705200737849244</v>
      </c>
      <c r="I387" s="849">
        <v>20716.909999999996</v>
      </c>
      <c r="J387" s="849">
        <v>1</v>
      </c>
      <c r="K387" s="849">
        <v>16008.69</v>
      </c>
      <c r="L387" s="849">
        <v>1</v>
      </c>
      <c r="M387" s="849">
        <v>16008.69</v>
      </c>
      <c r="N387" s="849">
        <v>2</v>
      </c>
      <c r="O387" s="849">
        <v>32017.38</v>
      </c>
      <c r="P387" s="837">
        <v>2</v>
      </c>
      <c r="Q387" s="850">
        <v>16008.69</v>
      </c>
    </row>
    <row r="388" spans="1:17" ht="14.45" customHeight="1" x14ac:dyDescent="0.2">
      <c r="A388" s="831" t="s">
        <v>577</v>
      </c>
      <c r="B388" s="832" t="s">
        <v>5519</v>
      </c>
      <c r="C388" s="832" t="s">
        <v>5722</v>
      </c>
      <c r="D388" s="832" t="s">
        <v>5664</v>
      </c>
      <c r="E388" s="832" t="s">
        <v>5994</v>
      </c>
      <c r="F388" s="849"/>
      <c r="G388" s="849"/>
      <c r="H388" s="849"/>
      <c r="I388" s="849"/>
      <c r="J388" s="849">
        <v>1</v>
      </c>
      <c r="K388" s="849">
        <v>7051.42</v>
      </c>
      <c r="L388" s="849">
        <v>1</v>
      </c>
      <c r="M388" s="849">
        <v>7051.42</v>
      </c>
      <c r="N388" s="849">
        <v>2</v>
      </c>
      <c r="O388" s="849">
        <v>14102.84</v>
      </c>
      <c r="P388" s="837">
        <v>2</v>
      </c>
      <c r="Q388" s="850">
        <v>7051.42</v>
      </c>
    </row>
    <row r="389" spans="1:17" ht="14.45" customHeight="1" x14ac:dyDescent="0.2">
      <c r="A389" s="831" t="s">
        <v>577</v>
      </c>
      <c r="B389" s="832" t="s">
        <v>5519</v>
      </c>
      <c r="C389" s="832" t="s">
        <v>5722</v>
      </c>
      <c r="D389" s="832" t="s">
        <v>5995</v>
      </c>
      <c r="E389" s="832" t="s">
        <v>5996</v>
      </c>
      <c r="F389" s="849">
        <v>1</v>
      </c>
      <c r="G389" s="849">
        <v>9701.4</v>
      </c>
      <c r="H389" s="849">
        <v>0.25</v>
      </c>
      <c r="I389" s="849">
        <v>9701.4</v>
      </c>
      <c r="J389" s="849">
        <v>4</v>
      </c>
      <c r="K389" s="849">
        <v>38805.599999999999</v>
      </c>
      <c r="L389" s="849">
        <v>1</v>
      </c>
      <c r="M389" s="849">
        <v>9701.4</v>
      </c>
      <c r="N389" s="849">
        <v>3</v>
      </c>
      <c r="O389" s="849">
        <v>29104.199999999997</v>
      </c>
      <c r="P389" s="837">
        <v>0.75</v>
      </c>
      <c r="Q389" s="850">
        <v>9701.4</v>
      </c>
    </row>
    <row r="390" spans="1:17" ht="14.45" customHeight="1" x14ac:dyDescent="0.2">
      <c r="A390" s="831" t="s">
        <v>577</v>
      </c>
      <c r="B390" s="832" t="s">
        <v>5519</v>
      </c>
      <c r="C390" s="832" t="s">
        <v>5722</v>
      </c>
      <c r="D390" s="832" t="s">
        <v>5997</v>
      </c>
      <c r="E390" s="832" t="s">
        <v>5996</v>
      </c>
      <c r="F390" s="849">
        <v>2</v>
      </c>
      <c r="G390" s="849">
        <v>22265.24</v>
      </c>
      <c r="H390" s="849">
        <v>0.5</v>
      </c>
      <c r="I390" s="849">
        <v>11132.62</v>
      </c>
      <c r="J390" s="849">
        <v>4</v>
      </c>
      <c r="K390" s="849">
        <v>44530.48</v>
      </c>
      <c r="L390" s="849">
        <v>1</v>
      </c>
      <c r="M390" s="849">
        <v>11132.62</v>
      </c>
      <c r="N390" s="849">
        <v>4</v>
      </c>
      <c r="O390" s="849">
        <v>44530.48</v>
      </c>
      <c r="P390" s="837">
        <v>1</v>
      </c>
      <c r="Q390" s="850">
        <v>11132.62</v>
      </c>
    </row>
    <row r="391" spans="1:17" ht="14.45" customHeight="1" x14ac:dyDescent="0.2">
      <c r="A391" s="831" t="s">
        <v>577</v>
      </c>
      <c r="B391" s="832" t="s">
        <v>5519</v>
      </c>
      <c r="C391" s="832" t="s">
        <v>5722</v>
      </c>
      <c r="D391" s="832" t="s">
        <v>5998</v>
      </c>
      <c r="E391" s="832" t="s">
        <v>5999</v>
      </c>
      <c r="F391" s="849">
        <v>4</v>
      </c>
      <c r="G391" s="849">
        <v>20588</v>
      </c>
      <c r="H391" s="849">
        <v>1</v>
      </c>
      <c r="I391" s="849">
        <v>5147</v>
      </c>
      <c r="J391" s="849">
        <v>4</v>
      </c>
      <c r="K391" s="849">
        <v>20588</v>
      </c>
      <c r="L391" s="849">
        <v>1</v>
      </c>
      <c r="M391" s="849">
        <v>5147</v>
      </c>
      <c r="N391" s="849">
        <v>3</v>
      </c>
      <c r="O391" s="849">
        <v>10433.130000000001</v>
      </c>
      <c r="P391" s="837">
        <v>0.50675782008937253</v>
      </c>
      <c r="Q391" s="850">
        <v>3477.7100000000005</v>
      </c>
    </row>
    <row r="392" spans="1:17" ht="14.45" customHeight="1" x14ac:dyDescent="0.2">
      <c r="A392" s="831" t="s">
        <v>577</v>
      </c>
      <c r="B392" s="832" t="s">
        <v>5519</v>
      </c>
      <c r="C392" s="832" t="s">
        <v>5722</v>
      </c>
      <c r="D392" s="832" t="s">
        <v>6000</v>
      </c>
      <c r="E392" s="832" t="s">
        <v>6001</v>
      </c>
      <c r="F392" s="849">
        <v>4</v>
      </c>
      <c r="G392" s="849">
        <v>46284</v>
      </c>
      <c r="H392" s="849">
        <v>0.5714285714285714</v>
      </c>
      <c r="I392" s="849">
        <v>11571</v>
      </c>
      <c r="J392" s="849">
        <v>7</v>
      </c>
      <c r="K392" s="849">
        <v>80997</v>
      </c>
      <c r="L392" s="849">
        <v>1</v>
      </c>
      <c r="M392" s="849">
        <v>11571</v>
      </c>
      <c r="N392" s="849">
        <v>7</v>
      </c>
      <c r="O392" s="849">
        <v>80997</v>
      </c>
      <c r="P392" s="837">
        <v>1</v>
      </c>
      <c r="Q392" s="850">
        <v>11571</v>
      </c>
    </row>
    <row r="393" spans="1:17" ht="14.45" customHeight="1" x14ac:dyDescent="0.2">
      <c r="A393" s="831" t="s">
        <v>577</v>
      </c>
      <c r="B393" s="832" t="s">
        <v>5519</v>
      </c>
      <c r="C393" s="832" t="s">
        <v>5722</v>
      </c>
      <c r="D393" s="832" t="s">
        <v>6002</v>
      </c>
      <c r="E393" s="832" t="s">
        <v>5824</v>
      </c>
      <c r="F393" s="849">
        <v>12</v>
      </c>
      <c r="G393" s="849">
        <v>16316.52</v>
      </c>
      <c r="H393" s="849">
        <v>0.46153846153846156</v>
      </c>
      <c r="I393" s="849">
        <v>1359.71</v>
      </c>
      <c r="J393" s="849">
        <v>26</v>
      </c>
      <c r="K393" s="849">
        <v>35352.46</v>
      </c>
      <c r="L393" s="849">
        <v>1</v>
      </c>
      <c r="M393" s="849">
        <v>1359.71</v>
      </c>
      <c r="N393" s="849">
        <v>21</v>
      </c>
      <c r="O393" s="849">
        <v>28553.91</v>
      </c>
      <c r="P393" s="837">
        <v>0.80769230769230771</v>
      </c>
      <c r="Q393" s="850">
        <v>1359.71</v>
      </c>
    </row>
    <row r="394" spans="1:17" ht="14.45" customHeight="1" x14ac:dyDescent="0.2">
      <c r="A394" s="831" t="s">
        <v>577</v>
      </c>
      <c r="B394" s="832" t="s">
        <v>5519</v>
      </c>
      <c r="C394" s="832" t="s">
        <v>5722</v>
      </c>
      <c r="D394" s="832" t="s">
        <v>6003</v>
      </c>
      <c r="E394" s="832" t="s">
        <v>6004</v>
      </c>
      <c r="F394" s="849">
        <v>2</v>
      </c>
      <c r="G394" s="849">
        <v>2847.92</v>
      </c>
      <c r="H394" s="849">
        <v>1</v>
      </c>
      <c r="I394" s="849">
        <v>1423.96</v>
      </c>
      <c r="J394" s="849">
        <v>2</v>
      </c>
      <c r="K394" s="849">
        <v>2847.92</v>
      </c>
      <c r="L394" s="849">
        <v>1</v>
      </c>
      <c r="M394" s="849">
        <v>1423.96</v>
      </c>
      <c r="N394" s="849">
        <v>5</v>
      </c>
      <c r="O394" s="849">
        <v>7119.8</v>
      </c>
      <c r="P394" s="837">
        <v>2.5</v>
      </c>
      <c r="Q394" s="850">
        <v>1423.96</v>
      </c>
    </row>
    <row r="395" spans="1:17" ht="14.45" customHeight="1" x14ac:dyDescent="0.2">
      <c r="A395" s="831" t="s">
        <v>577</v>
      </c>
      <c r="B395" s="832" t="s">
        <v>5519</v>
      </c>
      <c r="C395" s="832" t="s">
        <v>5722</v>
      </c>
      <c r="D395" s="832" t="s">
        <v>6005</v>
      </c>
      <c r="E395" s="832" t="s">
        <v>6006</v>
      </c>
      <c r="F395" s="849">
        <v>10</v>
      </c>
      <c r="G395" s="849">
        <v>2186.6999999999998</v>
      </c>
      <c r="H395" s="849">
        <v>0.90909090909090906</v>
      </c>
      <c r="I395" s="849">
        <v>218.67</v>
      </c>
      <c r="J395" s="849">
        <v>11</v>
      </c>
      <c r="K395" s="849">
        <v>2405.37</v>
      </c>
      <c r="L395" s="849">
        <v>1</v>
      </c>
      <c r="M395" s="849">
        <v>218.67</v>
      </c>
      <c r="N395" s="849">
        <v>10</v>
      </c>
      <c r="O395" s="849">
        <v>2186.6999999999998</v>
      </c>
      <c r="P395" s="837">
        <v>0.90909090909090906</v>
      </c>
      <c r="Q395" s="850">
        <v>218.67</v>
      </c>
    </row>
    <row r="396" spans="1:17" ht="14.45" customHeight="1" x14ac:dyDescent="0.2">
      <c r="A396" s="831" t="s">
        <v>577</v>
      </c>
      <c r="B396" s="832" t="s">
        <v>5519</v>
      </c>
      <c r="C396" s="832" t="s">
        <v>5722</v>
      </c>
      <c r="D396" s="832" t="s">
        <v>6007</v>
      </c>
      <c r="E396" s="832" t="s">
        <v>6008</v>
      </c>
      <c r="F396" s="849">
        <v>9</v>
      </c>
      <c r="G396" s="849">
        <v>2158.29</v>
      </c>
      <c r="H396" s="849">
        <v>1.5</v>
      </c>
      <c r="I396" s="849">
        <v>239.81</v>
      </c>
      <c r="J396" s="849">
        <v>6</v>
      </c>
      <c r="K396" s="849">
        <v>1438.86</v>
      </c>
      <c r="L396" s="849">
        <v>1</v>
      </c>
      <c r="M396" s="849">
        <v>239.80999999999997</v>
      </c>
      <c r="N396" s="849">
        <v>6</v>
      </c>
      <c r="O396" s="849">
        <v>1438.8600000000001</v>
      </c>
      <c r="P396" s="837">
        <v>1.0000000000000002</v>
      </c>
      <c r="Q396" s="850">
        <v>239.81000000000003</v>
      </c>
    </row>
    <row r="397" spans="1:17" ht="14.45" customHeight="1" x14ac:dyDescent="0.2">
      <c r="A397" s="831" t="s">
        <v>577</v>
      </c>
      <c r="B397" s="832" t="s">
        <v>5519</v>
      </c>
      <c r="C397" s="832" t="s">
        <v>5722</v>
      </c>
      <c r="D397" s="832" t="s">
        <v>6009</v>
      </c>
      <c r="E397" s="832" t="s">
        <v>6010</v>
      </c>
      <c r="F397" s="849">
        <v>8</v>
      </c>
      <c r="G397" s="849">
        <v>14119.44</v>
      </c>
      <c r="H397" s="849">
        <v>0.2857142857142857</v>
      </c>
      <c r="I397" s="849">
        <v>1764.93</v>
      </c>
      <c r="J397" s="849">
        <v>28</v>
      </c>
      <c r="K397" s="849">
        <v>49418.04</v>
      </c>
      <c r="L397" s="849">
        <v>1</v>
      </c>
      <c r="M397" s="849">
        <v>1764.93</v>
      </c>
      <c r="N397" s="849">
        <v>17</v>
      </c>
      <c r="O397" s="849">
        <v>30003.809999999998</v>
      </c>
      <c r="P397" s="837">
        <v>0.6071428571428571</v>
      </c>
      <c r="Q397" s="850">
        <v>1764.9299999999998</v>
      </c>
    </row>
    <row r="398" spans="1:17" ht="14.45" customHeight="1" x14ac:dyDescent="0.2">
      <c r="A398" s="831" t="s">
        <v>577</v>
      </c>
      <c r="B398" s="832" t="s">
        <v>5519</v>
      </c>
      <c r="C398" s="832" t="s">
        <v>5722</v>
      </c>
      <c r="D398" s="832" t="s">
        <v>6011</v>
      </c>
      <c r="E398" s="832" t="s">
        <v>6010</v>
      </c>
      <c r="F398" s="849">
        <v>35</v>
      </c>
      <c r="G398" s="849">
        <v>62421.799999999996</v>
      </c>
      <c r="H398" s="849">
        <v>0.59322033898305082</v>
      </c>
      <c r="I398" s="849">
        <v>1783.4799999999998</v>
      </c>
      <c r="J398" s="849">
        <v>59</v>
      </c>
      <c r="K398" s="849">
        <v>105225.31999999999</v>
      </c>
      <c r="L398" s="849">
        <v>1</v>
      </c>
      <c r="M398" s="849">
        <v>1783.4799999999998</v>
      </c>
      <c r="N398" s="849">
        <v>43</v>
      </c>
      <c r="O398" s="849">
        <v>76689.640000000014</v>
      </c>
      <c r="P398" s="837">
        <v>0.72881355932203407</v>
      </c>
      <c r="Q398" s="850">
        <v>1783.4800000000002</v>
      </c>
    </row>
    <row r="399" spans="1:17" ht="14.45" customHeight="1" x14ac:dyDescent="0.2">
      <c r="A399" s="831" t="s">
        <v>577</v>
      </c>
      <c r="B399" s="832" t="s">
        <v>5519</v>
      </c>
      <c r="C399" s="832" t="s">
        <v>5722</v>
      </c>
      <c r="D399" s="832" t="s">
        <v>6012</v>
      </c>
      <c r="E399" s="832" t="s">
        <v>6008</v>
      </c>
      <c r="F399" s="849">
        <v>4</v>
      </c>
      <c r="G399" s="849">
        <v>957.6</v>
      </c>
      <c r="H399" s="849">
        <v>0.28571428571428575</v>
      </c>
      <c r="I399" s="849">
        <v>239.4</v>
      </c>
      <c r="J399" s="849">
        <v>14</v>
      </c>
      <c r="K399" s="849">
        <v>3351.6</v>
      </c>
      <c r="L399" s="849">
        <v>1</v>
      </c>
      <c r="M399" s="849">
        <v>239.4</v>
      </c>
      <c r="N399" s="849">
        <v>7</v>
      </c>
      <c r="O399" s="849">
        <v>1675.8</v>
      </c>
      <c r="P399" s="837">
        <v>0.5</v>
      </c>
      <c r="Q399" s="850">
        <v>239.4</v>
      </c>
    </row>
    <row r="400" spans="1:17" ht="14.45" customHeight="1" x14ac:dyDescent="0.2">
      <c r="A400" s="831" t="s">
        <v>577</v>
      </c>
      <c r="B400" s="832" t="s">
        <v>5519</v>
      </c>
      <c r="C400" s="832" t="s">
        <v>5722</v>
      </c>
      <c r="D400" s="832" t="s">
        <v>6013</v>
      </c>
      <c r="E400" s="832" t="s">
        <v>5835</v>
      </c>
      <c r="F400" s="849">
        <v>1</v>
      </c>
      <c r="G400" s="849">
        <v>326.45</v>
      </c>
      <c r="H400" s="849">
        <v>0.19999999999999998</v>
      </c>
      <c r="I400" s="849">
        <v>326.45</v>
      </c>
      <c r="J400" s="849">
        <v>5</v>
      </c>
      <c r="K400" s="849">
        <v>1632.25</v>
      </c>
      <c r="L400" s="849">
        <v>1</v>
      </c>
      <c r="M400" s="849">
        <v>326.45</v>
      </c>
      <c r="N400" s="849">
        <v>3</v>
      </c>
      <c r="O400" s="849">
        <v>979.34999999999991</v>
      </c>
      <c r="P400" s="837">
        <v>0.6</v>
      </c>
      <c r="Q400" s="850">
        <v>326.45</v>
      </c>
    </row>
    <row r="401" spans="1:17" ht="14.45" customHeight="1" x14ac:dyDescent="0.2">
      <c r="A401" s="831" t="s">
        <v>577</v>
      </c>
      <c r="B401" s="832" t="s">
        <v>5519</v>
      </c>
      <c r="C401" s="832" t="s">
        <v>5722</v>
      </c>
      <c r="D401" s="832" t="s">
        <v>6014</v>
      </c>
      <c r="E401" s="832" t="s">
        <v>6015</v>
      </c>
      <c r="F401" s="849">
        <v>1</v>
      </c>
      <c r="G401" s="849">
        <v>11338</v>
      </c>
      <c r="H401" s="849"/>
      <c r="I401" s="849">
        <v>11338</v>
      </c>
      <c r="J401" s="849"/>
      <c r="K401" s="849"/>
      <c r="L401" s="849"/>
      <c r="M401" s="849"/>
      <c r="N401" s="849"/>
      <c r="O401" s="849"/>
      <c r="P401" s="837"/>
      <c r="Q401" s="850"/>
    </row>
    <row r="402" spans="1:17" ht="14.45" customHeight="1" x14ac:dyDescent="0.2">
      <c r="A402" s="831" t="s">
        <v>577</v>
      </c>
      <c r="B402" s="832" t="s">
        <v>5519</v>
      </c>
      <c r="C402" s="832" t="s">
        <v>5722</v>
      </c>
      <c r="D402" s="832" t="s">
        <v>6016</v>
      </c>
      <c r="E402" s="832" t="s">
        <v>6017</v>
      </c>
      <c r="F402" s="849">
        <v>1</v>
      </c>
      <c r="G402" s="849">
        <v>4608</v>
      </c>
      <c r="H402" s="849"/>
      <c r="I402" s="849">
        <v>4608</v>
      </c>
      <c r="J402" s="849"/>
      <c r="K402" s="849"/>
      <c r="L402" s="849"/>
      <c r="M402" s="849"/>
      <c r="N402" s="849"/>
      <c r="O402" s="849"/>
      <c r="P402" s="837"/>
      <c r="Q402" s="850"/>
    </row>
    <row r="403" spans="1:17" ht="14.45" customHeight="1" x14ac:dyDescent="0.2">
      <c r="A403" s="831" t="s">
        <v>577</v>
      </c>
      <c r="B403" s="832" t="s">
        <v>5519</v>
      </c>
      <c r="C403" s="832" t="s">
        <v>5722</v>
      </c>
      <c r="D403" s="832" t="s">
        <v>6018</v>
      </c>
      <c r="E403" s="832" t="s">
        <v>6019</v>
      </c>
      <c r="F403" s="849">
        <v>1</v>
      </c>
      <c r="G403" s="849">
        <v>2707</v>
      </c>
      <c r="H403" s="849"/>
      <c r="I403" s="849">
        <v>2707</v>
      </c>
      <c r="J403" s="849"/>
      <c r="K403" s="849"/>
      <c r="L403" s="849"/>
      <c r="M403" s="849"/>
      <c r="N403" s="849"/>
      <c r="O403" s="849"/>
      <c r="P403" s="837"/>
      <c r="Q403" s="850"/>
    </row>
    <row r="404" spans="1:17" ht="14.45" customHeight="1" x14ac:dyDescent="0.2">
      <c r="A404" s="831" t="s">
        <v>577</v>
      </c>
      <c r="B404" s="832" t="s">
        <v>5519</v>
      </c>
      <c r="C404" s="832" t="s">
        <v>5722</v>
      </c>
      <c r="D404" s="832" t="s">
        <v>6020</v>
      </c>
      <c r="E404" s="832" t="s">
        <v>5852</v>
      </c>
      <c r="F404" s="849">
        <v>1</v>
      </c>
      <c r="G404" s="849">
        <v>1386.65</v>
      </c>
      <c r="H404" s="849">
        <v>1</v>
      </c>
      <c r="I404" s="849">
        <v>1386.65</v>
      </c>
      <c r="J404" s="849">
        <v>1</v>
      </c>
      <c r="K404" s="849">
        <v>1386.65</v>
      </c>
      <c r="L404" s="849">
        <v>1</v>
      </c>
      <c r="M404" s="849">
        <v>1386.65</v>
      </c>
      <c r="N404" s="849">
        <v>2</v>
      </c>
      <c r="O404" s="849">
        <v>2773.3</v>
      </c>
      <c r="P404" s="837">
        <v>2</v>
      </c>
      <c r="Q404" s="850">
        <v>1386.65</v>
      </c>
    </row>
    <row r="405" spans="1:17" ht="14.45" customHeight="1" x14ac:dyDescent="0.2">
      <c r="A405" s="831" t="s">
        <v>577</v>
      </c>
      <c r="B405" s="832" t="s">
        <v>5519</v>
      </c>
      <c r="C405" s="832" t="s">
        <v>5722</v>
      </c>
      <c r="D405" s="832" t="s">
        <v>6021</v>
      </c>
      <c r="E405" s="832" t="s">
        <v>6022</v>
      </c>
      <c r="F405" s="849">
        <v>1</v>
      </c>
      <c r="G405" s="849">
        <v>9139.69</v>
      </c>
      <c r="H405" s="849">
        <v>0.5</v>
      </c>
      <c r="I405" s="849">
        <v>9139.69</v>
      </c>
      <c r="J405" s="849">
        <v>2</v>
      </c>
      <c r="K405" s="849">
        <v>18279.38</v>
      </c>
      <c r="L405" s="849">
        <v>1</v>
      </c>
      <c r="M405" s="849">
        <v>9139.69</v>
      </c>
      <c r="N405" s="849"/>
      <c r="O405" s="849"/>
      <c r="P405" s="837"/>
      <c r="Q405" s="850"/>
    </row>
    <row r="406" spans="1:17" ht="14.45" customHeight="1" x14ac:dyDescent="0.2">
      <c r="A406" s="831" t="s">
        <v>577</v>
      </c>
      <c r="B406" s="832" t="s">
        <v>5519</v>
      </c>
      <c r="C406" s="832" t="s">
        <v>5722</v>
      </c>
      <c r="D406" s="832" t="s">
        <v>6023</v>
      </c>
      <c r="E406" s="832" t="s">
        <v>6024</v>
      </c>
      <c r="F406" s="849">
        <v>12</v>
      </c>
      <c r="G406" s="849">
        <v>25556.76</v>
      </c>
      <c r="H406" s="849">
        <v>0.8</v>
      </c>
      <c r="I406" s="849">
        <v>2129.73</v>
      </c>
      <c r="J406" s="849">
        <v>15</v>
      </c>
      <c r="K406" s="849">
        <v>31945.949999999997</v>
      </c>
      <c r="L406" s="849">
        <v>1</v>
      </c>
      <c r="M406" s="849">
        <v>2129.73</v>
      </c>
      <c r="N406" s="849">
        <v>14</v>
      </c>
      <c r="O406" s="849">
        <v>29816.219999999998</v>
      </c>
      <c r="P406" s="837">
        <v>0.93333333333333335</v>
      </c>
      <c r="Q406" s="850">
        <v>2129.73</v>
      </c>
    </row>
    <row r="407" spans="1:17" ht="14.45" customHeight="1" x14ac:dyDescent="0.2">
      <c r="A407" s="831" t="s">
        <v>577</v>
      </c>
      <c r="B407" s="832" t="s">
        <v>5519</v>
      </c>
      <c r="C407" s="832" t="s">
        <v>5722</v>
      </c>
      <c r="D407" s="832" t="s">
        <v>6025</v>
      </c>
      <c r="E407" s="832" t="s">
        <v>6024</v>
      </c>
      <c r="F407" s="849"/>
      <c r="G407" s="849"/>
      <c r="H407" s="849"/>
      <c r="I407" s="849"/>
      <c r="J407" s="849">
        <v>1</v>
      </c>
      <c r="K407" s="849">
        <v>2342.1799999999998</v>
      </c>
      <c r="L407" s="849">
        <v>1</v>
      </c>
      <c r="M407" s="849">
        <v>2342.1799999999998</v>
      </c>
      <c r="N407" s="849">
        <v>1</v>
      </c>
      <c r="O407" s="849">
        <v>2342.1799999999998</v>
      </c>
      <c r="P407" s="837">
        <v>1</v>
      </c>
      <c r="Q407" s="850">
        <v>2342.1799999999998</v>
      </c>
    </row>
    <row r="408" spans="1:17" ht="14.45" customHeight="1" x14ac:dyDescent="0.2">
      <c r="A408" s="831" t="s">
        <v>577</v>
      </c>
      <c r="B408" s="832" t="s">
        <v>5519</v>
      </c>
      <c r="C408" s="832" t="s">
        <v>5722</v>
      </c>
      <c r="D408" s="832" t="s">
        <v>6026</v>
      </c>
      <c r="E408" s="832" t="s">
        <v>6027</v>
      </c>
      <c r="F408" s="849"/>
      <c r="G408" s="849"/>
      <c r="H408" s="849"/>
      <c r="I408" s="849"/>
      <c r="J408" s="849"/>
      <c r="K408" s="849"/>
      <c r="L408" s="849"/>
      <c r="M408" s="849"/>
      <c r="N408" s="849">
        <v>2</v>
      </c>
      <c r="O408" s="849">
        <v>7279</v>
      </c>
      <c r="P408" s="837"/>
      <c r="Q408" s="850">
        <v>3639.5</v>
      </c>
    </row>
    <row r="409" spans="1:17" ht="14.45" customHeight="1" x14ac:dyDescent="0.2">
      <c r="A409" s="831" t="s">
        <v>577</v>
      </c>
      <c r="B409" s="832" t="s">
        <v>5519</v>
      </c>
      <c r="C409" s="832" t="s">
        <v>5722</v>
      </c>
      <c r="D409" s="832" t="s">
        <v>6028</v>
      </c>
      <c r="E409" s="832" t="s">
        <v>6029</v>
      </c>
      <c r="F409" s="849">
        <v>1</v>
      </c>
      <c r="G409" s="849">
        <v>6187.2</v>
      </c>
      <c r="H409" s="849"/>
      <c r="I409" s="849">
        <v>6187.2</v>
      </c>
      <c r="J409" s="849"/>
      <c r="K409" s="849"/>
      <c r="L409" s="849"/>
      <c r="M409" s="849"/>
      <c r="N409" s="849"/>
      <c r="O409" s="849"/>
      <c r="P409" s="837"/>
      <c r="Q409" s="850"/>
    </row>
    <row r="410" spans="1:17" ht="14.45" customHeight="1" x14ac:dyDescent="0.2">
      <c r="A410" s="831" t="s">
        <v>577</v>
      </c>
      <c r="B410" s="832" t="s">
        <v>5519</v>
      </c>
      <c r="C410" s="832" t="s">
        <v>5722</v>
      </c>
      <c r="D410" s="832" t="s">
        <v>6030</v>
      </c>
      <c r="E410" s="832" t="s">
        <v>6029</v>
      </c>
      <c r="F410" s="849"/>
      <c r="G410" s="849"/>
      <c r="H410" s="849"/>
      <c r="I410" s="849"/>
      <c r="J410" s="849">
        <v>1</v>
      </c>
      <c r="K410" s="849">
        <v>6187.2</v>
      </c>
      <c r="L410" s="849">
        <v>1</v>
      </c>
      <c r="M410" s="849">
        <v>6187.2</v>
      </c>
      <c r="N410" s="849">
        <v>2</v>
      </c>
      <c r="O410" s="849">
        <v>12374.4</v>
      </c>
      <c r="P410" s="837">
        <v>2</v>
      </c>
      <c r="Q410" s="850">
        <v>6187.2</v>
      </c>
    </row>
    <row r="411" spans="1:17" ht="14.45" customHeight="1" x14ac:dyDescent="0.2">
      <c r="A411" s="831" t="s">
        <v>577</v>
      </c>
      <c r="B411" s="832" t="s">
        <v>5519</v>
      </c>
      <c r="C411" s="832" t="s">
        <v>5722</v>
      </c>
      <c r="D411" s="832" t="s">
        <v>6031</v>
      </c>
      <c r="E411" s="832" t="s">
        <v>6029</v>
      </c>
      <c r="F411" s="849">
        <v>2</v>
      </c>
      <c r="G411" s="849">
        <v>12903.6</v>
      </c>
      <c r="H411" s="849">
        <v>2</v>
      </c>
      <c r="I411" s="849">
        <v>6451.8</v>
      </c>
      <c r="J411" s="849">
        <v>1</v>
      </c>
      <c r="K411" s="849">
        <v>6451.8</v>
      </c>
      <c r="L411" s="849">
        <v>1</v>
      </c>
      <c r="M411" s="849">
        <v>6451.8</v>
      </c>
      <c r="N411" s="849"/>
      <c r="O411" s="849"/>
      <c r="P411" s="837"/>
      <c r="Q411" s="850"/>
    </row>
    <row r="412" spans="1:17" ht="14.45" customHeight="1" x14ac:dyDescent="0.2">
      <c r="A412" s="831" t="s">
        <v>577</v>
      </c>
      <c r="B412" s="832" t="s">
        <v>5519</v>
      </c>
      <c r="C412" s="832" t="s">
        <v>5722</v>
      </c>
      <c r="D412" s="832" t="s">
        <v>6032</v>
      </c>
      <c r="E412" s="832" t="s">
        <v>6033</v>
      </c>
      <c r="F412" s="849">
        <v>9</v>
      </c>
      <c r="G412" s="849">
        <v>5311.7999999999993</v>
      </c>
      <c r="H412" s="849">
        <v>1.2857142857142856</v>
      </c>
      <c r="I412" s="849">
        <v>590.19999999999993</v>
      </c>
      <c r="J412" s="849">
        <v>7</v>
      </c>
      <c r="K412" s="849">
        <v>4131.3999999999996</v>
      </c>
      <c r="L412" s="849">
        <v>1</v>
      </c>
      <c r="M412" s="849">
        <v>590.19999999999993</v>
      </c>
      <c r="N412" s="849">
        <v>6</v>
      </c>
      <c r="O412" s="849">
        <v>3541.2000000000003</v>
      </c>
      <c r="P412" s="837">
        <v>0.85714285714285732</v>
      </c>
      <c r="Q412" s="850">
        <v>590.20000000000005</v>
      </c>
    </row>
    <row r="413" spans="1:17" ht="14.45" customHeight="1" x14ac:dyDescent="0.2">
      <c r="A413" s="831" t="s">
        <v>577</v>
      </c>
      <c r="B413" s="832" t="s">
        <v>5519</v>
      </c>
      <c r="C413" s="832" t="s">
        <v>5722</v>
      </c>
      <c r="D413" s="832" t="s">
        <v>6034</v>
      </c>
      <c r="E413" s="832" t="s">
        <v>6035</v>
      </c>
      <c r="F413" s="849">
        <v>15</v>
      </c>
      <c r="G413" s="849">
        <v>8853</v>
      </c>
      <c r="H413" s="849">
        <v>3</v>
      </c>
      <c r="I413" s="849">
        <v>590.20000000000005</v>
      </c>
      <c r="J413" s="849">
        <v>5</v>
      </c>
      <c r="K413" s="849">
        <v>2951</v>
      </c>
      <c r="L413" s="849">
        <v>1</v>
      </c>
      <c r="M413" s="849">
        <v>590.20000000000005</v>
      </c>
      <c r="N413" s="849">
        <v>18</v>
      </c>
      <c r="O413" s="849">
        <v>10623.6</v>
      </c>
      <c r="P413" s="837">
        <v>3.6</v>
      </c>
      <c r="Q413" s="850">
        <v>590.20000000000005</v>
      </c>
    </row>
    <row r="414" spans="1:17" ht="14.45" customHeight="1" x14ac:dyDescent="0.2">
      <c r="A414" s="831" t="s">
        <v>577</v>
      </c>
      <c r="B414" s="832" t="s">
        <v>5519</v>
      </c>
      <c r="C414" s="832" t="s">
        <v>5722</v>
      </c>
      <c r="D414" s="832" t="s">
        <v>6036</v>
      </c>
      <c r="E414" s="832" t="s">
        <v>6035</v>
      </c>
      <c r="F414" s="849"/>
      <c r="G414" s="849"/>
      <c r="H414" s="849"/>
      <c r="I414" s="849"/>
      <c r="J414" s="849"/>
      <c r="K414" s="849"/>
      <c r="L414" s="849"/>
      <c r="M414" s="849"/>
      <c r="N414" s="849">
        <v>1</v>
      </c>
      <c r="O414" s="849">
        <v>625</v>
      </c>
      <c r="P414" s="837"/>
      <c r="Q414" s="850">
        <v>625</v>
      </c>
    </row>
    <row r="415" spans="1:17" ht="14.45" customHeight="1" x14ac:dyDescent="0.2">
      <c r="A415" s="831" t="s">
        <v>577</v>
      </c>
      <c r="B415" s="832" t="s">
        <v>5519</v>
      </c>
      <c r="C415" s="832" t="s">
        <v>5722</v>
      </c>
      <c r="D415" s="832" t="s">
        <v>6037</v>
      </c>
      <c r="E415" s="832" t="s">
        <v>6038</v>
      </c>
      <c r="F415" s="849">
        <v>1</v>
      </c>
      <c r="G415" s="849">
        <v>18395</v>
      </c>
      <c r="H415" s="849">
        <v>0.16666666666666666</v>
      </c>
      <c r="I415" s="849">
        <v>18395</v>
      </c>
      <c r="J415" s="849">
        <v>6</v>
      </c>
      <c r="K415" s="849">
        <v>110370</v>
      </c>
      <c r="L415" s="849">
        <v>1</v>
      </c>
      <c r="M415" s="849">
        <v>18395</v>
      </c>
      <c r="N415" s="849">
        <v>2</v>
      </c>
      <c r="O415" s="849">
        <v>36790</v>
      </c>
      <c r="P415" s="837">
        <v>0.33333333333333331</v>
      </c>
      <c r="Q415" s="850">
        <v>18395</v>
      </c>
    </row>
    <row r="416" spans="1:17" ht="14.45" customHeight="1" x14ac:dyDescent="0.2">
      <c r="A416" s="831" t="s">
        <v>577</v>
      </c>
      <c r="B416" s="832" t="s">
        <v>5519</v>
      </c>
      <c r="C416" s="832" t="s">
        <v>5722</v>
      </c>
      <c r="D416" s="832" t="s">
        <v>6039</v>
      </c>
      <c r="E416" s="832" t="s">
        <v>6040</v>
      </c>
      <c r="F416" s="849">
        <v>15</v>
      </c>
      <c r="G416" s="849">
        <v>59400</v>
      </c>
      <c r="H416" s="849">
        <v>0.9375</v>
      </c>
      <c r="I416" s="849">
        <v>3960</v>
      </c>
      <c r="J416" s="849">
        <v>16</v>
      </c>
      <c r="K416" s="849">
        <v>63360</v>
      </c>
      <c r="L416" s="849">
        <v>1</v>
      </c>
      <c r="M416" s="849">
        <v>3960</v>
      </c>
      <c r="N416" s="849">
        <v>22</v>
      </c>
      <c r="O416" s="849">
        <v>87120</v>
      </c>
      <c r="P416" s="837">
        <v>1.375</v>
      </c>
      <c r="Q416" s="850">
        <v>3960</v>
      </c>
    </row>
    <row r="417" spans="1:17" ht="14.45" customHeight="1" x14ac:dyDescent="0.2">
      <c r="A417" s="831" t="s">
        <v>577</v>
      </c>
      <c r="B417" s="832" t="s">
        <v>5519</v>
      </c>
      <c r="C417" s="832" t="s">
        <v>5722</v>
      </c>
      <c r="D417" s="832" t="s">
        <v>6041</v>
      </c>
      <c r="E417" s="832" t="s">
        <v>6040</v>
      </c>
      <c r="F417" s="849">
        <v>8</v>
      </c>
      <c r="G417" s="849">
        <v>43200</v>
      </c>
      <c r="H417" s="849">
        <v>0.88888888888888884</v>
      </c>
      <c r="I417" s="849">
        <v>5400</v>
      </c>
      <c r="J417" s="849">
        <v>9</v>
      </c>
      <c r="K417" s="849">
        <v>48600</v>
      </c>
      <c r="L417" s="849">
        <v>1</v>
      </c>
      <c r="M417" s="849">
        <v>5400</v>
      </c>
      <c r="N417" s="849">
        <v>13</v>
      </c>
      <c r="O417" s="849">
        <v>70200</v>
      </c>
      <c r="P417" s="837">
        <v>1.4444444444444444</v>
      </c>
      <c r="Q417" s="850">
        <v>5400</v>
      </c>
    </row>
    <row r="418" spans="1:17" ht="14.45" customHeight="1" x14ac:dyDescent="0.2">
      <c r="A418" s="831" t="s">
        <v>577</v>
      </c>
      <c r="B418" s="832" t="s">
        <v>5519</v>
      </c>
      <c r="C418" s="832" t="s">
        <v>5722</v>
      </c>
      <c r="D418" s="832" t="s">
        <v>6042</v>
      </c>
      <c r="E418" s="832" t="s">
        <v>6043</v>
      </c>
      <c r="F418" s="849">
        <v>188</v>
      </c>
      <c r="G418" s="849">
        <v>103456.40000000001</v>
      </c>
      <c r="H418" s="849">
        <v>0.94000000000000006</v>
      </c>
      <c r="I418" s="849">
        <v>550.30000000000007</v>
      </c>
      <c r="J418" s="849">
        <v>200</v>
      </c>
      <c r="K418" s="849">
        <v>110060</v>
      </c>
      <c r="L418" s="849">
        <v>1</v>
      </c>
      <c r="M418" s="849">
        <v>550.29999999999995</v>
      </c>
      <c r="N418" s="849">
        <v>280</v>
      </c>
      <c r="O418" s="849">
        <v>154084.00000000003</v>
      </c>
      <c r="P418" s="837">
        <v>1.4000000000000004</v>
      </c>
      <c r="Q418" s="850">
        <v>550.30000000000007</v>
      </c>
    </row>
    <row r="419" spans="1:17" ht="14.45" customHeight="1" x14ac:dyDescent="0.2">
      <c r="A419" s="831" t="s">
        <v>577</v>
      </c>
      <c r="B419" s="832" t="s">
        <v>5519</v>
      </c>
      <c r="C419" s="832" t="s">
        <v>5722</v>
      </c>
      <c r="D419" s="832" t="s">
        <v>6044</v>
      </c>
      <c r="E419" s="832" t="s">
        <v>6045</v>
      </c>
      <c r="F419" s="849">
        <v>18</v>
      </c>
      <c r="G419" s="849">
        <v>10872</v>
      </c>
      <c r="H419" s="849">
        <v>2.25</v>
      </c>
      <c r="I419" s="849">
        <v>604</v>
      </c>
      <c r="J419" s="849">
        <v>8</v>
      </c>
      <c r="K419" s="849">
        <v>4832</v>
      </c>
      <c r="L419" s="849">
        <v>1</v>
      </c>
      <c r="M419" s="849">
        <v>604</v>
      </c>
      <c r="N419" s="849">
        <v>26</v>
      </c>
      <c r="O419" s="849">
        <v>15704</v>
      </c>
      <c r="P419" s="837">
        <v>3.25</v>
      </c>
      <c r="Q419" s="850">
        <v>604</v>
      </c>
    </row>
    <row r="420" spans="1:17" ht="14.45" customHeight="1" x14ac:dyDescent="0.2">
      <c r="A420" s="831" t="s">
        <v>577</v>
      </c>
      <c r="B420" s="832" t="s">
        <v>5519</v>
      </c>
      <c r="C420" s="832" t="s">
        <v>5722</v>
      </c>
      <c r="D420" s="832" t="s">
        <v>6046</v>
      </c>
      <c r="E420" s="832" t="s">
        <v>6047</v>
      </c>
      <c r="F420" s="849">
        <v>1</v>
      </c>
      <c r="G420" s="849">
        <v>7835</v>
      </c>
      <c r="H420" s="849"/>
      <c r="I420" s="849">
        <v>7835</v>
      </c>
      <c r="J420" s="849"/>
      <c r="K420" s="849"/>
      <c r="L420" s="849"/>
      <c r="M420" s="849"/>
      <c r="N420" s="849"/>
      <c r="O420" s="849"/>
      <c r="P420" s="837"/>
      <c r="Q420" s="850"/>
    </row>
    <row r="421" spans="1:17" ht="14.45" customHeight="1" x14ac:dyDescent="0.2">
      <c r="A421" s="831" t="s">
        <v>577</v>
      </c>
      <c r="B421" s="832" t="s">
        <v>5519</v>
      </c>
      <c r="C421" s="832" t="s">
        <v>5722</v>
      </c>
      <c r="D421" s="832" t="s">
        <v>6048</v>
      </c>
      <c r="E421" s="832" t="s">
        <v>6049</v>
      </c>
      <c r="F421" s="849"/>
      <c r="G421" s="849"/>
      <c r="H421" s="849"/>
      <c r="I421" s="849"/>
      <c r="J421" s="849"/>
      <c r="K421" s="849"/>
      <c r="L421" s="849"/>
      <c r="M421" s="849"/>
      <c r="N421" s="849">
        <v>21</v>
      </c>
      <c r="O421" s="849">
        <v>26334</v>
      </c>
      <c r="P421" s="837"/>
      <c r="Q421" s="850">
        <v>1254</v>
      </c>
    </row>
    <row r="422" spans="1:17" ht="14.45" customHeight="1" x14ac:dyDescent="0.2">
      <c r="A422" s="831" t="s">
        <v>577</v>
      </c>
      <c r="B422" s="832" t="s">
        <v>5519</v>
      </c>
      <c r="C422" s="832" t="s">
        <v>5722</v>
      </c>
      <c r="D422" s="832" t="s">
        <v>6050</v>
      </c>
      <c r="E422" s="832" t="s">
        <v>6049</v>
      </c>
      <c r="F422" s="849"/>
      <c r="G422" s="849"/>
      <c r="H422" s="849"/>
      <c r="I422" s="849"/>
      <c r="J422" s="849"/>
      <c r="K422" s="849"/>
      <c r="L422" s="849"/>
      <c r="M422" s="849"/>
      <c r="N422" s="849">
        <v>6</v>
      </c>
      <c r="O422" s="849">
        <v>8089.8599999999988</v>
      </c>
      <c r="P422" s="837"/>
      <c r="Q422" s="850">
        <v>1348.3099999999997</v>
      </c>
    </row>
    <row r="423" spans="1:17" ht="14.45" customHeight="1" x14ac:dyDescent="0.2">
      <c r="A423" s="831" t="s">
        <v>577</v>
      </c>
      <c r="B423" s="832" t="s">
        <v>5519</v>
      </c>
      <c r="C423" s="832" t="s">
        <v>5722</v>
      </c>
      <c r="D423" s="832" t="s">
        <v>6051</v>
      </c>
      <c r="E423" s="832" t="s">
        <v>6052</v>
      </c>
      <c r="F423" s="849">
        <v>6</v>
      </c>
      <c r="G423" s="849">
        <v>3492</v>
      </c>
      <c r="H423" s="849">
        <v>3</v>
      </c>
      <c r="I423" s="849">
        <v>582</v>
      </c>
      <c r="J423" s="849">
        <v>2</v>
      </c>
      <c r="K423" s="849">
        <v>1164</v>
      </c>
      <c r="L423" s="849">
        <v>1</v>
      </c>
      <c r="M423" s="849">
        <v>582</v>
      </c>
      <c r="N423" s="849">
        <v>6</v>
      </c>
      <c r="O423" s="849">
        <v>3492</v>
      </c>
      <c r="P423" s="837">
        <v>3</v>
      </c>
      <c r="Q423" s="850">
        <v>582</v>
      </c>
    </row>
    <row r="424" spans="1:17" ht="14.45" customHeight="1" x14ac:dyDescent="0.2">
      <c r="A424" s="831" t="s">
        <v>577</v>
      </c>
      <c r="B424" s="832" t="s">
        <v>5519</v>
      </c>
      <c r="C424" s="832" t="s">
        <v>5722</v>
      </c>
      <c r="D424" s="832" t="s">
        <v>6053</v>
      </c>
      <c r="E424" s="832" t="s">
        <v>6052</v>
      </c>
      <c r="F424" s="849">
        <v>2</v>
      </c>
      <c r="G424" s="849">
        <v>1266.5999999999999</v>
      </c>
      <c r="H424" s="849">
        <v>1</v>
      </c>
      <c r="I424" s="849">
        <v>633.29999999999995</v>
      </c>
      <c r="J424" s="849">
        <v>2</v>
      </c>
      <c r="K424" s="849">
        <v>1266.5999999999999</v>
      </c>
      <c r="L424" s="849">
        <v>1</v>
      </c>
      <c r="M424" s="849">
        <v>633.29999999999995</v>
      </c>
      <c r="N424" s="849">
        <v>5</v>
      </c>
      <c r="O424" s="849">
        <v>3166.5</v>
      </c>
      <c r="P424" s="837">
        <v>2.5</v>
      </c>
      <c r="Q424" s="850">
        <v>633.29999999999995</v>
      </c>
    </row>
    <row r="425" spans="1:17" ht="14.45" customHeight="1" x14ac:dyDescent="0.2">
      <c r="A425" s="831" t="s">
        <v>577</v>
      </c>
      <c r="B425" s="832" t="s">
        <v>5519</v>
      </c>
      <c r="C425" s="832" t="s">
        <v>5722</v>
      </c>
      <c r="D425" s="832" t="s">
        <v>6054</v>
      </c>
      <c r="E425" s="832" t="s">
        <v>6052</v>
      </c>
      <c r="F425" s="849"/>
      <c r="G425" s="849"/>
      <c r="H425" s="849"/>
      <c r="I425" s="849"/>
      <c r="J425" s="849"/>
      <c r="K425" s="849"/>
      <c r="L425" s="849"/>
      <c r="M425" s="849"/>
      <c r="N425" s="849">
        <v>1</v>
      </c>
      <c r="O425" s="849">
        <v>684.6</v>
      </c>
      <c r="P425" s="837"/>
      <c r="Q425" s="850">
        <v>684.6</v>
      </c>
    </row>
    <row r="426" spans="1:17" ht="14.45" customHeight="1" x14ac:dyDescent="0.2">
      <c r="A426" s="831" t="s">
        <v>577</v>
      </c>
      <c r="B426" s="832" t="s">
        <v>5519</v>
      </c>
      <c r="C426" s="832" t="s">
        <v>5722</v>
      </c>
      <c r="D426" s="832" t="s">
        <v>6055</v>
      </c>
      <c r="E426" s="832" t="s">
        <v>6056</v>
      </c>
      <c r="F426" s="849">
        <v>5</v>
      </c>
      <c r="G426" s="849">
        <v>42869.2</v>
      </c>
      <c r="H426" s="849">
        <v>1.25</v>
      </c>
      <c r="I426" s="849">
        <v>8573.84</v>
      </c>
      <c r="J426" s="849">
        <v>4</v>
      </c>
      <c r="K426" s="849">
        <v>34295.360000000001</v>
      </c>
      <c r="L426" s="849">
        <v>1</v>
      </c>
      <c r="M426" s="849">
        <v>8573.84</v>
      </c>
      <c r="N426" s="849">
        <v>1</v>
      </c>
      <c r="O426" s="849">
        <v>8573.84</v>
      </c>
      <c r="P426" s="837">
        <v>0.25</v>
      </c>
      <c r="Q426" s="850">
        <v>8573.84</v>
      </c>
    </row>
    <row r="427" spans="1:17" ht="14.45" customHeight="1" x14ac:dyDescent="0.2">
      <c r="A427" s="831" t="s">
        <v>577</v>
      </c>
      <c r="B427" s="832" t="s">
        <v>5519</v>
      </c>
      <c r="C427" s="832" t="s">
        <v>5722</v>
      </c>
      <c r="D427" s="832" t="s">
        <v>6057</v>
      </c>
      <c r="E427" s="832" t="s">
        <v>6058</v>
      </c>
      <c r="F427" s="849">
        <v>1</v>
      </c>
      <c r="G427" s="849">
        <v>8115.76</v>
      </c>
      <c r="H427" s="849">
        <v>0.33333333333333337</v>
      </c>
      <c r="I427" s="849">
        <v>8115.76</v>
      </c>
      <c r="J427" s="849">
        <v>3</v>
      </c>
      <c r="K427" s="849">
        <v>24347.279999999999</v>
      </c>
      <c r="L427" s="849">
        <v>1</v>
      </c>
      <c r="M427" s="849">
        <v>8115.7599999999993</v>
      </c>
      <c r="N427" s="849"/>
      <c r="O427" s="849"/>
      <c r="P427" s="837"/>
      <c r="Q427" s="850"/>
    </row>
    <row r="428" spans="1:17" ht="14.45" customHeight="1" x14ac:dyDescent="0.2">
      <c r="A428" s="831" t="s">
        <v>577</v>
      </c>
      <c r="B428" s="832" t="s">
        <v>5519</v>
      </c>
      <c r="C428" s="832" t="s">
        <v>5722</v>
      </c>
      <c r="D428" s="832" t="s">
        <v>6059</v>
      </c>
      <c r="E428" s="832" t="s">
        <v>6060</v>
      </c>
      <c r="F428" s="849">
        <v>2</v>
      </c>
      <c r="G428" s="849">
        <v>14090.4</v>
      </c>
      <c r="H428" s="849"/>
      <c r="I428" s="849">
        <v>7045.2</v>
      </c>
      <c r="J428" s="849"/>
      <c r="K428" s="849"/>
      <c r="L428" s="849"/>
      <c r="M428" s="849"/>
      <c r="N428" s="849"/>
      <c r="O428" s="849"/>
      <c r="P428" s="837"/>
      <c r="Q428" s="850"/>
    </row>
    <row r="429" spans="1:17" ht="14.45" customHeight="1" x14ac:dyDescent="0.2">
      <c r="A429" s="831" t="s">
        <v>577</v>
      </c>
      <c r="B429" s="832" t="s">
        <v>5519</v>
      </c>
      <c r="C429" s="832" t="s">
        <v>5722</v>
      </c>
      <c r="D429" s="832" t="s">
        <v>6061</v>
      </c>
      <c r="E429" s="832" t="s">
        <v>6062</v>
      </c>
      <c r="F429" s="849">
        <v>2</v>
      </c>
      <c r="G429" s="849">
        <v>7325.22</v>
      </c>
      <c r="H429" s="849"/>
      <c r="I429" s="849">
        <v>3662.61</v>
      </c>
      <c r="J429" s="849"/>
      <c r="K429" s="849"/>
      <c r="L429" s="849"/>
      <c r="M429" s="849"/>
      <c r="N429" s="849"/>
      <c r="O429" s="849"/>
      <c r="P429" s="837"/>
      <c r="Q429" s="850"/>
    </row>
    <row r="430" spans="1:17" ht="14.45" customHeight="1" x14ac:dyDescent="0.2">
      <c r="A430" s="831" t="s">
        <v>577</v>
      </c>
      <c r="B430" s="832" t="s">
        <v>5519</v>
      </c>
      <c r="C430" s="832" t="s">
        <v>5722</v>
      </c>
      <c r="D430" s="832" t="s">
        <v>6063</v>
      </c>
      <c r="E430" s="832" t="s">
        <v>6064</v>
      </c>
      <c r="F430" s="849">
        <v>12</v>
      </c>
      <c r="G430" s="849">
        <v>92604</v>
      </c>
      <c r="H430" s="849">
        <v>1.5</v>
      </c>
      <c r="I430" s="849">
        <v>7717</v>
      </c>
      <c r="J430" s="849">
        <v>8</v>
      </c>
      <c r="K430" s="849">
        <v>61736</v>
      </c>
      <c r="L430" s="849">
        <v>1</v>
      </c>
      <c r="M430" s="849">
        <v>7717</v>
      </c>
      <c r="N430" s="849">
        <v>15</v>
      </c>
      <c r="O430" s="849">
        <v>115755</v>
      </c>
      <c r="P430" s="837">
        <v>1.875</v>
      </c>
      <c r="Q430" s="850">
        <v>7717</v>
      </c>
    </row>
    <row r="431" spans="1:17" ht="14.45" customHeight="1" x14ac:dyDescent="0.2">
      <c r="A431" s="831" t="s">
        <v>577</v>
      </c>
      <c r="B431" s="832" t="s">
        <v>5519</v>
      </c>
      <c r="C431" s="832" t="s">
        <v>5722</v>
      </c>
      <c r="D431" s="832" t="s">
        <v>6065</v>
      </c>
      <c r="E431" s="832" t="s">
        <v>6066</v>
      </c>
      <c r="F431" s="849">
        <v>1</v>
      </c>
      <c r="G431" s="849">
        <v>10248.6</v>
      </c>
      <c r="H431" s="849"/>
      <c r="I431" s="849">
        <v>10248.6</v>
      </c>
      <c r="J431" s="849"/>
      <c r="K431" s="849"/>
      <c r="L431" s="849"/>
      <c r="M431" s="849"/>
      <c r="N431" s="849"/>
      <c r="O431" s="849"/>
      <c r="P431" s="837"/>
      <c r="Q431" s="850"/>
    </row>
    <row r="432" spans="1:17" ht="14.45" customHeight="1" x14ac:dyDescent="0.2">
      <c r="A432" s="831" t="s">
        <v>577</v>
      </c>
      <c r="B432" s="832" t="s">
        <v>5519</v>
      </c>
      <c r="C432" s="832" t="s">
        <v>5722</v>
      </c>
      <c r="D432" s="832" t="s">
        <v>6067</v>
      </c>
      <c r="E432" s="832" t="s">
        <v>6068</v>
      </c>
      <c r="F432" s="849"/>
      <c r="G432" s="849"/>
      <c r="H432" s="849"/>
      <c r="I432" s="849"/>
      <c r="J432" s="849">
        <v>1</v>
      </c>
      <c r="K432" s="849">
        <v>6798</v>
      </c>
      <c r="L432" s="849">
        <v>1</v>
      </c>
      <c r="M432" s="849">
        <v>6798</v>
      </c>
      <c r="N432" s="849"/>
      <c r="O432" s="849"/>
      <c r="P432" s="837"/>
      <c r="Q432" s="850"/>
    </row>
    <row r="433" spans="1:17" ht="14.45" customHeight="1" x14ac:dyDescent="0.2">
      <c r="A433" s="831" t="s">
        <v>577</v>
      </c>
      <c r="B433" s="832" t="s">
        <v>5519</v>
      </c>
      <c r="C433" s="832" t="s">
        <v>5722</v>
      </c>
      <c r="D433" s="832" t="s">
        <v>6069</v>
      </c>
      <c r="E433" s="832" t="s">
        <v>6070</v>
      </c>
      <c r="F433" s="849">
        <v>6</v>
      </c>
      <c r="G433" s="849">
        <v>61420.08</v>
      </c>
      <c r="H433" s="849">
        <v>0.8571428571428571</v>
      </c>
      <c r="I433" s="849">
        <v>10236.68</v>
      </c>
      <c r="J433" s="849">
        <v>7</v>
      </c>
      <c r="K433" s="849">
        <v>71656.760000000009</v>
      </c>
      <c r="L433" s="849">
        <v>1</v>
      </c>
      <c r="M433" s="849">
        <v>10236.680000000002</v>
      </c>
      <c r="N433" s="849">
        <v>3</v>
      </c>
      <c r="O433" s="849">
        <v>30710.04</v>
      </c>
      <c r="P433" s="837">
        <v>0.42857142857142855</v>
      </c>
      <c r="Q433" s="850">
        <v>10236.68</v>
      </c>
    </row>
    <row r="434" spans="1:17" ht="14.45" customHeight="1" x14ac:dyDescent="0.2">
      <c r="A434" s="831" t="s">
        <v>577</v>
      </c>
      <c r="B434" s="832" t="s">
        <v>5519</v>
      </c>
      <c r="C434" s="832" t="s">
        <v>5722</v>
      </c>
      <c r="D434" s="832" t="s">
        <v>6071</v>
      </c>
      <c r="E434" s="832" t="s">
        <v>6072</v>
      </c>
      <c r="F434" s="849"/>
      <c r="G434" s="849"/>
      <c r="H434" s="849"/>
      <c r="I434" s="849"/>
      <c r="J434" s="849">
        <v>2</v>
      </c>
      <c r="K434" s="849">
        <v>21045.64</v>
      </c>
      <c r="L434" s="849">
        <v>1</v>
      </c>
      <c r="M434" s="849">
        <v>10522.82</v>
      </c>
      <c r="N434" s="849">
        <v>1</v>
      </c>
      <c r="O434" s="849">
        <v>10522.82</v>
      </c>
      <c r="P434" s="837">
        <v>0.5</v>
      </c>
      <c r="Q434" s="850">
        <v>10522.82</v>
      </c>
    </row>
    <row r="435" spans="1:17" ht="14.45" customHeight="1" x14ac:dyDescent="0.2">
      <c r="A435" s="831" t="s">
        <v>577</v>
      </c>
      <c r="B435" s="832" t="s">
        <v>5519</v>
      </c>
      <c r="C435" s="832" t="s">
        <v>5722</v>
      </c>
      <c r="D435" s="832" t="s">
        <v>6073</v>
      </c>
      <c r="E435" s="832" t="s">
        <v>6074</v>
      </c>
      <c r="F435" s="849">
        <v>1</v>
      </c>
      <c r="G435" s="849">
        <v>16098.56</v>
      </c>
      <c r="H435" s="849"/>
      <c r="I435" s="849">
        <v>16098.56</v>
      </c>
      <c r="J435" s="849"/>
      <c r="K435" s="849"/>
      <c r="L435" s="849"/>
      <c r="M435" s="849"/>
      <c r="N435" s="849">
        <v>1</v>
      </c>
      <c r="O435" s="849">
        <v>16098.56</v>
      </c>
      <c r="P435" s="837"/>
      <c r="Q435" s="850">
        <v>16098.56</v>
      </c>
    </row>
    <row r="436" spans="1:17" ht="14.45" customHeight="1" x14ac:dyDescent="0.2">
      <c r="A436" s="831" t="s">
        <v>577</v>
      </c>
      <c r="B436" s="832" t="s">
        <v>5519</v>
      </c>
      <c r="C436" s="832" t="s">
        <v>5722</v>
      </c>
      <c r="D436" s="832" t="s">
        <v>6075</v>
      </c>
      <c r="E436" s="832" t="s">
        <v>6076</v>
      </c>
      <c r="F436" s="849">
        <v>3</v>
      </c>
      <c r="G436" s="849">
        <v>26075.94</v>
      </c>
      <c r="H436" s="849">
        <v>0.75</v>
      </c>
      <c r="I436" s="849">
        <v>8691.98</v>
      </c>
      <c r="J436" s="849">
        <v>4</v>
      </c>
      <c r="K436" s="849">
        <v>34767.919999999998</v>
      </c>
      <c r="L436" s="849">
        <v>1</v>
      </c>
      <c r="M436" s="849">
        <v>8691.98</v>
      </c>
      <c r="N436" s="849">
        <v>6</v>
      </c>
      <c r="O436" s="849">
        <v>52151.87999999999</v>
      </c>
      <c r="P436" s="837">
        <v>1.4999999999999998</v>
      </c>
      <c r="Q436" s="850">
        <v>8691.9799999999977</v>
      </c>
    </row>
    <row r="437" spans="1:17" ht="14.45" customHeight="1" x14ac:dyDescent="0.2">
      <c r="A437" s="831" t="s">
        <v>577</v>
      </c>
      <c r="B437" s="832" t="s">
        <v>5519</v>
      </c>
      <c r="C437" s="832" t="s">
        <v>5722</v>
      </c>
      <c r="D437" s="832" t="s">
        <v>6077</v>
      </c>
      <c r="E437" s="832" t="s">
        <v>6078</v>
      </c>
      <c r="F437" s="849">
        <v>10</v>
      </c>
      <c r="G437" s="849">
        <v>1459</v>
      </c>
      <c r="H437" s="849"/>
      <c r="I437" s="849">
        <v>145.9</v>
      </c>
      <c r="J437" s="849"/>
      <c r="K437" s="849"/>
      <c r="L437" s="849"/>
      <c r="M437" s="849"/>
      <c r="N437" s="849"/>
      <c r="O437" s="849"/>
      <c r="P437" s="837"/>
      <c r="Q437" s="850"/>
    </row>
    <row r="438" spans="1:17" ht="14.45" customHeight="1" x14ac:dyDescent="0.2">
      <c r="A438" s="831" t="s">
        <v>577</v>
      </c>
      <c r="B438" s="832" t="s">
        <v>5519</v>
      </c>
      <c r="C438" s="832" t="s">
        <v>5722</v>
      </c>
      <c r="D438" s="832" t="s">
        <v>6079</v>
      </c>
      <c r="E438" s="832" t="s">
        <v>6080</v>
      </c>
      <c r="F438" s="849">
        <v>26</v>
      </c>
      <c r="G438" s="849">
        <v>17859.400000000001</v>
      </c>
      <c r="H438" s="849">
        <v>1.1818181818181819</v>
      </c>
      <c r="I438" s="849">
        <v>686.90000000000009</v>
      </c>
      <c r="J438" s="849">
        <v>22</v>
      </c>
      <c r="K438" s="849">
        <v>15111.800000000001</v>
      </c>
      <c r="L438" s="849">
        <v>1</v>
      </c>
      <c r="M438" s="849">
        <v>686.90000000000009</v>
      </c>
      <c r="N438" s="849">
        <v>31</v>
      </c>
      <c r="O438" s="849">
        <v>21293.9</v>
      </c>
      <c r="P438" s="837">
        <v>1.4090909090909092</v>
      </c>
      <c r="Q438" s="850">
        <v>686.90000000000009</v>
      </c>
    </row>
    <row r="439" spans="1:17" ht="14.45" customHeight="1" x14ac:dyDescent="0.2">
      <c r="A439" s="831" t="s">
        <v>577</v>
      </c>
      <c r="B439" s="832" t="s">
        <v>5519</v>
      </c>
      <c r="C439" s="832" t="s">
        <v>5722</v>
      </c>
      <c r="D439" s="832" t="s">
        <v>6081</v>
      </c>
      <c r="E439" s="832" t="s">
        <v>6082</v>
      </c>
      <c r="F439" s="849">
        <v>49</v>
      </c>
      <c r="G439" s="849">
        <v>43557.569999999992</v>
      </c>
      <c r="H439" s="849">
        <v>0.79032258064516125</v>
      </c>
      <c r="I439" s="849">
        <v>888.92999999999984</v>
      </c>
      <c r="J439" s="849">
        <v>62</v>
      </c>
      <c r="K439" s="849">
        <v>55113.659999999996</v>
      </c>
      <c r="L439" s="849">
        <v>1</v>
      </c>
      <c r="M439" s="849">
        <v>888.93</v>
      </c>
      <c r="N439" s="849">
        <v>47</v>
      </c>
      <c r="O439" s="849">
        <v>41779.71</v>
      </c>
      <c r="P439" s="837">
        <v>0.75806451612903225</v>
      </c>
      <c r="Q439" s="850">
        <v>888.93</v>
      </c>
    </row>
    <row r="440" spans="1:17" ht="14.45" customHeight="1" x14ac:dyDescent="0.2">
      <c r="A440" s="831" t="s">
        <v>577</v>
      </c>
      <c r="B440" s="832" t="s">
        <v>5519</v>
      </c>
      <c r="C440" s="832" t="s">
        <v>5722</v>
      </c>
      <c r="D440" s="832" t="s">
        <v>6083</v>
      </c>
      <c r="E440" s="832" t="s">
        <v>6084</v>
      </c>
      <c r="F440" s="849">
        <v>22</v>
      </c>
      <c r="G440" s="849">
        <v>92004.88</v>
      </c>
      <c r="H440" s="849">
        <v>2.2000000000000002</v>
      </c>
      <c r="I440" s="849">
        <v>4182.04</v>
      </c>
      <c r="J440" s="849">
        <v>10</v>
      </c>
      <c r="K440" s="849">
        <v>41820.400000000001</v>
      </c>
      <c r="L440" s="849">
        <v>1</v>
      </c>
      <c r="M440" s="849">
        <v>4182.04</v>
      </c>
      <c r="N440" s="849">
        <v>10</v>
      </c>
      <c r="O440" s="849">
        <v>41820.400000000001</v>
      </c>
      <c r="P440" s="837">
        <v>1</v>
      </c>
      <c r="Q440" s="850">
        <v>4182.04</v>
      </c>
    </row>
    <row r="441" spans="1:17" ht="14.45" customHeight="1" x14ac:dyDescent="0.2">
      <c r="A441" s="831" t="s">
        <v>577</v>
      </c>
      <c r="B441" s="832" t="s">
        <v>5519</v>
      </c>
      <c r="C441" s="832" t="s">
        <v>5722</v>
      </c>
      <c r="D441" s="832" t="s">
        <v>6085</v>
      </c>
      <c r="E441" s="832" t="s">
        <v>6086</v>
      </c>
      <c r="F441" s="849">
        <v>3</v>
      </c>
      <c r="G441" s="849">
        <v>24850.949999999997</v>
      </c>
      <c r="H441" s="849">
        <v>1</v>
      </c>
      <c r="I441" s="849">
        <v>8283.65</v>
      </c>
      <c r="J441" s="849">
        <v>3</v>
      </c>
      <c r="K441" s="849">
        <v>24850.949999999997</v>
      </c>
      <c r="L441" s="849">
        <v>1</v>
      </c>
      <c r="M441" s="849">
        <v>8283.65</v>
      </c>
      <c r="N441" s="849">
        <v>2</v>
      </c>
      <c r="O441" s="849">
        <v>16567.3</v>
      </c>
      <c r="P441" s="837">
        <v>0.66666666666666674</v>
      </c>
      <c r="Q441" s="850">
        <v>8283.65</v>
      </c>
    </row>
    <row r="442" spans="1:17" ht="14.45" customHeight="1" x14ac:dyDescent="0.2">
      <c r="A442" s="831" t="s">
        <v>577</v>
      </c>
      <c r="B442" s="832" t="s">
        <v>5519</v>
      </c>
      <c r="C442" s="832" t="s">
        <v>5722</v>
      </c>
      <c r="D442" s="832" t="s">
        <v>6087</v>
      </c>
      <c r="E442" s="832" t="s">
        <v>6088</v>
      </c>
      <c r="F442" s="849">
        <v>3</v>
      </c>
      <c r="G442" s="849">
        <v>24850.949999999997</v>
      </c>
      <c r="H442" s="849">
        <v>3</v>
      </c>
      <c r="I442" s="849">
        <v>8283.65</v>
      </c>
      <c r="J442" s="849">
        <v>1</v>
      </c>
      <c r="K442" s="849">
        <v>8283.65</v>
      </c>
      <c r="L442" s="849">
        <v>1</v>
      </c>
      <c r="M442" s="849">
        <v>8283.65</v>
      </c>
      <c r="N442" s="849">
        <v>1</v>
      </c>
      <c r="O442" s="849">
        <v>8283.65</v>
      </c>
      <c r="P442" s="837">
        <v>1</v>
      </c>
      <c r="Q442" s="850">
        <v>8283.65</v>
      </c>
    </row>
    <row r="443" spans="1:17" ht="14.45" customHeight="1" x14ac:dyDescent="0.2">
      <c r="A443" s="831" t="s">
        <v>577</v>
      </c>
      <c r="B443" s="832" t="s">
        <v>5519</v>
      </c>
      <c r="C443" s="832" t="s">
        <v>5722</v>
      </c>
      <c r="D443" s="832" t="s">
        <v>6089</v>
      </c>
      <c r="E443" s="832" t="s">
        <v>6090</v>
      </c>
      <c r="F443" s="849">
        <v>13</v>
      </c>
      <c r="G443" s="849">
        <v>58335.939999999995</v>
      </c>
      <c r="H443" s="849">
        <v>1.2999999999999998</v>
      </c>
      <c r="I443" s="849">
        <v>4487.3799999999992</v>
      </c>
      <c r="J443" s="849">
        <v>10</v>
      </c>
      <c r="K443" s="849">
        <v>44873.8</v>
      </c>
      <c r="L443" s="849">
        <v>1</v>
      </c>
      <c r="M443" s="849">
        <v>4487.38</v>
      </c>
      <c r="N443" s="849">
        <v>10</v>
      </c>
      <c r="O443" s="849">
        <v>44873.8</v>
      </c>
      <c r="P443" s="837">
        <v>1</v>
      </c>
      <c r="Q443" s="850">
        <v>4487.38</v>
      </c>
    </row>
    <row r="444" spans="1:17" ht="14.45" customHeight="1" x14ac:dyDescent="0.2">
      <c r="A444" s="831" t="s">
        <v>577</v>
      </c>
      <c r="B444" s="832" t="s">
        <v>5519</v>
      </c>
      <c r="C444" s="832" t="s">
        <v>5722</v>
      </c>
      <c r="D444" s="832" t="s">
        <v>6091</v>
      </c>
      <c r="E444" s="832" t="s">
        <v>6092</v>
      </c>
      <c r="F444" s="849">
        <v>4.8</v>
      </c>
      <c r="G444" s="849">
        <v>1756.8</v>
      </c>
      <c r="H444" s="849">
        <v>1.5</v>
      </c>
      <c r="I444" s="849">
        <v>366</v>
      </c>
      <c r="J444" s="849">
        <v>3.2</v>
      </c>
      <c r="K444" s="849">
        <v>1171.2</v>
      </c>
      <c r="L444" s="849">
        <v>1</v>
      </c>
      <c r="M444" s="849">
        <v>366</v>
      </c>
      <c r="N444" s="849">
        <v>3</v>
      </c>
      <c r="O444" s="849">
        <v>1098</v>
      </c>
      <c r="P444" s="837">
        <v>0.9375</v>
      </c>
      <c r="Q444" s="850">
        <v>366</v>
      </c>
    </row>
    <row r="445" spans="1:17" ht="14.45" customHeight="1" x14ac:dyDescent="0.2">
      <c r="A445" s="831" t="s">
        <v>577</v>
      </c>
      <c r="B445" s="832" t="s">
        <v>5519</v>
      </c>
      <c r="C445" s="832" t="s">
        <v>5722</v>
      </c>
      <c r="D445" s="832" t="s">
        <v>6093</v>
      </c>
      <c r="E445" s="832" t="s">
        <v>6094</v>
      </c>
      <c r="F445" s="849"/>
      <c r="G445" s="849"/>
      <c r="H445" s="849"/>
      <c r="I445" s="849"/>
      <c r="J445" s="849">
        <v>1</v>
      </c>
      <c r="K445" s="849">
        <v>5518.64</v>
      </c>
      <c r="L445" s="849">
        <v>1</v>
      </c>
      <c r="M445" s="849">
        <v>5518.64</v>
      </c>
      <c r="N445" s="849">
        <v>1</v>
      </c>
      <c r="O445" s="849">
        <v>5518.64</v>
      </c>
      <c r="P445" s="837">
        <v>1</v>
      </c>
      <c r="Q445" s="850">
        <v>5518.64</v>
      </c>
    </row>
    <row r="446" spans="1:17" ht="14.45" customHeight="1" x14ac:dyDescent="0.2">
      <c r="A446" s="831" t="s">
        <v>577</v>
      </c>
      <c r="B446" s="832" t="s">
        <v>5519</v>
      </c>
      <c r="C446" s="832" t="s">
        <v>5722</v>
      </c>
      <c r="D446" s="832" t="s">
        <v>6095</v>
      </c>
      <c r="E446" s="832" t="s">
        <v>5874</v>
      </c>
      <c r="F446" s="849">
        <v>2</v>
      </c>
      <c r="G446" s="849">
        <v>1911.06</v>
      </c>
      <c r="H446" s="849"/>
      <c r="I446" s="849">
        <v>955.53</v>
      </c>
      <c r="J446" s="849"/>
      <c r="K446" s="849"/>
      <c r="L446" s="849"/>
      <c r="M446" s="849"/>
      <c r="N446" s="849"/>
      <c r="O446" s="849"/>
      <c r="P446" s="837"/>
      <c r="Q446" s="850"/>
    </row>
    <row r="447" spans="1:17" ht="14.45" customHeight="1" x14ac:dyDescent="0.2">
      <c r="A447" s="831" t="s">
        <v>577</v>
      </c>
      <c r="B447" s="832" t="s">
        <v>5519</v>
      </c>
      <c r="C447" s="832" t="s">
        <v>5722</v>
      </c>
      <c r="D447" s="832" t="s">
        <v>6096</v>
      </c>
      <c r="E447" s="832" t="s">
        <v>6084</v>
      </c>
      <c r="F447" s="849">
        <v>15</v>
      </c>
      <c r="G447" s="849">
        <v>69094.5</v>
      </c>
      <c r="H447" s="849">
        <v>1</v>
      </c>
      <c r="I447" s="849">
        <v>4606.3</v>
      </c>
      <c r="J447" s="849">
        <v>15</v>
      </c>
      <c r="K447" s="849">
        <v>69094.5</v>
      </c>
      <c r="L447" s="849">
        <v>1</v>
      </c>
      <c r="M447" s="849">
        <v>4606.3</v>
      </c>
      <c r="N447" s="849">
        <v>10</v>
      </c>
      <c r="O447" s="849">
        <v>46063</v>
      </c>
      <c r="P447" s="837">
        <v>0.66666666666666663</v>
      </c>
      <c r="Q447" s="850">
        <v>4606.3</v>
      </c>
    </row>
    <row r="448" spans="1:17" ht="14.45" customHeight="1" x14ac:dyDescent="0.2">
      <c r="A448" s="831" t="s">
        <v>577</v>
      </c>
      <c r="B448" s="832" t="s">
        <v>5519</v>
      </c>
      <c r="C448" s="832" t="s">
        <v>5722</v>
      </c>
      <c r="D448" s="832" t="s">
        <v>6097</v>
      </c>
      <c r="E448" s="832" t="s">
        <v>6098</v>
      </c>
      <c r="F448" s="849">
        <v>1</v>
      </c>
      <c r="G448" s="849">
        <v>756</v>
      </c>
      <c r="H448" s="849"/>
      <c r="I448" s="849">
        <v>756</v>
      </c>
      <c r="J448" s="849"/>
      <c r="K448" s="849"/>
      <c r="L448" s="849"/>
      <c r="M448" s="849"/>
      <c r="N448" s="849"/>
      <c r="O448" s="849"/>
      <c r="P448" s="837"/>
      <c r="Q448" s="850"/>
    </row>
    <row r="449" spans="1:17" ht="14.45" customHeight="1" x14ac:dyDescent="0.2">
      <c r="A449" s="831" t="s">
        <v>577</v>
      </c>
      <c r="B449" s="832" t="s">
        <v>5519</v>
      </c>
      <c r="C449" s="832" t="s">
        <v>5722</v>
      </c>
      <c r="D449" s="832" t="s">
        <v>6099</v>
      </c>
      <c r="E449" s="832" t="s">
        <v>5746</v>
      </c>
      <c r="F449" s="849"/>
      <c r="G449" s="849"/>
      <c r="H449" s="849"/>
      <c r="I449" s="849"/>
      <c r="J449" s="849">
        <v>2</v>
      </c>
      <c r="K449" s="849">
        <v>177.02</v>
      </c>
      <c r="L449" s="849">
        <v>1</v>
      </c>
      <c r="M449" s="849">
        <v>88.51</v>
      </c>
      <c r="N449" s="849"/>
      <c r="O449" s="849"/>
      <c r="P449" s="837"/>
      <c r="Q449" s="850"/>
    </row>
    <row r="450" spans="1:17" ht="14.45" customHeight="1" x14ac:dyDescent="0.2">
      <c r="A450" s="831" t="s">
        <v>577</v>
      </c>
      <c r="B450" s="832" t="s">
        <v>5519</v>
      </c>
      <c r="C450" s="832" t="s">
        <v>5722</v>
      </c>
      <c r="D450" s="832" t="s">
        <v>6100</v>
      </c>
      <c r="E450" s="832" t="s">
        <v>6101</v>
      </c>
      <c r="F450" s="849">
        <v>1</v>
      </c>
      <c r="G450" s="849">
        <v>19498.46</v>
      </c>
      <c r="H450" s="849"/>
      <c r="I450" s="849">
        <v>19498.46</v>
      </c>
      <c r="J450" s="849"/>
      <c r="K450" s="849"/>
      <c r="L450" s="849"/>
      <c r="M450" s="849"/>
      <c r="N450" s="849">
        <v>2</v>
      </c>
      <c r="O450" s="849">
        <v>38996.92</v>
      </c>
      <c r="P450" s="837"/>
      <c r="Q450" s="850">
        <v>19498.46</v>
      </c>
    </row>
    <row r="451" spans="1:17" ht="14.45" customHeight="1" x14ac:dyDescent="0.2">
      <c r="A451" s="831" t="s">
        <v>577</v>
      </c>
      <c r="B451" s="832" t="s">
        <v>5519</v>
      </c>
      <c r="C451" s="832" t="s">
        <v>5722</v>
      </c>
      <c r="D451" s="832" t="s">
        <v>6102</v>
      </c>
      <c r="E451" s="832" t="s">
        <v>6103</v>
      </c>
      <c r="F451" s="849">
        <v>2</v>
      </c>
      <c r="G451" s="849">
        <v>7980</v>
      </c>
      <c r="H451" s="849"/>
      <c r="I451" s="849">
        <v>3990</v>
      </c>
      <c r="J451" s="849"/>
      <c r="K451" s="849"/>
      <c r="L451" s="849"/>
      <c r="M451" s="849"/>
      <c r="N451" s="849"/>
      <c r="O451" s="849"/>
      <c r="P451" s="837"/>
      <c r="Q451" s="850"/>
    </row>
    <row r="452" spans="1:17" ht="14.45" customHeight="1" x14ac:dyDescent="0.2">
      <c r="A452" s="831" t="s">
        <v>577</v>
      </c>
      <c r="B452" s="832" t="s">
        <v>5519</v>
      </c>
      <c r="C452" s="832" t="s">
        <v>5722</v>
      </c>
      <c r="D452" s="832" t="s">
        <v>6104</v>
      </c>
      <c r="E452" s="832" t="s">
        <v>6105</v>
      </c>
      <c r="F452" s="849"/>
      <c r="G452" s="849"/>
      <c r="H452" s="849"/>
      <c r="I452" s="849"/>
      <c r="J452" s="849">
        <v>1</v>
      </c>
      <c r="K452" s="849">
        <v>563</v>
      </c>
      <c r="L452" s="849">
        <v>1</v>
      </c>
      <c r="M452" s="849">
        <v>563</v>
      </c>
      <c r="N452" s="849"/>
      <c r="O452" s="849"/>
      <c r="P452" s="837"/>
      <c r="Q452" s="850"/>
    </row>
    <row r="453" spans="1:17" ht="14.45" customHeight="1" x14ac:dyDescent="0.2">
      <c r="A453" s="831" t="s">
        <v>577</v>
      </c>
      <c r="B453" s="832" t="s">
        <v>5519</v>
      </c>
      <c r="C453" s="832" t="s">
        <v>5722</v>
      </c>
      <c r="D453" s="832" t="s">
        <v>6106</v>
      </c>
      <c r="E453" s="832" t="s">
        <v>5814</v>
      </c>
      <c r="F453" s="849">
        <v>61</v>
      </c>
      <c r="G453" s="849">
        <v>42672.55</v>
      </c>
      <c r="H453" s="849">
        <v>1.1730769230769231</v>
      </c>
      <c r="I453" s="849">
        <v>699.55000000000007</v>
      </c>
      <c r="J453" s="849">
        <v>52</v>
      </c>
      <c r="K453" s="849">
        <v>36376.6</v>
      </c>
      <c r="L453" s="849">
        <v>1</v>
      </c>
      <c r="M453" s="849">
        <v>699.55</v>
      </c>
      <c r="N453" s="849">
        <v>47</v>
      </c>
      <c r="O453" s="849">
        <v>32878.85</v>
      </c>
      <c r="P453" s="837">
        <v>0.90384615384615385</v>
      </c>
      <c r="Q453" s="850">
        <v>699.55</v>
      </c>
    </row>
    <row r="454" spans="1:17" ht="14.45" customHeight="1" x14ac:dyDescent="0.2">
      <c r="A454" s="831" t="s">
        <v>577</v>
      </c>
      <c r="B454" s="832" t="s">
        <v>5519</v>
      </c>
      <c r="C454" s="832" t="s">
        <v>5722</v>
      </c>
      <c r="D454" s="832" t="s">
        <v>6107</v>
      </c>
      <c r="E454" s="832" t="s">
        <v>6108</v>
      </c>
      <c r="F454" s="849">
        <v>2</v>
      </c>
      <c r="G454" s="849">
        <v>20376.98</v>
      </c>
      <c r="H454" s="849"/>
      <c r="I454" s="849">
        <v>10188.49</v>
      </c>
      <c r="J454" s="849"/>
      <c r="K454" s="849"/>
      <c r="L454" s="849"/>
      <c r="M454" s="849"/>
      <c r="N454" s="849">
        <v>2</v>
      </c>
      <c r="O454" s="849">
        <v>20376.98</v>
      </c>
      <c r="P454" s="837"/>
      <c r="Q454" s="850">
        <v>10188.49</v>
      </c>
    </row>
    <row r="455" spans="1:17" ht="14.45" customHeight="1" x14ac:dyDescent="0.2">
      <c r="A455" s="831" t="s">
        <v>577</v>
      </c>
      <c r="B455" s="832" t="s">
        <v>5519</v>
      </c>
      <c r="C455" s="832" t="s">
        <v>5722</v>
      </c>
      <c r="D455" s="832" t="s">
        <v>6109</v>
      </c>
      <c r="E455" s="832" t="s">
        <v>6110</v>
      </c>
      <c r="F455" s="849">
        <v>2</v>
      </c>
      <c r="G455" s="849">
        <v>437.6</v>
      </c>
      <c r="H455" s="849"/>
      <c r="I455" s="849">
        <v>218.8</v>
      </c>
      <c r="J455" s="849"/>
      <c r="K455" s="849"/>
      <c r="L455" s="849"/>
      <c r="M455" s="849"/>
      <c r="N455" s="849"/>
      <c r="O455" s="849"/>
      <c r="P455" s="837"/>
      <c r="Q455" s="850"/>
    </row>
    <row r="456" spans="1:17" ht="14.45" customHeight="1" x14ac:dyDescent="0.2">
      <c r="A456" s="831" t="s">
        <v>577</v>
      </c>
      <c r="B456" s="832" t="s">
        <v>5519</v>
      </c>
      <c r="C456" s="832" t="s">
        <v>5722</v>
      </c>
      <c r="D456" s="832" t="s">
        <v>6111</v>
      </c>
      <c r="E456" s="832" t="s">
        <v>6084</v>
      </c>
      <c r="F456" s="849">
        <v>3</v>
      </c>
      <c r="G456" s="849">
        <v>13818.900000000001</v>
      </c>
      <c r="H456" s="849">
        <v>0.5</v>
      </c>
      <c r="I456" s="849">
        <v>4606.3</v>
      </c>
      <c r="J456" s="849">
        <v>6</v>
      </c>
      <c r="K456" s="849">
        <v>27637.800000000003</v>
      </c>
      <c r="L456" s="849">
        <v>1</v>
      </c>
      <c r="M456" s="849">
        <v>4606.3</v>
      </c>
      <c r="N456" s="849">
        <v>2</v>
      </c>
      <c r="O456" s="849">
        <v>9212.6</v>
      </c>
      <c r="P456" s="837">
        <v>0.33333333333333331</v>
      </c>
      <c r="Q456" s="850">
        <v>4606.3</v>
      </c>
    </row>
    <row r="457" spans="1:17" ht="14.45" customHeight="1" x14ac:dyDescent="0.2">
      <c r="A457" s="831" t="s">
        <v>577</v>
      </c>
      <c r="B457" s="832" t="s">
        <v>5519</v>
      </c>
      <c r="C457" s="832" t="s">
        <v>5722</v>
      </c>
      <c r="D457" s="832" t="s">
        <v>6112</v>
      </c>
      <c r="E457" s="832" t="s">
        <v>6113</v>
      </c>
      <c r="F457" s="849">
        <v>1</v>
      </c>
      <c r="G457" s="849">
        <v>1872.2</v>
      </c>
      <c r="H457" s="849">
        <v>1.10205907630002</v>
      </c>
      <c r="I457" s="849">
        <v>1872.2</v>
      </c>
      <c r="J457" s="849">
        <v>1</v>
      </c>
      <c r="K457" s="849">
        <v>1698.82</v>
      </c>
      <c r="L457" s="849">
        <v>1</v>
      </c>
      <c r="M457" s="849">
        <v>1698.82</v>
      </c>
      <c r="N457" s="849">
        <v>2</v>
      </c>
      <c r="O457" s="849">
        <v>3397.64</v>
      </c>
      <c r="P457" s="837">
        <v>2</v>
      </c>
      <c r="Q457" s="850">
        <v>1698.82</v>
      </c>
    </row>
    <row r="458" spans="1:17" ht="14.45" customHeight="1" x14ac:dyDescent="0.2">
      <c r="A458" s="831" t="s">
        <v>577</v>
      </c>
      <c r="B458" s="832" t="s">
        <v>5519</v>
      </c>
      <c r="C458" s="832" t="s">
        <v>5722</v>
      </c>
      <c r="D458" s="832" t="s">
        <v>6114</v>
      </c>
      <c r="E458" s="832" t="s">
        <v>6115</v>
      </c>
      <c r="F458" s="849"/>
      <c r="G458" s="849"/>
      <c r="H458" s="849"/>
      <c r="I458" s="849"/>
      <c r="J458" s="849">
        <v>2</v>
      </c>
      <c r="K458" s="849">
        <v>15737.22</v>
      </c>
      <c r="L458" s="849">
        <v>1</v>
      </c>
      <c r="M458" s="849">
        <v>7868.61</v>
      </c>
      <c r="N458" s="849">
        <v>2</v>
      </c>
      <c r="O458" s="849">
        <v>15737.22</v>
      </c>
      <c r="P458" s="837">
        <v>1</v>
      </c>
      <c r="Q458" s="850">
        <v>7868.61</v>
      </c>
    </row>
    <row r="459" spans="1:17" ht="14.45" customHeight="1" x14ac:dyDescent="0.2">
      <c r="A459" s="831" t="s">
        <v>577</v>
      </c>
      <c r="B459" s="832" t="s">
        <v>5519</v>
      </c>
      <c r="C459" s="832" t="s">
        <v>5722</v>
      </c>
      <c r="D459" s="832" t="s">
        <v>6116</v>
      </c>
      <c r="E459" s="832" t="s">
        <v>6084</v>
      </c>
      <c r="F459" s="849">
        <v>8</v>
      </c>
      <c r="G459" s="849">
        <v>40244.479999999996</v>
      </c>
      <c r="H459" s="849">
        <v>0.99999999999999978</v>
      </c>
      <c r="I459" s="849">
        <v>5030.5599999999995</v>
      </c>
      <c r="J459" s="849">
        <v>8</v>
      </c>
      <c r="K459" s="849">
        <v>40244.480000000003</v>
      </c>
      <c r="L459" s="849">
        <v>1</v>
      </c>
      <c r="M459" s="849">
        <v>5030.5600000000004</v>
      </c>
      <c r="N459" s="849">
        <v>6</v>
      </c>
      <c r="O459" s="849">
        <v>30183.360000000001</v>
      </c>
      <c r="P459" s="837">
        <v>0.75</v>
      </c>
      <c r="Q459" s="850">
        <v>5030.5600000000004</v>
      </c>
    </row>
    <row r="460" spans="1:17" ht="14.45" customHeight="1" x14ac:dyDescent="0.2">
      <c r="A460" s="831" t="s">
        <v>577</v>
      </c>
      <c r="B460" s="832" t="s">
        <v>5519</v>
      </c>
      <c r="C460" s="832" t="s">
        <v>5722</v>
      </c>
      <c r="D460" s="832" t="s">
        <v>6117</v>
      </c>
      <c r="E460" s="832" t="s">
        <v>5985</v>
      </c>
      <c r="F460" s="849">
        <v>1</v>
      </c>
      <c r="G460" s="849">
        <v>1158.6500000000001</v>
      </c>
      <c r="H460" s="849">
        <v>1</v>
      </c>
      <c r="I460" s="849">
        <v>1158.6500000000001</v>
      </c>
      <c r="J460" s="849">
        <v>1</v>
      </c>
      <c r="K460" s="849">
        <v>1158.6500000000001</v>
      </c>
      <c r="L460" s="849">
        <v>1</v>
      </c>
      <c r="M460" s="849">
        <v>1158.6500000000001</v>
      </c>
      <c r="N460" s="849">
        <v>1</v>
      </c>
      <c r="O460" s="849">
        <v>1158.6500000000001</v>
      </c>
      <c r="P460" s="837">
        <v>1</v>
      </c>
      <c r="Q460" s="850">
        <v>1158.6500000000001</v>
      </c>
    </row>
    <row r="461" spans="1:17" ht="14.45" customHeight="1" x14ac:dyDescent="0.2">
      <c r="A461" s="831" t="s">
        <v>577</v>
      </c>
      <c r="B461" s="832" t="s">
        <v>5519</v>
      </c>
      <c r="C461" s="832" t="s">
        <v>5722</v>
      </c>
      <c r="D461" s="832" t="s">
        <v>6118</v>
      </c>
      <c r="E461" s="832" t="s">
        <v>6119</v>
      </c>
      <c r="F461" s="849"/>
      <c r="G461" s="849"/>
      <c r="H461" s="849"/>
      <c r="I461" s="849"/>
      <c r="J461" s="849">
        <v>5</v>
      </c>
      <c r="K461" s="849">
        <v>4689.55</v>
      </c>
      <c r="L461" s="849">
        <v>1</v>
      </c>
      <c r="M461" s="849">
        <v>937.91000000000008</v>
      </c>
      <c r="N461" s="849">
        <v>1</v>
      </c>
      <c r="O461" s="849">
        <v>937.91</v>
      </c>
      <c r="P461" s="837">
        <v>0.19999999999999998</v>
      </c>
      <c r="Q461" s="850">
        <v>937.91</v>
      </c>
    </row>
    <row r="462" spans="1:17" ht="14.45" customHeight="1" x14ac:dyDescent="0.2">
      <c r="A462" s="831" t="s">
        <v>577</v>
      </c>
      <c r="B462" s="832" t="s">
        <v>5519</v>
      </c>
      <c r="C462" s="832" t="s">
        <v>5722</v>
      </c>
      <c r="D462" s="832" t="s">
        <v>6120</v>
      </c>
      <c r="E462" s="832" t="s">
        <v>6121</v>
      </c>
      <c r="F462" s="849">
        <v>0.1</v>
      </c>
      <c r="G462" s="849">
        <v>8.59</v>
      </c>
      <c r="H462" s="849"/>
      <c r="I462" s="849">
        <v>85.899999999999991</v>
      </c>
      <c r="J462" s="849"/>
      <c r="K462" s="849"/>
      <c r="L462" s="849"/>
      <c r="M462" s="849"/>
      <c r="N462" s="849">
        <v>0.2</v>
      </c>
      <c r="O462" s="849">
        <v>17.18</v>
      </c>
      <c r="P462" s="837"/>
      <c r="Q462" s="850">
        <v>85.899999999999991</v>
      </c>
    </row>
    <row r="463" spans="1:17" ht="14.45" customHeight="1" x14ac:dyDescent="0.2">
      <c r="A463" s="831" t="s">
        <v>577</v>
      </c>
      <c r="B463" s="832" t="s">
        <v>5519</v>
      </c>
      <c r="C463" s="832" t="s">
        <v>5722</v>
      </c>
      <c r="D463" s="832" t="s">
        <v>6122</v>
      </c>
      <c r="E463" s="832" t="s">
        <v>6121</v>
      </c>
      <c r="F463" s="849">
        <v>0.3</v>
      </c>
      <c r="G463" s="849">
        <v>295.8</v>
      </c>
      <c r="H463" s="849"/>
      <c r="I463" s="849">
        <v>986.00000000000011</v>
      </c>
      <c r="J463" s="849"/>
      <c r="K463" s="849"/>
      <c r="L463" s="849"/>
      <c r="M463" s="849"/>
      <c r="N463" s="849">
        <v>0.4</v>
      </c>
      <c r="O463" s="849">
        <v>394.4</v>
      </c>
      <c r="P463" s="837"/>
      <c r="Q463" s="850">
        <v>985.99999999999989</v>
      </c>
    </row>
    <row r="464" spans="1:17" ht="14.45" customHeight="1" x14ac:dyDescent="0.2">
      <c r="A464" s="831" t="s">
        <v>577</v>
      </c>
      <c r="B464" s="832" t="s">
        <v>5519</v>
      </c>
      <c r="C464" s="832" t="s">
        <v>5722</v>
      </c>
      <c r="D464" s="832" t="s">
        <v>6123</v>
      </c>
      <c r="E464" s="832" t="s">
        <v>5746</v>
      </c>
      <c r="F464" s="849">
        <v>7</v>
      </c>
      <c r="G464" s="849">
        <v>2118.34</v>
      </c>
      <c r="H464" s="849"/>
      <c r="I464" s="849">
        <v>302.62</v>
      </c>
      <c r="J464" s="849"/>
      <c r="K464" s="849"/>
      <c r="L464" s="849"/>
      <c r="M464" s="849"/>
      <c r="N464" s="849"/>
      <c r="O464" s="849"/>
      <c r="P464" s="837"/>
      <c r="Q464" s="850"/>
    </row>
    <row r="465" spans="1:17" ht="14.45" customHeight="1" x14ac:dyDescent="0.2">
      <c r="A465" s="831" t="s">
        <v>577</v>
      </c>
      <c r="B465" s="832" t="s">
        <v>5519</v>
      </c>
      <c r="C465" s="832" t="s">
        <v>5722</v>
      </c>
      <c r="D465" s="832" t="s">
        <v>6124</v>
      </c>
      <c r="E465" s="832" t="s">
        <v>5730</v>
      </c>
      <c r="F465" s="849">
        <v>4</v>
      </c>
      <c r="G465" s="849">
        <v>1865.88</v>
      </c>
      <c r="H465" s="849">
        <v>1.3333333333333333</v>
      </c>
      <c r="I465" s="849">
        <v>466.47</v>
      </c>
      <c r="J465" s="849">
        <v>3</v>
      </c>
      <c r="K465" s="849">
        <v>1399.41</v>
      </c>
      <c r="L465" s="849">
        <v>1</v>
      </c>
      <c r="M465" s="849">
        <v>466.47</v>
      </c>
      <c r="N465" s="849">
        <v>6</v>
      </c>
      <c r="O465" s="849">
        <v>2798.82</v>
      </c>
      <c r="P465" s="837">
        <v>2</v>
      </c>
      <c r="Q465" s="850">
        <v>466.47</v>
      </c>
    </row>
    <row r="466" spans="1:17" ht="14.45" customHeight="1" x14ac:dyDescent="0.2">
      <c r="A466" s="831" t="s">
        <v>577</v>
      </c>
      <c r="B466" s="832" t="s">
        <v>5519</v>
      </c>
      <c r="C466" s="832" t="s">
        <v>5722</v>
      </c>
      <c r="D466" s="832" t="s">
        <v>6125</v>
      </c>
      <c r="E466" s="832" t="s">
        <v>5877</v>
      </c>
      <c r="F466" s="849"/>
      <c r="G466" s="849"/>
      <c r="H466" s="849"/>
      <c r="I466" s="849"/>
      <c r="J466" s="849">
        <v>4</v>
      </c>
      <c r="K466" s="849">
        <v>2731.84</v>
      </c>
      <c r="L466" s="849">
        <v>1</v>
      </c>
      <c r="M466" s="849">
        <v>682.96</v>
      </c>
      <c r="N466" s="849"/>
      <c r="O466" s="849"/>
      <c r="P466" s="837"/>
      <c r="Q466" s="850"/>
    </row>
    <row r="467" spans="1:17" ht="14.45" customHeight="1" x14ac:dyDescent="0.2">
      <c r="A467" s="831" t="s">
        <v>577</v>
      </c>
      <c r="B467" s="832" t="s">
        <v>5519</v>
      </c>
      <c r="C467" s="832" t="s">
        <v>5722</v>
      </c>
      <c r="D467" s="832" t="s">
        <v>6126</v>
      </c>
      <c r="E467" s="832" t="s">
        <v>5976</v>
      </c>
      <c r="F467" s="849"/>
      <c r="G467" s="849"/>
      <c r="H467" s="849"/>
      <c r="I467" s="849"/>
      <c r="J467" s="849">
        <v>2</v>
      </c>
      <c r="K467" s="849">
        <v>18449.34</v>
      </c>
      <c r="L467" s="849">
        <v>1</v>
      </c>
      <c r="M467" s="849">
        <v>9224.67</v>
      </c>
      <c r="N467" s="849">
        <v>2</v>
      </c>
      <c r="O467" s="849">
        <v>18449.34</v>
      </c>
      <c r="P467" s="837">
        <v>1</v>
      </c>
      <c r="Q467" s="850">
        <v>9224.67</v>
      </c>
    </row>
    <row r="468" spans="1:17" ht="14.45" customHeight="1" x14ac:dyDescent="0.2">
      <c r="A468" s="831" t="s">
        <v>577</v>
      </c>
      <c r="B468" s="832" t="s">
        <v>5519</v>
      </c>
      <c r="C468" s="832" t="s">
        <v>5722</v>
      </c>
      <c r="D468" s="832" t="s">
        <v>6127</v>
      </c>
      <c r="E468" s="832" t="s">
        <v>6040</v>
      </c>
      <c r="F468" s="849">
        <v>1</v>
      </c>
      <c r="G468" s="849">
        <v>9275</v>
      </c>
      <c r="H468" s="849"/>
      <c r="I468" s="849">
        <v>9275</v>
      </c>
      <c r="J468" s="849"/>
      <c r="K468" s="849"/>
      <c r="L468" s="849"/>
      <c r="M468" s="849"/>
      <c r="N468" s="849"/>
      <c r="O468" s="849"/>
      <c r="P468" s="837"/>
      <c r="Q468" s="850"/>
    </row>
    <row r="469" spans="1:17" ht="14.45" customHeight="1" x14ac:dyDescent="0.2">
      <c r="A469" s="831" t="s">
        <v>577</v>
      </c>
      <c r="B469" s="832" t="s">
        <v>5519</v>
      </c>
      <c r="C469" s="832" t="s">
        <v>5722</v>
      </c>
      <c r="D469" s="832" t="s">
        <v>6128</v>
      </c>
      <c r="E469" s="832" t="s">
        <v>6129</v>
      </c>
      <c r="F469" s="849">
        <v>1</v>
      </c>
      <c r="G469" s="849">
        <v>2109.5</v>
      </c>
      <c r="H469" s="849">
        <v>0.25</v>
      </c>
      <c r="I469" s="849">
        <v>2109.5</v>
      </c>
      <c r="J469" s="849">
        <v>4</v>
      </c>
      <c r="K469" s="849">
        <v>8438</v>
      </c>
      <c r="L469" s="849">
        <v>1</v>
      </c>
      <c r="M469" s="849">
        <v>2109.5</v>
      </c>
      <c r="N469" s="849">
        <v>20</v>
      </c>
      <c r="O469" s="849">
        <v>42190</v>
      </c>
      <c r="P469" s="837">
        <v>5</v>
      </c>
      <c r="Q469" s="850">
        <v>2109.5</v>
      </c>
    </row>
    <row r="470" spans="1:17" ht="14.45" customHeight="1" x14ac:dyDescent="0.2">
      <c r="A470" s="831" t="s">
        <v>577</v>
      </c>
      <c r="B470" s="832" t="s">
        <v>5519</v>
      </c>
      <c r="C470" s="832" t="s">
        <v>5722</v>
      </c>
      <c r="D470" s="832" t="s">
        <v>6130</v>
      </c>
      <c r="E470" s="832" t="s">
        <v>5746</v>
      </c>
      <c r="F470" s="849"/>
      <c r="G470" s="849"/>
      <c r="H470" s="849"/>
      <c r="I470" s="849"/>
      <c r="J470" s="849">
        <v>2</v>
      </c>
      <c r="K470" s="849">
        <v>279.82</v>
      </c>
      <c r="L470" s="849">
        <v>1</v>
      </c>
      <c r="M470" s="849">
        <v>139.91</v>
      </c>
      <c r="N470" s="849"/>
      <c r="O470" s="849"/>
      <c r="P470" s="837"/>
      <c r="Q470" s="850"/>
    </row>
    <row r="471" spans="1:17" ht="14.45" customHeight="1" x14ac:dyDescent="0.2">
      <c r="A471" s="831" t="s">
        <v>577</v>
      </c>
      <c r="B471" s="832" t="s">
        <v>5519</v>
      </c>
      <c r="C471" s="832" t="s">
        <v>5722</v>
      </c>
      <c r="D471" s="832" t="s">
        <v>6131</v>
      </c>
      <c r="E471" s="832" t="s">
        <v>6132</v>
      </c>
      <c r="F471" s="849"/>
      <c r="G471" s="849"/>
      <c r="H471" s="849"/>
      <c r="I471" s="849"/>
      <c r="J471" s="849">
        <v>3</v>
      </c>
      <c r="K471" s="849">
        <v>16594.14</v>
      </c>
      <c r="L471" s="849">
        <v>1</v>
      </c>
      <c r="M471" s="849">
        <v>5531.38</v>
      </c>
      <c r="N471" s="849"/>
      <c r="O471" s="849"/>
      <c r="P471" s="837"/>
      <c r="Q471" s="850"/>
    </row>
    <row r="472" spans="1:17" ht="14.45" customHeight="1" x14ac:dyDescent="0.2">
      <c r="A472" s="831" t="s">
        <v>577</v>
      </c>
      <c r="B472" s="832" t="s">
        <v>5519</v>
      </c>
      <c r="C472" s="832" t="s">
        <v>5722</v>
      </c>
      <c r="D472" s="832" t="s">
        <v>6133</v>
      </c>
      <c r="E472" s="832" t="s">
        <v>6134</v>
      </c>
      <c r="F472" s="849">
        <v>2</v>
      </c>
      <c r="G472" s="849">
        <v>2060</v>
      </c>
      <c r="H472" s="849">
        <v>2</v>
      </c>
      <c r="I472" s="849">
        <v>1030</v>
      </c>
      <c r="J472" s="849">
        <v>1</v>
      </c>
      <c r="K472" s="849">
        <v>1030</v>
      </c>
      <c r="L472" s="849">
        <v>1</v>
      </c>
      <c r="M472" s="849">
        <v>1030</v>
      </c>
      <c r="N472" s="849"/>
      <c r="O472" s="849"/>
      <c r="P472" s="837"/>
      <c r="Q472" s="850"/>
    </row>
    <row r="473" spans="1:17" ht="14.45" customHeight="1" x14ac:dyDescent="0.2">
      <c r="A473" s="831" t="s">
        <v>577</v>
      </c>
      <c r="B473" s="832" t="s">
        <v>5519</v>
      </c>
      <c r="C473" s="832" t="s">
        <v>5722</v>
      </c>
      <c r="D473" s="832" t="s">
        <v>6135</v>
      </c>
      <c r="E473" s="832" t="s">
        <v>6136</v>
      </c>
      <c r="F473" s="849">
        <v>3</v>
      </c>
      <c r="G473" s="849">
        <v>1548</v>
      </c>
      <c r="H473" s="849">
        <v>3</v>
      </c>
      <c r="I473" s="849">
        <v>516</v>
      </c>
      <c r="J473" s="849">
        <v>1</v>
      </c>
      <c r="K473" s="849">
        <v>516</v>
      </c>
      <c r="L473" s="849">
        <v>1</v>
      </c>
      <c r="M473" s="849">
        <v>516</v>
      </c>
      <c r="N473" s="849"/>
      <c r="O473" s="849"/>
      <c r="P473" s="837"/>
      <c r="Q473" s="850"/>
    </row>
    <row r="474" spans="1:17" ht="14.45" customHeight="1" x14ac:dyDescent="0.2">
      <c r="A474" s="831" t="s">
        <v>577</v>
      </c>
      <c r="B474" s="832" t="s">
        <v>5519</v>
      </c>
      <c r="C474" s="832" t="s">
        <v>5722</v>
      </c>
      <c r="D474" s="832" t="s">
        <v>6137</v>
      </c>
      <c r="E474" s="832" t="s">
        <v>6138</v>
      </c>
      <c r="F474" s="849">
        <v>2</v>
      </c>
      <c r="G474" s="849">
        <v>824</v>
      </c>
      <c r="H474" s="849">
        <v>2</v>
      </c>
      <c r="I474" s="849">
        <v>412</v>
      </c>
      <c r="J474" s="849">
        <v>1</v>
      </c>
      <c r="K474" s="849">
        <v>412</v>
      </c>
      <c r="L474" s="849">
        <v>1</v>
      </c>
      <c r="M474" s="849">
        <v>412</v>
      </c>
      <c r="N474" s="849"/>
      <c r="O474" s="849"/>
      <c r="P474" s="837"/>
      <c r="Q474" s="850"/>
    </row>
    <row r="475" spans="1:17" ht="14.45" customHeight="1" x14ac:dyDescent="0.2">
      <c r="A475" s="831" t="s">
        <v>577</v>
      </c>
      <c r="B475" s="832" t="s">
        <v>5519</v>
      </c>
      <c r="C475" s="832" t="s">
        <v>5722</v>
      </c>
      <c r="D475" s="832" t="s">
        <v>6139</v>
      </c>
      <c r="E475" s="832" t="s">
        <v>6140</v>
      </c>
      <c r="F475" s="849">
        <v>2</v>
      </c>
      <c r="G475" s="849">
        <v>16908</v>
      </c>
      <c r="H475" s="849">
        <v>2</v>
      </c>
      <c r="I475" s="849">
        <v>8454</v>
      </c>
      <c r="J475" s="849">
        <v>1</v>
      </c>
      <c r="K475" s="849">
        <v>8454</v>
      </c>
      <c r="L475" s="849">
        <v>1</v>
      </c>
      <c r="M475" s="849">
        <v>8454</v>
      </c>
      <c r="N475" s="849"/>
      <c r="O475" s="849"/>
      <c r="P475" s="837"/>
      <c r="Q475" s="850"/>
    </row>
    <row r="476" spans="1:17" ht="14.45" customHeight="1" x14ac:dyDescent="0.2">
      <c r="A476" s="831" t="s">
        <v>577</v>
      </c>
      <c r="B476" s="832" t="s">
        <v>5519</v>
      </c>
      <c r="C476" s="832" t="s">
        <v>5722</v>
      </c>
      <c r="D476" s="832" t="s">
        <v>6141</v>
      </c>
      <c r="E476" s="832" t="s">
        <v>6142</v>
      </c>
      <c r="F476" s="849">
        <v>18</v>
      </c>
      <c r="G476" s="849">
        <v>24474.780000000002</v>
      </c>
      <c r="H476" s="849">
        <v>0.90000000000000013</v>
      </c>
      <c r="I476" s="849">
        <v>1359.71</v>
      </c>
      <c r="J476" s="849">
        <v>20</v>
      </c>
      <c r="K476" s="849">
        <v>27194.199999999997</v>
      </c>
      <c r="L476" s="849">
        <v>1</v>
      </c>
      <c r="M476" s="849">
        <v>1359.7099999999998</v>
      </c>
      <c r="N476" s="849">
        <v>7</v>
      </c>
      <c r="O476" s="849">
        <v>9517.9700000000012</v>
      </c>
      <c r="P476" s="837">
        <v>0.35000000000000009</v>
      </c>
      <c r="Q476" s="850">
        <v>1359.7100000000003</v>
      </c>
    </row>
    <row r="477" spans="1:17" ht="14.45" customHeight="1" x14ac:dyDescent="0.2">
      <c r="A477" s="831" t="s">
        <v>577</v>
      </c>
      <c r="B477" s="832" t="s">
        <v>5519</v>
      </c>
      <c r="C477" s="832" t="s">
        <v>5722</v>
      </c>
      <c r="D477" s="832" t="s">
        <v>6143</v>
      </c>
      <c r="E477" s="832" t="s">
        <v>6010</v>
      </c>
      <c r="F477" s="849">
        <v>1</v>
      </c>
      <c r="G477" s="849">
        <v>1649.48</v>
      </c>
      <c r="H477" s="849">
        <v>1</v>
      </c>
      <c r="I477" s="849">
        <v>1649.48</v>
      </c>
      <c r="J477" s="849">
        <v>1</v>
      </c>
      <c r="K477" s="849">
        <v>1649.48</v>
      </c>
      <c r="L477" s="849">
        <v>1</v>
      </c>
      <c r="M477" s="849">
        <v>1649.48</v>
      </c>
      <c r="N477" s="849">
        <v>7</v>
      </c>
      <c r="O477" s="849">
        <v>11546.359999999999</v>
      </c>
      <c r="P477" s="837">
        <v>6.9999999999999991</v>
      </c>
      <c r="Q477" s="850">
        <v>1649.4799999999998</v>
      </c>
    </row>
    <row r="478" spans="1:17" ht="14.45" customHeight="1" x14ac:dyDescent="0.2">
      <c r="A478" s="831" t="s">
        <v>577</v>
      </c>
      <c r="B478" s="832" t="s">
        <v>5519</v>
      </c>
      <c r="C478" s="832" t="s">
        <v>5722</v>
      </c>
      <c r="D478" s="832" t="s">
        <v>6144</v>
      </c>
      <c r="E478" s="832" t="s">
        <v>6145</v>
      </c>
      <c r="F478" s="849"/>
      <c r="G478" s="849"/>
      <c r="H478" s="849"/>
      <c r="I478" s="849"/>
      <c r="J478" s="849">
        <v>16</v>
      </c>
      <c r="K478" s="849">
        <v>20594.560000000001</v>
      </c>
      <c r="L478" s="849">
        <v>1</v>
      </c>
      <c r="M478" s="849">
        <v>1287.1600000000001</v>
      </c>
      <c r="N478" s="849"/>
      <c r="O478" s="849"/>
      <c r="P478" s="837"/>
      <c r="Q478" s="850"/>
    </row>
    <row r="479" spans="1:17" ht="14.45" customHeight="1" x14ac:dyDescent="0.2">
      <c r="A479" s="831" t="s">
        <v>577</v>
      </c>
      <c r="B479" s="832" t="s">
        <v>5519</v>
      </c>
      <c r="C479" s="832" t="s">
        <v>5722</v>
      </c>
      <c r="D479" s="832" t="s">
        <v>6146</v>
      </c>
      <c r="E479" s="832" t="s">
        <v>5877</v>
      </c>
      <c r="F479" s="849">
        <v>4</v>
      </c>
      <c r="G479" s="849">
        <v>2648.96</v>
      </c>
      <c r="H479" s="849">
        <v>0.66666666666666674</v>
      </c>
      <c r="I479" s="849">
        <v>662.24</v>
      </c>
      <c r="J479" s="849">
        <v>6</v>
      </c>
      <c r="K479" s="849">
        <v>3973.4399999999996</v>
      </c>
      <c r="L479" s="849">
        <v>1</v>
      </c>
      <c r="M479" s="849">
        <v>662.2399999999999</v>
      </c>
      <c r="N479" s="849">
        <v>2</v>
      </c>
      <c r="O479" s="849">
        <v>1324.48</v>
      </c>
      <c r="P479" s="837">
        <v>0.33333333333333337</v>
      </c>
      <c r="Q479" s="850">
        <v>662.24</v>
      </c>
    </row>
    <row r="480" spans="1:17" ht="14.45" customHeight="1" x14ac:dyDescent="0.2">
      <c r="A480" s="831" t="s">
        <v>577</v>
      </c>
      <c r="B480" s="832" t="s">
        <v>5519</v>
      </c>
      <c r="C480" s="832" t="s">
        <v>5722</v>
      </c>
      <c r="D480" s="832" t="s">
        <v>6147</v>
      </c>
      <c r="E480" s="832" t="s">
        <v>6040</v>
      </c>
      <c r="F480" s="849">
        <v>2</v>
      </c>
      <c r="G480" s="849">
        <v>7920</v>
      </c>
      <c r="H480" s="849">
        <v>2</v>
      </c>
      <c r="I480" s="849">
        <v>3960</v>
      </c>
      <c r="J480" s="849">
        <v>1</v>
      </c>
      <c r="K480" s="849">
        <v>3960</v>
      </c>
      <c r="L480" s="849">
        <v>1</v>
      </c>
      <c r="M480" s="849">
        <v>3960</v>
      </c>
      <c r="N480" s="849">
        <v>4</v>
      </c>
      <c r="O480" s="849">
        <v>15840</v>
      </c>
      <c r="P480" s="837">
        <v>4</v>
      </c>
      <c r="Q480" s="850">
        <v>3960</v>
      </c>
    </row>
    <row r="481" spans="1:17" ht="14.45" customHeight="1" x14ac:dyDescent="0.2">
      <c r="A481" s="831" t="s">
        <v>577</v>
      </c>
      <c r="B481" s="832" t="s">
        <v>5519</v>
      </c>
      <c r="C481" s="832" t="s">
        <v>5722</v>
      </c>
      <c r="D481" s="832" t="s">
        <v>6148</v>
      </c>
      <c r="E481" s="832" t="s">
        <v>6132</v>
      </c>
      <c r="F481" s="849"/>
      <c r="G481" s="849"/>
      <c r="H481" s="849"/>
      <c r="I481" s="849"/>
      <c r="J481" s="849">
        <v>2</v>
      </c>
      <c r="K481" s="849">
        <v>5426.4</v>
      </c>
      <c r="L481" s="849">
        <v>1</v>
      </c>
      <c r="M481" s="849">
        <v>2713.2</v>
      </c>
      <c r="N481" s="849">
        <v>1</v>
      </c>
      <c r="O481" s="849">
        <v>2713.2</v>
      </c>
      <c r="P481" s="837">
        <v>0.5</v>
      </c>
      <c r="Q481" s="850">
        <v>2713.2</v>
      </c>
    </row>
    <row r="482" spans="1:17" ht="14.45" customHeight="1" x14ac:dyDescent="0.2">
      <c r="A482" s="831" t="s">
        <v>577</v>
      </c>
      <c r="B482" s="832" t="s">
        <v>5519</v>
      </c>
      <c r="C482" s="832" t="s">
        <v>5722</v>
      </c>
      <c r="D482" s="832" t="s">
        <v>6149</v>
      </c>
      <c r="E482" s="832" t="s">
        <v>6150</v>
      </c>
      <c r="F482" s="849">
        <v>2</v>
      </c>
      <c r="G482" s="849">
        <v>20155.2</v>
      </c>
      <c r="H482" s="849">
        <v>1</v>
      </c>
      <c r="I482" s="849">
        <v>10077.6</v>
      </c>
      <c r="J482" s="849">
        <v>2</v>
      </c>
      <c r="K482" s="849">
        <v>20155.2</v>
      </c>
      <c r="L482" s="849">
        <v>1</v>
      </c>
      <c r="M482" s="849">
        <v>10077.6</v>
      </c>
      <c r="N482" s="849"/>
      <c r="O482" s="849"/>
      <c r="P482" s="837"/>
      <c r="Q482" s="850"/>
    </row>
    <row r="483" spans="1:17" ht="14.45" customHeight="1" x14ac:dyDescent="0.2">
      <c r="A483" s="831" t="s">
        <v>577</v>
      </c>
      <c r="B483" s="832" t="s">
        <v>5519</v>
      </c>
      <c r="C483" s="832" t="s">
        <v>5722</v>
      </c>
      <c r="D483" s="832" t="s">
        <v>6151</v>
      </c>
      <c r="E483" s="832" t="s">
        <v>6152</v>
      </c>
      <c r="F483" s="849">
        <v>1</v>
      </c>
      <c r="G483" s="849">
        <v>15694.73</v>
      </c>
      <c r="H483" s="849">
        <v>1</v>
      </c>
      <c r="I483" s="849">
        <v>15694.73</v>
      </c>
      <c r="J483" s="849">
        <v>1</v>
      </c>
      <c r="K483" s="849">
        <v>15694.73</v>
      </c>
      <c r="L483" s="849">
        <v>1</v>
      </c>
      <c r="M483" s="849">
        <v>15694.73</v>
      </c>
      <c r="N483" s="849"/>
      <c r="O483" s="849"/>
      <c r="P483" s="837"/>
      <c r="Q483" s="850"/>
    </row>
    <row r="484" spans="1:17" ht="14.45" customHeight="1" x14ac:dyDescent="0.2">
      <c r="A484" s="831" t="s">
        <v>577</v>
      </c>
      <c r="B484" s="832" t="s">
        <v>5519</v>
      </c>
      <c r="C484" s="832" t="s">
        <v>5722</v>
      </c>
      <c r="D484" s="832" t="s">
        <v>6153</v>
      </c>
      <c r="E484" s="832" t="s">
        <v>6154</v>
      </c>
      <c r="F484" s="849">
        <v>44</v>
      </c>
      <c r="G484" s="849">
        <v>47333</v>
      </c>
      <c r="H484" s="849">
        <v>0.86274509803921573</v>
      </c>
      <c r="I484" s="849">
        <v>1075.75</v>
      </c>
      <c r="J484" s="849">
        <v>51</v>
      </c>
      <c r="K484" s="849">
        <v>54863.25</v>
      </c>
      <c r="L484" s="849">
        <v>1</v>
      </c>
      <c r="M484" s="849">
        <v>1075.75</v>
      </c>
      <c r="N484" s="849">
        <v>39</v>
      </c>
      <c r="O484" s="849">
        <v>41954.25</v>
      </c>
      <c r="P484" s="837">
        <v>0.76470588235294112</v>
      </c>
      <c r="Q484" s="850">
        <v>1075.75</v>
      </c>
    </row>
    <row r="485" spans="1:17" ht="14.45" customHeight="1" x14ac:dyDescent="0.2">
      <c r="A485" s="831" t="s">
        <v>577</v>
      </c>
      <c r="B485" s="832" t="s">
        <v>5519</v>
      </c>
      <c r="C485" s="832" t="s">
        <v>5722</v>
      </c>
      <c r="D485" s="832" t="s">
        <v>6155</v>
      </c>
      <c r="E485" s="832" t="s">
        <v>6156</v>
      </c>
      <c r="F485" s="849">
        <v>3</v>
      </c>
      <c r="G485" s="849">
        <v>2220.96</v>
      </c>
      <c r="H485" s="849"/>
      <c r="I485" s="849">
        <v>740.32</v>
      </c>
      <c r="J485" s="849"/>
      <c r="K485" s="849"/>
      <c r="L485" s="849"/>
      <c r="M485" s="849"/>
      <c r="N485" s="849"/>
      <c r="O485" s="849"/>
      <c r="P485" s="837"/>
      <c r="Q485" s="850"/>
    </row>
    <row r="486" spans="1:17" ht="14.45" customHeight="1" x14ac:dyDescent="0.2">
      <c r="A486" s="831" t="s">
        <v>577</v>
      </c>
      <c r="B486" s="832" t="s">
        <v>5519</v>
      </c>
      <c r="C486" s="832" t="s">
        <v>5722</v>
      </c>
      <c r="D486" s="832" t="s">
        <v>6157</v>
      </c>
      <c r="E486" s="832" t="s">
        <v>6158</v>
      </c>
      <c r="F486" s="849">
        <v>7</v>
      </c>
      <c r="G486" s="849">
        <v>11317.11</v>
      </c>
      <c r="H486" s="849">
        <v>1.4</v>
      </c>
      <c r="I486" s="849">
        <v>1616.73</v>
      </c>
      <c r="J486" s="849">
        <v>5</v>
      </c>
      <c r="K486" s="849">
        <v>8083.6500000000005</v>
      </c>
      <c r="L486" s="849">
        <v>1</v>
      </c>
      <c r="M486" s="849">
        <v>1616.73</v>
      </c>
      <c r="N486" s="849">
        <v>3</v>
      </c>
      <c r="O486" s="849">
        <v>4850.1900000000005</v>
      </c>
      <c r="P486" s="837">
        <v>0.6</v>
      </c>
      <c r="Q486" s="850">
        <v>1616.7300000000002</v>
      </c>
    </row>
    <row r="487" spans="1:17" ht="14.45" customHeight="1" x14ac:dyDescent="0.2">
      <c r="A487" s="831" t="s">
        <v>577</v>
      </c>
      <c r="B487" s="832" t="s">
        <v>5519</v>
      </c>
      <c r="C487" s="832" t="s">
        <v>5722</v>
      </c>
      <c r="D487" s="832" t="s">
        <v>6159</v>
      </c>
      <c r="E487" s="832" t="s">
        <v>6156</v>
      </c>
      <c r="F487" s="849">
        <v>4</v>
      </c>
      <c r="G487" s="849">
        <v>3186.2</v>
      </c>
      <c r="H487" s="849"/>
      <c r="I487" s="849">
        <v>796.55</v>
      </c>
      <c r="J487" s="849"/>
      <c r="K487" s="849"/>
      <c r="L487" s="849"/>
      <c r="M487" s="849"/>
      <c r="N487" s="849"/>
      <c r="O487" s="849"/>
      <c r="P487" s="837"/>
      <c r="Q487" s="850"/>
    </row>
    <row r="488" spans="1:17" ht="14.45" customHeight="1" x14ac:dyDescent="0.2">
      <c r="A488" s="831" t="s">
        <v>577</v>
      </c>
      <c r="B488" s="832" t="s">
        <v>5519</v>
      </c>
      <c r="C488" s="832" t="s">
        <v>5722</v>
      </c>
      <c r="D488" s="832" t="s">
        <v>6160</v>
      </c>
      <c r="E488" s="832" t="s">
        <v>6161</v>
      </c>
      <c r="F488" s="849"/>
      <c r="G488" s="849"/>
      <c r="H488" s="849"/>
      <c r="I488" s="849"/>
      <c r="J488" s="849"/>
      <c r="K488" s="849"/>
      <c r="L488" s="849"/>
      <c r="M488" s="849"/>
      <c r="N488" s="849">
        <v>1</v>
      </c>
      <c r="O488" s="849">
        <v>13985.8</v>
      </c>
      <c r="P488" s="837"/>
      <c r="Q488" s="850">
        <v>13985.8</v>
      </c>
    </row>
    <row r="489" spans="1:17" ht="14.45" customHeight="1" x14ac:dyDescent="0.2">
      <c r="A489" s="831" t="s">
        <v>577</v>
      </c>
      <c r="B489" s="832" t="s">
        <v>5519</v>
      </c>
      <c r="C489" s="832" t="s">
        <v>5722</v>
      </c>
      <c r="D489" s="832" t="s">
        <v>6162</v>
      </c>
      <c r="E489" s="832" t="s">
        <v>6163</v>
      </c>
      <c r="F489" s="849">
        <v>74</v>
      </c>
      <c r="G489" s="849">
        <v>6578.5999999999995</v>
      </c>
      <c r="H489" s="849">
        <v>0.60162601626016254</v>
      </c>
      <c r="I489" s="849">
        <v>88.899999999999991</v>
      </c>
      <c r="J489" s="849">
        <v>123</v>
      </c>
      <c r="K489" s="849">
        <v>10934.7</v>
      </c>
      <c r="L489" s="849">
        <v>1</v>
      </c>
      <c r="M489" s="849">
        <v>88.9</v>
      </c>
      <c r="N489" s="849">
        <v>181.2</v>
      </c>
      <c r="O489" s="849">
        <v>16108.679999999998</v>
      </c>
      <c r="P489" s="837">
        <v>1.4731707317073168</v>
      </c>
      <c r="Q489" s="850">
        <v>88.899999999999991</v>
      </c>
    </row>
    <row r="490" spans="1:17" ht="14.45" customHeight="1" x14ac:dyDescent="0.2">
      <c r="A490" s="831" t="s">
        <v>577</v>
      </c>
      <c r="B490" s="832" t="s">
        <v>5519</v>
      </c>
      <c r="C490" s="832" t="s">
        <v>5722</v>
      </c>
      <c r="D490" s="832" t="s">
        <v>6164</v>
      </c>
      <c r="E490" s="832" t="s">
        <v>6165</v>
      </c>
      <c r="F490" s="849">
        <v>6</v>
      </c>
      <c r="G490" s="849">
        <v>3693.6000000000004</v>
      </c>
      <c r="H490" s="849">
        <v>0.375</v>
      </c>
      <c r="I490" s="849">
        <v>615.6</v>
      </c>
      <c r="J490" s="849">
        <v>16</v>
      </c>
      <c r="K490" s="849">
        <v>9849.6</v>
      </c>
      <c r="L490" s="849">
        <v>1</v>
      </c>
      <c r="M490" s="849">
        <v>615.6</v>
      </c>
      <c r="N490" s="849"/>
      <c r="O490" s="849"/>
      <c r="P490" s="837"/>
      <c r="Q490" s="850"/>
    </row>
    <row r="491" spans="1:17" ht="14.45" customHeight="1" x14ac:dyDescent="0.2">
      <c r="A491" s="831" t="s">
        <v>577</v>
      </c>
      <c r="B491" s="832" t="s">
        <v>5519</v>
      </c>
      <c r="C491" s="832" t="s">
        <v>5722</v>
      </c>
      <c r="D491" s="832" t="s">
        <v>6166</v>
      </c>
      <c r="E491" s="832" t="s">
        <v>6167</v>
      </c>
      <c r="F491" s="849">
        <v>28</v>
      </c>
      <c r="G491" s="849">
        <v>16598.400000000001</v>
      </c>
      <c r="H491" s="849">
        <v>7.0000000000000009</v>
      </c>
      <c r="I491" s="849">
        <v>592.80000000000007</v>
      </c>
      <c r="J491" s="849">
        <v>4</v>
      </c>
      <c r="K491" s="849">
        <v>2371.1999999999998</v>
      </c>
      <c r="L491" s="849">
        <v>1</v>
      </c>
      <c r="M491" s="849">
        <v>592.79999999999995</v>
      </c>
      <c r="N491" s="849"/>
      <c r="O491" s="849"/>
      <c r="P491" s="837"/>
      <c r="Q491" s="850"/>
    </row>
    <row r="492" spans="1:17" ht="14.45" customHeight="1" x14ac:dyDescent="0.2">
      <c r="A492" s="831" t="s">
        <v>577</v>
      </c>
      <c r="B492" s="832" t="s">
        <v>5519</v>
      </c>
      <c r="C492" s="832" t="s">
        <v>5722</v>
      </c>
      <c r="D492" s="832" t="s">
        <v>6168</v>
      </c>
      <c r="E492" s="832" t="s">
        <v>6169</v>
      </c>
      <c r="F492" s="849">
        <v>6</v>
      </c>
      <c r="G492" s="849">
        <v>12312</v>
      </c>
      <c r="H492" s="849">
        <v>0.66666666666666663</v>
      </c>
      <c r="I492" s="849">
        <v>2052</v>
      </c>
      <c r="J492" s="849">
        <v>9</v>
      </c>
      <c r="K492" s="849">
        <v>18468</v>
      </c>
      <c r="L492" s="849">
        <v>1</v>
      </c>
      <c r="M492" s="849">
        <v>2052</v>
      </c>
      <c r="N492" s="849"/>
      <c r="O492" s="849"/>
      <c r="P492" s="837"/>
      <c r="Q492" s="850"/>
    </row>
    <row r="493" spans="1:17" ht="14.45" customHeight="1" x14ac:dyDescent="0.2">
      <c r="A493" s="831" t="s">
        <v>577</v>
      </c>
      <c r="B493" s="832" t="s">
        <v>5519</v>
      </c>
      <c r="C493" s="832" t="s">
        <v>5722</v>
      </c>
      <c r="D493" s="832" t="s">
        <v>6170</v>
      </c>
      <c r="E493" s="832" t="s">
        <v>6171</v>
      </c>
      <c r="F493" s="849"/>
      <c r="G493" s="849"/>
      <c r="H493" s="849"/>
      <c r="I493" s="849"/>
      <c r="J493" s="849">
        <v>2</v>
      </c>
      <c r="K493" s="849">
        <v>19184.34</v>
      </c>
      <c r="L493" s="849">
        <v>1</v>
      </c>
      <c r="M493" s="849">
        <v>9592.17</v>
      </c>
      <c r="N493" s="849"/>
      <c r="O493" s="849"/>
      <c r="P493" s="837"/>
      <c r="Q493" s="850"/>
    </row>
    <row r="494" spans="1:17" ht="14.45" customHeight="1" x14ac:dyDescent="0.2">
      <c r="A494" s="831" t="s">
        <v>577</v>
      </c>
      <c r="B494" s="832" t="s">
        <v>5519</v>
      </c>
      <c r="C494" s="832" t="s">
        <v>5722</v>
      </c>
      <c r="D494" s="832" t="s">
        <v>6172</v>
      </c>
      <c r="E494" s="832" t="s">
        <v>6173</v>
      </c>
      <c r="F494" s="849">
        <v>8</v>
      </c>
      <c r="G494" s="849">
        <v>4924.8</v>
      </c>
      <c r="H494" s="849">
        <v>0.1815126050420168</v>
      </c>
      <c r="I494" s="849">
        <v>615.6</v>
      </c>
      <c r="J494" s="849">
        <v>42</v>
      </c>
      <c r="K494" s="849">
        <v>27132</v>
      </c>
      <c r="L494" s="849">
        <v>1</v>
      </c>
      <c r="M494" s="849">
        <v>646</v>
      </c>
      <c r="N494" s="849"/>
      <c r="O494" s="849"/>
      <c r="P494" s="837"/>
      <c r="Q494" s="850"/>
    </row>
    <row r="495" spans="1:17" ht="14.45" customHeight="1" x14ac:dyDescent="0.2">
      <c r="A495" s="831" t="s">
        <v>577</v>
      </c>
      <c r="B495" s="832" t="s">
        <v>5519</v>
      </c>
      <c r="C495" s="832" t="s">
        <v>5722</v>
      </c>
      <c r="D495" s="832" t="s">
        <v>6174</v>
      </c>
      <c r="E495" s="832" t="s">
        <v>6175</v>
      </c>
      <c r="F495" s="849"/>
      <c r="G495" s="849"/>
      <c r="H495" s="849"/>
      <c r="I495" s="849"/>
      <c r="J495" s="849">
        <v>2</v>
      </c>
      <c r="K495" s="849">
        <v>45189.599999999999</v>
      </c>
      <c r="L495" s="849">
        <v>1</v>
      </c>
      <c r="M495" s="849">
        <v>22594.799999999999</v>
      </c>
      <c r="N495" s="849">
        <v>4</v>
      </c>
      <c r="O495" s="849">
        <v>90379.199999999997</v>
      </c>
      <c r="P495" s="837">
        <v>2</v>
      </c>
      <c r="Q495" s="850">
        <v>22594.799999999999</v>
      </c>
    </row>
    <row r="496" spans="1:17" ht="14.45" customHeight="1" x14ac:dyDescent="0.2">
      <c r="A496" s="831" t="s">
        <v>577</v>
      </c>
      <c r="B496" s="832" t="s">
        <v>5519</v>
      </c>
      <c r="C496" s="832" t="s">
        <v>5722</v>
      </c>
      <c r="D496" s="832" t="s">
        <v>6176</v>
      </c>
      <c r="E496" s="832" t="s">
        <v>6175</v>
      </c>
      <c r="F496" s="849"/>
      <c r="G496" s="849"/>
      <c r="H496" s="849"/>
      <c r="I496" s="849"/>
      <c r="J496" s="849">
        <v>2</v>
      </c>
      <c r="K496" s="849">
        <v>38751.699999999997</v>
      </c>
      <c r="L496" s="849">
        <v>1</v>
      </c>
      <c r="M496" s="849">
        <v>19375.849999999999</v>
      </c>
      <c r="N496" s="849">
        <v>4</v>
      </c>
      <c r="O496" s="849">
        <v>77503.399999999994</v>
      </c>
      <c r="P496" s="837">
        <v>2</v>
      </c>
      <c r="Q496" s="850">
        <v>19375.849999999999</v>
      </c>
    </row>
    <row r="497" spans="1:17" ht="14.45" customHeight="1" x14ac:dyDescent="0.2">
      <c r="A497" s="831" t="s">
        <v>577</v>
      </c>
      <c r="B497" s="832" t="s">
        <v>5519</v>
      </c>
      <c r="C497" s="832" t="s">
        <v>5722</v>
      </c>
      <c r="D497" s="832" t="s">
        <v>6177</v>
      </c>
      <c r="E497" s="832" t="s">
        <v>6161</v>
      </c>
      <c r="F497" s="849"/>
      <c r="G497" s="849"/>
      <c r="H497" s="849"/>
      <c r="I497" s="849"/>
      <c r="J497" s="849">
        <v>1</v>
      </c>
      <c r="K497" s="849">
        <v>7792.02</v>
      </c>
      <c r="L497" s="849">
        <v>1</v>
      </c>
      <c r="M497" s="849">
        <v>7792.02</v>
      </c>
      <c r="N497" s="849"/>
      <c r="O497" s="849"/>
      <c r="P497" s="837"/>
      <c r="Q497" s="850"/>
    </row>
    <row r="498" spans="1:17" ht="14.45" customHeight="1" x14ac:dyDescent="0.2">
      <c r="A498" s="831" t="s">
        <v>577</v>
      </c>
      <c r="B498" s="832" t="s">
        <v>5519</v>
      </c>
      <c r="C498" s="832" t="s">
        <v>5722</v>
      </c>
      <c r="D498" s="832" t="s">
        <v>6178</v>
      </c>
      <c r="E498" s="832" t="s">
        <v>6179</v>
      </c>
      <c r="F498" s="849">
        <v>2</v>
      </c>
      <c r="G498" s="849">
        <v>13954.24</v>
      </c>
      <c r="H498" s="849">
        <v>0.66666666666666663</v>
      </c>
      <c r="I498" s="849">
        <v>6977.12</v>
      </c>
      <c r="J498" s="849">
        <v>3</v>
      </c>
      <c r="K498" s="849">
        <v>20931.36</v>
      </c>
      <c r="L498" s="849">
        <v>1</v>
      </c>
      <c r="M498" s="849">
        <v>6977.12</v>
      </c>
      <c r="N498" s="849">
        <v>3</v>
      </c>
      <c r="O498" s="849">
        <v>20931.36</v>
      </c>
      <c r="P498" s="837">
        <v>1</v>
      </c>
      <c r="Q498" s="850">
        <v>6977.12</v>
      </c>
    </row>
    <row r="499" spans="1:17" ht="14.45" customHeight="1" x14ac:dyDescent="0.2">
      <c r="A499" s="831" t="s">
        <v>577</v>
      </c>
      <c r="B499" s="832" t="s">
        <v>5519</v>
      </c>
      <c r="C499" s="832" t="s">
        <v>5722</v>
      </c>
      <c r="D499" s="832" t="s">
        <v>6180</v>
      </c>
      <c r="E499" s="832" t="s">
        <v>5877</v>
      </c>
      <c r="F499" s="849"/>
      <c r="G499" s="849"/>
      <c r="H499" s="849"/>
      <c r="I499" s="849"/>
      <c r="J499" s="849">
        <v>1</v>
      </c>
      <c r="K499" s="849">
        <v>592.79999999999995</v>
      </c>
      <c r="L499" s="849">
        <v>1</v>
      </c>
      <c r="M499" s="849">
        <v>592.79999999999995</v>
      </c>
      <c r="N499" s="849"/>
      <c r="O499" s="849"/>
      <c r="P499" s="837"/>
      <c r="Q499" s="850"/>
    </row>
    <row r="500" spans="1:17" ht="14.45" customHeight="1" x14ac:dyDescent="0.2">
      <c r="A500" s="831" t="s">
        <v>577</v>
      </c>
      <c r="B500" s="832" t="s">
        <v>5519</v>
      </c>
      <c r="C500" s="832" t="s">
        <v>5722</v>
      </c>
      <c r="D500" s="832" t="s">
        <v>6181</v>
      </c>
      <c r="E500" s="832" t="s">
        <v>6182</v>
      </c>
      <c r="F500" s="849">
        <v>4</v>
      </c>
      <c r="G500" s="849">
        <v>35400</v>
      </c>
      <c r="H500" s="849"/>
      <c r="I500" s="849">
        <v>8850</v>
      </c>
      <c r="J500" s="849"/>
      <c r="K500" s="849"/>
      <c r="L500" s="849"/>
      <c r="M500" s="849"/>
      <c r="N500" s="849"/>
      <c r="O500" s="849"/>
      <c r="P500" s="837"/>
      <c r="Q500" s="850"/>
    </row>
    <row r="501" spans="1:17" ht="14.45" customHeight="1" x14ac:dyDescent="0.2">
      <c r="A501" s="831" t="s">
        <v>577</v>
      </c>
      <c r="B501" s="832" t="s">
        <v>5519</v>
      </c>
      <c r="C501" s="832" t="s">
        <v>5722</v>
      </c>
      <c r="D501" s="832" t="s">
        <v>6183</v>
      </c>
      <c r="E501" s="832" t="s">
        <v>6182</v>
      </c>
      <c r="F501" s="849">
        <v>2</v>
      </c>
      <c r="G501" s="849">
        <v>9062</v>
      </c>
      <c r="H501" s="849"/>
      <c r="I501" s="849">
        <v>4531</v>
      </c>
      <c r="J501" s="849"/>
      <c r="K501" s="849"/>
      <c r="L501" s="849"/>
      <c r="M501" s="849"/>
      <c r="N501" s="849"/>
      <c r="O501" s="849"/>
      <c r="P501" s="837"/>
      <c r="Q501" s="850"/>
    </row>
    <row r="502" spans="1:17" ht="14.45" customHeight="1" x14ac:dyDescent="0.2">
      <c r="A502" s="831" t="s">
        <v>577</v>
      </c>
      <c r="B502" s="832" t="s">
        <v>5519</v>
      </c>
      <c r="C502" s="832" t="s">
        <v>5722</v>
      </c>
      <c r="D502" s="832" t="s">
        <v>6184</v>
      </c>
      <c r="E502" s="832" t="s">
        <v>6185</v>
      </c>
      <c r="F502" s="849">
        <v>4</v>
      </c>
      <c r="G502" s="849">
        <v>9982</v>
      </c>
      <c r="H502" s="849"/>
      <c r="I502" s="849">
        <v>2495.5</v>
      </c>
      <c r="J502" s="849"/>
      <c r="K502" s="849"/>
      <c r="L502" s="849"/>
      <c r="M502" s="849"/>
      <c r="N502" s="849"/>
      <c r="O502" s="849"/>
      <c r="P502" s="837"/>
      <c r="Q502" s="850"/>
    </row>
    <row r="503" spans="1:17" ht="14.45" customHeight="1" x14ac:dyDescent="0.2">
      <c r="A503" s="831" t="s">
        <v>577</v>
      </c>
      <c r="B503" s="832" t="s">
        <v>5519</v>
      </c>
      <c r="C503" s="832" t="s">
        <v>5722</v>
      </c>
      <c r="D503" s="832" t="s">
        <v>6186</v>
      </c>
      <c r="E503" s="832" t="s">
        <v>6187</v>
      </c>
      <c r="F503" s="849">
        <v>8.9</v>
      </c>
      <c r="G503" s="849">
        <v>596.29999999999995</v>
      </c>
      <c r="H503" s="849">
        <v>0.96739130434782583</v>
      </c>
      <c r="I503" s="849">
        <v>66.999999999999986</v>
      </c>
      <c r="J503" s="849">
        <v>9.1999999999999993</v>
      </c>
      <c r="K503" s="849">
        <v>616.40000000000009</v>
      </c>
      <c r="L503" s="849">
        <v>1</v>
      </c>
      <c r="M503" s="849">
        <v>67.000000000000014</v>
      </c>
      <c r="N503" s="849">
        <v>11.3</v>
      </c>
      <c r="O503" s="849">
        <v>757.09999999999991</v>
      </c>
      <c r="P503" s="837">
        <v>1.2282608695652171</v>
      </c>
      <c r="Q503" s="850">
        <v>66.999999999999986</v>
      </c>
    </row>
    <row r="504" spans="1:17" ht="14.45" customHeight="1" x14ac:dyDescent="0.2">
      <c r="A504" s="831" t="s">
        <v>577</v>
      </c>
      <c r="B504" s="832" t="s">
        <v>5519</v>
      </c>
      <c r="C504" s="832" t="s">
        <v>5722</v>
      </c>
      <c r="D504" s="832" t="s">
        <v>6188</v>
      </c>
      <c r="E504" s="832" t="s">
        <v>6189</v>
      </c>
      <c r="F504" s="849"/>
      <c r="G504" s="849"/>
      <c r="H504" s="849"/>
      <c r="I504" s="849"/>
      <c r="J504" s="849">
        <v>4</v>
      </c>
      <c r="K504" s="849">
        <v>13739.28</v>
      </c>
      <c r="L504" s="849">
        <v>1</v>
      </c>
      <c r="M504" s="849">
        <v>3434.82</v>
      </c>
      <c r="N504" s="849"/>
      <c r="O504" s="849"/>
      <c r="P504" s="837"/>
      <c r="Q504" s="850"/>
    </row>
    <row r="505" spans="1:17" ht="14.45" customHeight="1" x14ac:dyDescent="0.2">
      <c r="A505" s="831" t="s">
        <v>577</v>
      </c>
      <c r="B505" s="832" t="s">
        <v>5519</v>
      </c>
      <c r="C505" s="832" t="s">
        <v>5722</v>
      </c>
      <c r="D505" s="832" t="s">
        <v>6190</v>
      </c>
      <c r="E505" s="832" t="s">
        <v>6191</v>
      </c>
      <c r="F505" s="849">
        <v>11</v>
      </c>
      <c r="G505" s="849">
        <v>60092.78</v>
      </c>
      <c r="H505" s="849">
        <v>1.5714285714285714</v>
      </c>
      <c r="I505" s="849">
        <v>5462.98</v>
      </c>
      <c r="J505" s="849">
        <v>7</v>
      </c>
      <c r="K505" s="849">
        <v>38240.86</v>
      </c>
      <c r="L505" s="849">
        <v>1</v>
      </c>
      <c r="M505" s="849">
        <v>5462.9800000000005</v>
      </c>
      <c r="N505" s="849">
        <v>7</v>
      </c>
      <c r="O505" s="849">
        <v>38240.86</v>
      </c>
      <c r="P505" s="837">
        <v>1</v>
      </c>
      <c r="Q505" s="850">
        <v>5462.9800000000005</v>
      </c>
    </row>
    <row r="506" spans="1:17" ht="14.45" customHeight="1" x14ac:dyDescent="0.2">
      <c r="A506" s="831" t="s">
        <v>577</v>
      </c>
      <c r="B506" s="832" t="s">
        <v>5519</v>
      </c>
      <c r="C506" s="832" t="s">
        <v>5722</v>
      </c>
      <c r="D506" s="832" t="s">
        <v>6192</v>
      </c>
      <c r="E506" s="832" t="s">
        <v>6193</v>
      </c>
      <c r="F506" s="849"/>
      <c r="G506" s="849"/>
      <c r="H506" s="849"/>
      <c r="I506" s="849"/>
      <c r="J506" s="849">
        <v>1</v>
      </c>
      <c r="K506" s="849">
        <v>15808.48</v>
      </c>
      <c r="L506" s="849">
        <v>1</v>
      </c>
      <c r="M506" s="849">
        <v>15808.48</v>
      </c>
      <c r="N506" s="849"/>
      <c r="O506" s="849"/>
      <c r="P506" s="837"/>
      <c r="Q506" s="850"/>
    </row>
    <row r="507" spans="1:17" ht="14.45" customHeight="1" x14ac:dyDescent="0.2">
      <c r="A507" s="831" t="s">
        <v>577</v>
      </c>
      <c r="B507" s="832" t="s">
        <v>5519</v>
      </c>
      <c r="C507" s="832" t="s">
        <v>5722</v>
      </c>
      <c r="D507" s="832" t="s">
        <v>6194</v>
      </c>
      <c r="E507" s="832" t="s">
        <v>6195</v>
      </c>
      <c r="F507" s="849">
        <v>1</v>
      </c>
      <c r="G507" s="849">
        <v>1830</v>
      </c>
      <c r="H507" s="849"/>
      <c r="I507" s="849">
        <v>1830</v>
      </c>
      <c r="J507" s="849"/>
      <c r="K507" s="849"/>
      <c r="L507" s="849"/>
      <c r="M507" s="849"/>
      <c r="N507" s="849"/>
      <c r="O507" s="849"/>
      <c r="P507" s="837"/>
      <c r="Q507" s="850"/>
    </row>
    <row r="508" spans="1:17" ht="14.45" customHeight="1" x14ac:dyDescent="0.2">
      <c r="A508" s="831" t="s">
        <v>577</v>
      </c>
      <c r="B508" s="832" t="s">
        <v>5519</v>
      </c>
      <c r="C508" s="832" t="s">
        <v>5722</v>
      </c>
      <c r="D508" s="832" t="s">
        <v>6196</v>
      </c>
      <c r="E508" s="832" t="s">
        <v>6033</v>
      </c>
      <c r="F508" s="849"/>
      <c r="G508" s="849"/>
      <c r="H508" s="849"/>
      <c r="I508" s="849"/>
      <c r="J508" s="849"/>
      <c r="K508" s="849"/>
      <c r="L508" s="849"/>
      <c r="M508" s="849"/>
      <c r="N508" s="849">
        <v>4</v>
      </c>
      <c r="O508" s="849">
        <v>2360.8000000000002</v>
      </c>
      <c r="P508" s="837"/>
      <c r="Q508" s="850">
        <v>590.20000000000005</v>
      </c>
    </row>
    <row r="509" spans="1:17" ht="14.45" customHeight="1" x14ac:dyDescent="0.2">
      <c r="A509" s="831" t="s">
        <v>577</v>
      </c>
      <c r="B509" s="832" t="s">
        <v>5519</v>
      </c>
      <c r="C509" s="832" t="s">
        <v>5722</v>
      </c>
      <c r="D509" s="832" t="s">
        <v>6197</v>
      </c>
      <c r="E509" s="832" t="s">
        <v>6198</v>
      </c>
      <c r="F509" s="849">
        <v>1</v>
      </c>
      <c r="G509" s="849">
        <v>11304</v>
      </c>
      <c r="H509" s="849"/>
      <c r="I509" s="849">
        <v>11304</v>
      </c>
      <c r="J509" s="849"/>
      <c r="K509" s="849"/>
      <c r="L509" s="849"/>
      <c r="M509" s="849"/>
      <c r="N509" s="849"/>
      <c r="O509" s="849"/>
      <c r="P509" s="837"/>
      <c r="Q509" s="850"/>
    </row>
    <row r="510" spans="1:17" ht="14.45" customHeight="1" x14ac:dyDescent="0.2">
      <c r="A510" s="831" t="s">
        <v>577</v>
      </c>
      <c r="B510" s="832" t="s">
        <v>5519</v>
      </c>
      <c r="C510" s="832" t="s">
        <v>5722</v>
      </c>
      <c r="D510" s="832" t="s">
        <v>6199</v>
      </c>
      <c r="E510" s="832" t="s">
        <v>6200</v>
      </c>
      <c r="F510" s="849">
        <v>4</v>
      </c>
      <c r="G510" s="849">
        <v>8694.2800000000007</v>
      </c>
      <c r="H510" s="849">
        <v>0.73097418047603446</v>
      </c>
      <c r="I510" s="849">
        <v>2173.5700000000002</v>
      </c>
      <c r="J510" s="849">
        <v>6</v>
      </c>
      <c r="K510" s="849">
        <v>11894.099999999999</v>
      </c>
      <c r="L510" s="849">
        <v>1</v>
      </c>
      <c r="M510" s="849">
        <v>1982.3499999999997</v>
      </c>
      <c r="N510" s="849"/>
      <c r="O510" s="849"/>
      <c r="P510" s="837"/>
      <c r="Q510" s="850"/>
    </row>
    <row r="511" spans="1:17" ht="14.45" customHeight="1" x14ac:dyDescent="0.2">
      <c r="A511" s="831" t="s">
        <v>577</v>
      </c>
      <c r="B511" s="832" t="s">
        <v>5519</v>
      </c>
      <c r="C511" s="832" t="s">
        <v>5722</v>
      </c>
      <c r="D511" s="832" t="s">
        <v>6201</v>
      </c>
      <c r="E511" s="832" t="s">
        <v>6202</v>
      </c>
      <c r="F511" s="849">
        <v>2</v>
      </c>
      <c r="G511" s="849">
        <v>26548.94</v>
      </c>
      <c r="H511" s="849"/>
      <c r="I511" s="849">
        <v>13274.47</v>
      </c>
      <c r="J511" s="849"/>
      <c r="K511" s="849"/>
      <c r="L511" s="849"/>
      <c r="M511" s="849"/>
      <c r="N511" s="849"/>
      <c r="O511" s="849"/>
      <c r="P511" s="837"/>
      <c r="Q511" s="850"/>
    </row>
    <row r="512" spans="1:17" ht="14.45" customHeight="1" x14ac:dyDescent="0.2">
      <c r="A512" s="831" t="s">
        <v>577</v>
      </c>
      <c r="B512" s="832" t="s">
        <v>5519</v>
      </c>
      <c r="C512" s="832" t="s">
        <v>5722</v>
      </c>
      <c r="D512" s="832" t="s">
        <v>6203</v>
      </c>
      <c r="E512" s="832" t="s">
        <v>6204</v>
      </c>
      <c r="F512" s="849">
        <v>17</v>
      </c>
      <c r="G512" s="849">
        <v>41409.79</v>
      </c>
      <c r="H512" s="849"/>
      <c r="I512" s="849">
        <v>2435.87</v>
      </c>
      <c r="J512" s="849"/>
      <c r="K512" s="849"/>
      <c r="L512" s="849"/>
      <c r="M512" s="849"/>
      <c r="N512" s="849"/>
      <c r="O512" s="849"/>
      <c r="P512" s="837"/>
      <c r="Q512" s="850"/>
    </row>
    <row r="513" spans="1:17" ht="14.45" customHeight="1" x14ac:dyDescent="0.2">
      <c r="A513" s="831" t="s">
        <v>577</v>
      </c>
      <c r="B513" s="832" t="s">
        <v>5519</v>
      </c>
      <c r="C513" s="832" t="s">
        <v>5722</v>
      </c>
      <c r="D513" s="832" t="s">
        <v>6205</v>
      </c>
      <c r="E513" s="832" t="s">
        <v>6206</v>
      </c>
      <c r="F513" s="849">
        <v>4</v>
      </c>
      <c r="G513" s="849">
        <v>15139.2</v>
      </c>
      <c r="H513" s="849"/>
      <c r="I513" s="849">
        <v>3784.8</v>
      </c>
      <c r="J513" s="849"/>
      <c r="K513" s="849"/>
      <c r="L513" s="849"/>
      <c r="M513" s="849"/>
      <c r="N513" s="849"/>
      <c r="O513" s="849"/>
      <c r="P513" s="837"/>
      <c r="Q513" s="850"/>
    </row>
    <row r="514" spans="1:17" ht="14.45" customHeight="1" x14ac:dyDescent="0.2">
      <c r="A514" s="831" t="s">
        <v>577</v>
      </c>
      <c r="B514" s="832" t="s">
        <v>5519</v>
      </c>
      <c r="C514" s="832" t="s">
        <v>5722</v>
      </c>
      <c r="D514" s="832" t="s">
        <v>6207</v>
      </c>
      <c r="E514" s="832" t="s">
        <v>6208</v>
      </c>
      <c r="F514" s="849"/>
      <c r="G514" s="849"/>
      <c r="H514" s="849"/>
      <c r="I514" s="849"/>
      <c r="J514" s="849">
        <v>3</v>
      </c>
      <c r="K514" s="849">
        <v>23256</v>
      </c>
      <c r="L514" s="849">
        <v>1</v>
      </c>
      <c r="M514" s="849">
        <v>7752</v>
      </c>
      <c r="N514" s="849">
        <v>4</v>
      </c>
      <c r="O514" s="849">
        <v>31008</v>
      </c>
      <c r="P514" s="837">
        <v>1.3333333333333333</v>
      </c>
      <c r="Q514" s="850">
        <v>7752</v>
      </c>
    </row>
    <row r="515" spans="1:17" ht="14.45" customHeight="1" x14ac:dyDescent="0.2">
      <c r="A515" s="831" t="s">
        <v>577</v>
      </c>
      <c r="B515" s="832" t="s">
        <v>5519</v>
      </c>
      <c r="C515" s="832" t="s">
        <v>5722</v>
      </c>
      <c r="D515" s="832" t="s">
        <v>6209</v>
      </c>
      <c r="E515" s="832" t="s">
        <v>6078</v>
      </c>
      <c r="F515" s="849">
        <v>12</v>
      </c>
      <c r="G515" s="849">
        <v>1764</v>
      </c>
      <c r="H515" s="849">
        <v>1.9090909090909092</v>
      </c>
      <c r="I515" s="849">
        <v>147</v>
      </c>
      <c r="J515" s="849">
        <v>6</v>
      </c>
      <c r="K515" s="849">
        <v>924</v>
      </c>
      <c r="L515" s="849">
        <v>1</v>
      </c>
      <c r="M515" s="849">
        <v>154</v>
      </c>
      <c r="N515" s="849">
        <v>4</v>
      </c>
      <c r="O515" s="849">
        <v>616</v>
      </c>
      <c r="P515" s="837">
        <v>0.66666666666666663</v>
      </c>
      <c r="Q515" s="850">
        <v>154</v>
      </c>
    </row>
    <row r="516" spans="1:17" ht="14.45" customHeight="1" x14ac:dyDescent="0.2">
      <c r="A516" s="831" t="s">
        <v>577</v>
      </c>
      <c r="B516" s="832" t="s">
        <v>5519</v>
      </c>
      <c r="C516" s="832" t="s">
        <v>5722</v>
      </c>
      <c r="D516" s="832" t="s">
        <v>6210</v>
      </c>
      <c r="E516" s="832" t="s">
        <v>6211</v>
      </c>
      <c r="F516" s="849">
        <v>1</v>
      </c>
      <c r="G516" s="849">
        <v>8390.4</v>
      </c>
      <c r="H516" s="849"/>
      <c r="I516" s="849">
        <v>8390.4</v>
      </c>
      <c r="J516" s="849"/>
      <c r="K516" s="849"/>
      <c r="L516" s="849"/>
      <c r="M516" s="849"/>
      <c r="N516" s="849"/>
      <c r="O516" s="849"/>
      <c r="P516" s="837"/>
      <c r="Q516" s="850"/>
    </row>
    <row r="517" spans="1:17" ht="14.45" customHeight="1" x14ac:dyDescent="0.2">
      <c r="A517" s="831" t="s">
        <v>577</v>
      </c>
      <c r="B517" s="832" t="s">
        <v>5519</v>
      </c>
      <c r="C517" s="832" t="s">
        <v>5722</v>
      </c>
      <c r="D517" s="832" t="s">
        <v>6212</v>
      </c>
      <c r="E517" s="832" t="s">
        <v>6213</v>
      </c>
      <c r="F517" s="849"/>
      <c r="G517" s="849"/>
      <c r="H517" s="849"/>
      <c r="I517" s="849"/>
      <c r="J517" s="849"/>
      <c r="K517" s="849"/>
      <c r="L517" s="849"/>
      <c r="M517" s="849"/>
      <c r="N517" s="849">
        <v>1</v>
      </c>
      <c r="O517" s="849">
        <v>1645</v>
      </c>
      <c r="P517" s="837"/>
      <c r="Q517" s="850">
        <v>1645</v>
      </c>
    </row>
    <row r="518" spans="1:17" ht="14.45" customHeight="1" x14ac:dyDescent="0.2">
      <c r="A518" s="831" t="s">
        <v>577</v>
      </c>
      <c r="B518" s="832" t="s">
        <v>5519</v>
      </c>
      <c r="C518" s="832" t="s">
        <v>5722</v>
      </c>
      <c r="D518" s="832" t="s">
        <v>6214</v>
      </c>
      <c r="E518" s="832" t="s">
        <v>6215</v>
      </c>
      <c r="F518" s="849">
        <v>3</v>
      </c>
      <c r="G518" s="849">
        <v>30512.61</v>
      </c>
      <c r="H518" s="849">
        <v>1.5</v>
      </c>
      <c r="I518" s="849">
        <v>10170.870000000001</v>
      </c>
      <c r="J518" s="849">
        <v>2</v>
      </c>
      <c r="K518" s="849">
        <v>20341.740000000002</v>
      </c>
      <c r="L518" s="849">
        <v>1</v>
      </c>
      <c r="M518" s="849">
        <v>10170.870000000001</v>
      </c>
      <c r="N518" s="849">
        <v>4</v>
      </c>
      <c r="O518" s="849">
        <v>40683.480000000003</v>
      </c>
      <c r="P518" s="837">
        <v>2</v>
      </c>
      <c r="Q518" s="850">
        <v>10170.870000000001</v>
      </c>
    </row>
    <row r="519" spans="1:17" ht="14.45" customHeight="1" x14ac:dyDescent="0.2">
      <c r="A519" s="831" t="s">
        <v>577</v>
      </c>
      <c r="B519" s="832" t="s">
        <v>5519</v>
      </c>
      <c r="C519" s="832" t="s">
        <v>5722</v>
      </c>
      <c r="D519" s="832" t="s">
        <v>6216</v>
      </c>
      <c r="E519" s="832" t="s">
        <v>6217</v>
      </c>
      <c r="F519" s="849">
        <v>1</v>
      </c>
      <c r="G519" s="849">
        <v>5470.86</v>
      </c>
      <c r="H519" s="849">
        <v>1</v>
      </c>
      <c r="I519" s="849">
        <v>5470.86</v>
      </c>
      <c r="J519" s="849">
        <v>1</v>
      </c>
      <c r="K519" s="849">
        <v>5470.86</v>
      </c>
      <c r="L519" s="849">
        <v>1</v>
      </c>
      <c r="M519" s="849">
        <v>5470.86</v>
      </c>
      <c r="N519" s="849">
        <v>1</v>
      </c>
      <c r="O519" s="849">
        <v>5470.86</v>
      </c>
      <c r="P519" s="837">
        <v>1</v>
      </c>
      <c r="Q519" s="850">
        <v>5470.86</v>
      </c>
    </row>
    <row r="520" spans="1:17" ht="14.45" customHeight="1" x14ac:dyDescent="0.2">
      <c r="A520" s="831" t="s">
        <v>577</v>
      </c>
      <c r="B520" s="832" t="s">
        <v>5519</v>
      </c>
      <c r="C520" s="832" t="s">
        <v>5722</v>
      </c>
      <c r="D520" s="832" t="s">
        <v>6218</v>
      </c>
      <c r="E520" s="832" t="s">
        <v>6219</v>
      </c>
      <c r="F520" s="849">
        <v>2</v>
      </c>
      <c r="G520" s="849">
        <v>943.92</v>
      </c>
      <c r="H520" s="849">
        <v>1</v>
      </c>
      <c r="I520" s="849">
        <v>471.96</v>
      </c>
      <c r="J520" s="849">
        <v>2</v>
      </c>
      <c r="K520" s="849">
        <v>943.92</v>
      </c>
      <c r="L520" s="849">
        <v>1</v>
      </c>
      <c r="M520" s="849">
        <v>471.96</v>
      </c>
      <c r="N520" s="849">
        <v>2</v>
      </c>
      <c r="O520" s="849">
        <v>943.92</v>
      </c>
      <c r="P520" s="837">
        <v>1</v>
      </c>
      <c r="Q520" s="850">
        <v>471.96</v>
      </c>
    </row>
    <row r="521" spans="1:17" ht="14.45" customHeight="1" x14ac:dyDescent="0.2">
      <c r="A521" s="831" t="s">
        <v>577</v>
      </c>
      <c r="B521" s="832" t="s">
        <v>5519</v>
      </c>
      <c r="C521" s="832" t="s">
        <v>5722</v>
      </c>
      <c r="D521" s="832" t="s">
        <v>6220</v>
      </c>
      <c r="E521" s="832" t="s">
        <v>5842</v>
      </c>
      <c r="F521" s="849"/>
      <c r="G521" s="849"/>
      <c r="H521" s="849"/>
      <c r="I521" s="849"/>
      <c r="J521" s="849"/>
      <c r="K521" s="849"/>
      <c r="L521" s="849"/>
      <c r="M521" s="849"/>
      <c r="N521" s="849">
        <v>1</v>
      </c>
      <c r="O521" s="849">
        <v>14193</v>
      </c>
      <c r="P521" s="837"/>
      <c r="Q521" s="850">
        <v>14193</v>
      </c>
    </row>
    <row r="522" spans="1:17" ht="14.45" customHeight="1" x14ac:dyDescent="0.2">
      <c r="A522" s="831" t="s">
        <v>577</v>
      </c>
      <c r="B522" s="832" t="s">
        <v>5519</v>
      </c>
      <c r="C522" s="832" t="s">
        <v>5722</v>
      </c>
      <c r="D522" s="832" t="s">
        <v>6221</v>
      </c>
      <c r="E522" s="832" t="s">
        <v>6222</v>
      </c>
      <c r="F522" s="849">
        <v>8</v>
      </c>
      <c r="G522" s="849">
        <v>23515.679999999997</v>
      </c>
      <c r="H522" s="849"/>
      <c r="I522" s="849">
        <v>2939.4599999999996</v>
      </c>
      <c r="J522" s="849"/>
      <c r="K522" s="849"/>
      <c r="L522" s="849"/>
      <c r="M522" s="849"/>
      <c r="N522" s="849"/>
      <c r="O522" s="849"/>
      <c r="P522" s="837"/>
      <c r="Q522" s="850"/>
    </row>
    <row r="523" spans="1:17" ht="14.45" customHeight="1" x14ac:dyDescent="0.2">
      <c r="A523" s="831" t="s">
        <v>577</v>
      </c>
      <c r="B523" s="832" t="s">
        <v>5519</v>
      </c>
      <c r="C523" s="832" t="s">
        <v>5722</v>
      </c>
      <c r="D523" s="832" t="s">
        <v>6223</v>
      </c>
      <c r="E523" s="832" t="s">
        <v>6224</v>
      </c>
      <c r="F523" s="849">
        <v>1</v>
      </c>
      <c r="G523" s="849">
        <v>291.22000000000003</v>
      </c>
      <c r="H523" s="849"/>
      <c r="I523" s="849">
        <v>291.22000000000003</v>
      </c>
      <c r="J523" s="849"/>
      <c r="K523" s="849"/>
      <c r="L523" s="849"/>
      <c r="M523" s="849"/>
      <c r="N523" s="849"/>
      <c r="O523" s="849"/>
      <c r="P523" s="837"/>
      <c r="Q523" s="850"/>
    </row>
    <row r="524" spans="1:17" ht="14.45" customHeight="1" x14ac:dyDescent="0.2">
      <c r="A524" s="831" t="s">
        <v>577</v>
      </c>
      <c r="B524" s="832" t="s">
        <v>5519</v>
      </c>
      <c r="C524" s="832" t="s">
        <v>5722</v>
      </c>
      <c r="D524" s="832" t="s">
        <v>6225</v>
      </c>
      <c r="E524" s="832" t="s">
        <v>6226</v>
      </c>
      <c r="F524" s="849">
        <v>1</v>
      </c>
      <c r="G524" s="849">
        <v>1728.65</v>
      </c>
      <c r="H524" s="849"/>
      <c r="I524" s="849">
        <v>1728.65</v>
      </c>
      <c r="J524" s="849"/>
      <c r="K524" s="849"/>
      <c r="L524" s="849"/>
      <c r="M524" s="849"/>
      <c r="N524" s="849"/>
      <c r="O524" s="849"/>
      <c r="P524" s="837"/>
      <c r="Q524" s="850"/>
    </row>
    <row r="525" spans="1:17" ht="14.45" customHeight="1" x14ac:dyDescent="0.2">
      <c r="A525" s="831" t="s">
        <v>577</v>
      </c>
      <c r="B525" s="832" t="s">
        <v>5519</v>
      </c>
      <c r="C525" s="832" t="s">
        <v>5722</v>
      </c>
      <c r="D525" s="832" t="s">
        <v>6227</v>
      </c>
      <c r="E525" s="832" t="s">
        <v>6228</v>
      </c>
      <c r="F525" s="849">
        <v>6</v>
      </c>
      <c r="G525" s="849">
        <v>40448.28</v>
      </c>
      <c r="H525" s="849">
        <v>0.54545454545454553</v>
      </c>
      <c r="I525" s="849">
        <v>6741.38</v>
      </c>
      <c r="J525" s="849">
        <v>11</v>
      </c>
      <c r="K525" s="849">
        <v>74155.179999999993</v>
      </c>
      <c r="L525" s="849">
        <v>1</v>
      </c>
      <c r="M525" s="849">
        <v>6741.3799999999992</v>
      </c>
      <c r="N525" s="849">
        <v>13</v>
      </c>
      <c r="O525" s="849">
        <v>87637.939999999988</v>
      </c>
      <c r="P525" s="837">
        <v>1.1818181818181817</v>
      </c>
      <c r="Q525" s="850">
        <v>6741.3799999999992</v>
      </c>
    </row>
    <row r="526" spans="1:17" ht="14.45" customHeight="1" x14ac:dyDescent="0.2">
      <c r="A526" s="831" t="s">
        <v>577</v>
      </c>
      <c r="B526" s="832" t="s">
        <v>5519</v>
      </c>
      <c r="C526" s="832" t="s">
        <v>5722</v>
      </c>
      <c r="D526" s="832" t="s">
        <v>6229</v>
      </c>
      <c r="E526" s="832" t="s">
        <v>6230</v>
      </c>
      <c r="F526" s="849">
        <v>2</v>
      </c>
      <c r="G526" s="849">
        <v>6657.6</v>
      </c>
      <c r="H526" s="849"/>
      <c r="I526" s="849">
        <v>3328.8</v>
      </c>
      <c r="J526" s="849"/>
      <c r="K526" s="849"/>
      <c r="L526" s="849"/>
      <c r="M526" s="849"/>
      <c r="N526" s="849"/>
      <c r="O526" s="849"/>
      <c r="P526" s="837"/>
      <c r="Q526" s="850"/>
    </row>
    <row r="527" spans="1:17" ht="14.45" customHeight="1" x14ac:dyDescent="0.2">
      <c r="A527" s="831" t="s">
        <v>577</v>
      </c>
      <c r="B527" s="832" t="s">
        <v>5519</v>
      </c>
      <c r="C527" s="832" t="s">
        <v>5722</v>
      </c>
      <c r="D527" s="832" t="s">
        <v>6231</v>
      </c>
      <c r="E527" s="832" t="s">
        <v>6232</v>
      </c>
      <c r="F527" s="849">
        <v>2</v>
      </c>
      <c r="G527" s="849">
        <v>2723.56</v>
      </c>
      <c r="H527" s="849"/>
      <c r="I527" s="849">
        <v>1361.78</v>
      </c>
      <c r="J527" s="849"/>
      <c r="K527" s="849"/>
      <c r="L527" s="849"/>
      <c r="M527" s="849"/>
      <c r="N527" s="849">
        <v>1</v>
      </c>
      <c r="O527" s="849">
        <v>1361.78</v>
      </c>
      <c r="P527" s="837"/>
      <c r="Q527" s="850">
        <v>1361.78</v>
      </c>
    </row>
    <row r="528" spans="1:17" ht="14.45" customHeight="1" x14ac:dyDescent="0.2">
      <c r="A528" s="831" t="s">
        <v>577</v>
      </c>
      <c r="B528" s="832" t="s">
        <v>5519</v>
      </c>
      <c r="C528" s="832" t="s">
        <v>5722</v>
      </c>
      <c r="D528" s="832" t="s">
        <v>6233</v>
      </c>
      <c r="E528" s="832" t="s">
        <v>6234</v>
      </c>
      <c r="F528" s="849">
        <v>1</v>
      </c>
      <c r="G528" s="849">
        <v>2999.24</v>
      </c>
      <c r="H528" s="849"/>
      <c r="I528" s="849">
        <v>2999.24</v>
      </c>
      <c r="J528" s="849"/>
      <c r="K528" s="849"/>
      <c r="L528" s="849"/>
      <c r="M528" s="849"/>
      <c r="N528" s="849"/>
      <c r="O528" s="849"/>
      <c r="P528" s="837"/>
      <c r="Q528" s="850"/>
    </row>
    <row r="529" spans="1:17" ht="14.45" customHeight="1" x14ac:dyDescent="0.2">
      <c r="A529" s="831" t="s">
        <v>577</v>
      </c>
      <c r="B529" s="832" t="s">
        <v>5519</v>
      </c>
      <c r="C529" s="832" t="s">
        <v>5722</v>
      </c>
      <c r="D529" s="832" t="s">
        <v>6235</v>
      </c>
      <c r="E529" s="832" t="s">
        <v>6236</v>
      </c>
      <c r="F529" s="849">
        <v>1</v>
      </c>
      <c r="G529" s="849">
        <v>307.8</v>
      </c>
      <c r="H529" s="849"/>
      <c r="I529" s="849">
        <v>307.8</v>
      </c>
      <c r="J529" s="849"/>
      <c r="K529" s="849"/>
      <c r="L529" s="849"/>
      <c r="M529" s="849"/>
      <c r="N529" s="849"/>
      <c r="O529" s="849"/>
      <c r="P529" s="837"/>
      <c r="Q529" s="850"/>
    </row>
    <row r="530" spans="1:17" ht="14.45" customHeight="1" x14ac:dyDescent="0.2">
      <c r="A530" s="831" t="s">
        <v>577</v>
      </c>
      <c r="B530" s="832" t="s">
        <v>5519</v>
      </c>
      <c r="C530" s="832" t="s">
        <v>5722</v>
      </c>
      <c r="D530" s="832" t="s">
        <v>6237</v>
      </c>
      <c r="E530" s="832" t="s">
        <v>6238</v>
      </c>
      <c r="F530" s="849">
        <v>1</v>
      </c>
      <c r="G530" s="849">
        <v>45665.29</v>
      </c>
      <c r="H530" s="849"/>
      <c r="I530" s="849">
        <v>45665.29</v>
      </c>
      <c r="J530" s="849"/>
      <c r="K530" s="849"/>
      <c r="L530" s="849"/>
      <c r="M530" s="849"/>
      <c r="N530" s="849"/>
      <c r="O530" s="849"/>
      <c r="P530" s="837"/>
      <c r="Q530" s="850"/>
    </row>
    <row r="531" spans="1:17" ht="14.45" customHeight="1" x14ac:dyDescent="0.2">
      <c r="A531" s="831" t="s">
        <v>577</v>
      </c>
      <c r="B531" s="832" t="s">
        <v>5519</v>
      </c>
      <c r="C531" s="832" t="s">
        <v>5722</v>
      </c>
      <c r="D531" s="832" t="s">
        <v>6239</v>
      </c>
      <c r="E531" s="832" t="s">
        <v>6240</v>
      </c>
      <c r="F531" s="849">
        <v>5</v>
      </c>
      <c r="G531" s="849">
        <v>19491.900000000001</v>
      </c>
      <c r="H531" s="849">
        <v>5</v>
      </c>
      <c r="I531" s="849">
        <v>3898.38</v>
      </c>
      <c r="J531" s="849">
        <v>1</v>
      </c>
      <c r="K531" s="849">
        <v>3898.38</v>
      </c>
      <c r="L531" s="849">
        <v>1</v>
      </c>
      <c r="M531" s="849">
        <v>3898.38</v>
      </c>
      <c r="N531" s="849">
        <v>3</v>
      </c>
      <c r="O531" s="849">
        <v>11695.14</v>
      </c>
      <c r="P531" s="837">
        <v>2.9999999999999996</v>
      </c>
      <c r="Q531" s="850">
        <v>3898.3799999999997</v>
      </c>
    </row>
    <row r="532" spans="1:17" ht="14.45" customHeight="1" x14ac:dyDescent="0.2">
      <c r="A532" s="831" t="s">
        <v>577</v>
      </c>
      <c r="B532" s="832" t="s">
        <v>5519</v>
      </c>
      <c r="C532" s="832" t="s">
        <v>5722</v>
      </c>
      <c r="D532" s="832" t="s">
        <v>6241</v>
      </c>
      <c r="E532" s="832" t="s">
        <v>6238</v>
      </c>
      <c r="F532" s="849">
        <v>1</v>
      </c>
      <c r="G532" s="849">
        <v>35675.78</v>
      </c>
      <c r="H532" s="849"/>
      <c r="I532" s="849">
        <v>35675.78</v>
      </c>
      <c r="J532" s="849"/>
      <c r="K532" s="849"/>
      <c r="L532" s="849"/>
      <c r="M532" s="849"/>
      <c r="N532" s="849">
        <v>1</v>
      </c>
      <c r="O532" s="849">
        <v>35675.78</v>
      </c>
      <c r="P532" s="837"/>
      <c r="Q532" s="850">
        <v>35675.78</v>
      </c>
    </row>
    <row r="533" spans="1:17" ht="14.45" customHeight="1" x14ac:dyDescent="0.2">
      <c r="A533" s="831" t="s">
        <v>577</v>
      </c>
      <c r="B533" s="832" t="s">
        <v>5519</v>
      </c>
      <c r="C533" s="832" t="s">
        <v>5722</v>
      </c>
      <c r="D533" s="832" t="s">
        <v>6242</v>
      </c>
      <c r="E533" s="832" t="s">
        <v>6243</v>
      </c>
      <c r="F533" s="849">
        <v>4</v>
      </c>
      <c r="G533" s="849">
        <v>11012.4</v>
      </c>
      <c r="H533" s="849"/>
      <c r="I533" s="849">
        <v>2753.1</v>
      </c>
      <c r="J533" s="849"/>
      <c r="K533" s="849"/>
      <c r="L533" s="849"/>
      <c r="M533" s="849"/>
      <c r="N533" s="849"/>
      <c r="O533" s="849"/>
      <c r="P533" s="837"/>
      <c r="Q533" s="850"/>
    </row>
    <row r="534" spans="1:17" ht="14.45" customHeight="1" x14ac:dyDescent="0.2">
      <c r="A534" s="831" t="s">
        <v>577</v>
      </c>
      <c r="B534" s="832" t="s">
        <v>5519</v>
      </c>
      <c r="C534" s="832" t="s">
        <v>5722</v>
      </c>
      <c r="D534" s="832" t="s">
        <v>6244</v>
      </c>
      <c r="E534" s="832" t="s">
        <v>6245</v>
      </c>
      <c r="F534" s="849"/>
      <c r="G534" s="849"/>
      <c r="H534" s="849"/>
      <c r="I534" s="849"/>
      <c r="J534" s="849">
        <v>2</v>
      </c>
      <c r="K534" s="849">
        <v>7797</v>
      </c>
      <c r="L534" s="849">
        <v>1</v>
      </c>
      <c r="M534" s="849">
        <v>3898.5</v>
      </c>
      <c r="N534" s="849"/>
      <c r="O534" s="849"/>
      <c r="P534" s="837"/>
      <c r="Q534" s="850"/>
    </row>
    <row r="535" spans="1:17" ht="14.45" customHeight="1" x14ac:dyDescent="0.2">
      <c r="A535" s="831" t="s">
        <v>577</v>
      </c>
      <c r="B535" s="832" t="s">
        <v>5519</v>
      </c>
      <c r="C535" s="832" t="s">
        <v>5722</v>
      </c>
      <c r="D535" s="832" t="s">
        <v>6246</v>
      </c>
      <c r="E535" s="832" t="s">
        <v>6247</v>
      </c>
      <c r="F535" s="849"/>
      <c r="G535" s="849"/>
      <c r="H535" s="849"/>
      <c r="I535" s="849"/>
      <c r="J535" s="849">
        <v>2</v>
      </c>
      <c r="K535" s="849">
        <v>3076.54</v>
      </c>
      <c r="L535" s="849">
        <v>1</v>
      </c>
      <c r="M535" s="849">
        <v>1538.27</v>
      </c>
      <c r="N535" s="849"/>
      <c r="O535" s="849"/>
      <c r="P535" s="837"/>
      <c r="Q535" s="850"/>
    </row>
    <row r="536" spans="1:17" ht="14.45" customHeight="1" x14ac:dyDescent="0.2">
      <c r="A536" s="831" t="s">
        <v>577</v>
      </c>
      <c r="B536" s="832" t="s">
        <v>5519</v>
      </c>
      <c r="C536" s="832" t="s">
        <v>5722</v>
      </c>
      <c r="D536" s="832" t="s">
        <v>6248</v>
      </c>
      <c r="E536" s="832" t="s">
        <v>6249</v>
      </c>
      <c r="F536" s="849">
        <v>14</v>
      </c>
      <c r="G536" s="849">
        <v>16633.259999999998</v>
      </c>
      <c r="H536" s="849">
        <v>0.51851851851851849</v>
      </c>
      <c r="I536" s="849">
        <v>1188.0899999999999</v>
      </c>
      <c r="J536" s="849">
        <v>27</v>
      </c>
      <c r="K536" s="849">
        <v>32078.43</v>
      </c>
      <c r="L536" s="849">
        <v>1</v>
      </c>
      <c r="M536" s="849">
        <v>1188.0899999999999</v>
      </c>
      <c r="N536" s="849">
        <v>24</v>
      </c>
      <c r="O536" s="849">
        <v>28514.16</v>
      </c>
      <c r="P536" s="837">
        <v>0.88888888888888884</v>
      </c>
      <c r="Q536" s="850">
        <v>1188.0899999999999</v>
      </c>
    </row>
    <row r="537" spans="1:17" ht="14.45" customHeight="1" x14ac:dyDescent="0.2">
      <c r="A537" s="831" t="s">
        <v>577</v>
      </c>
      <c r="B537" s="832" t="s">
        <v>5519</v>
      </c>
      <c r="C537" s="832" t="s">
        <v>5722</v>
      </c>
      <c r="D537" s="832" t="s">
        <v>6250</v>
      </c>
      <c r="E537" s="832" t="s">
        <v>6251</v>
      </c>
      <c r="F537" s="849"/>
      <c r="G537" s="849"/>
      <c r="H537" s="849"/>
      <c r="I537" s="849"/>
      <c r="J537" s="849">
        <v>6</v>
      </c>
      <c r="K537" s="849">
        <v>13974</v>
      </c>
      <c r="L537" s="849">
        <v>1</v>
      </c>
      <c r="M537" s="849">
        <v>2329</v>
      </c>
      <c r="N537" s="849"/>
      <c r="O537" s="849"/>
      <c r="P537" s="837"/>
      <c r="Q537" s="850"/>
    </row>
    <row r="538" spans="1:17" ht="14.45" customHeight="1" x14ac:dyDescent="0.2">
      <c r="A538" s="831" t="s">
        <v>577</v>
      </c>
      <c r="B538" s="832" t="s">
        <v>5519</v>
      </c>
      <c r="C538" s="832" t="s">
        <v>5722</v>
      </c>
      <c r="D538" s="832" t="s">
        <v>6252</v>
      </c>
      <c r="E538" s="832" t="s">
        <v>6253</v>
      </c>
      <c r="F538" s="849">
        <v>33</v>
      </c>
      <c r="G538" s="849">
        <v>26661.69</v>
      </c>
      <c r="H538" s="849">
        <v>4.7142857142857135</v>
      </c>
      <c r="I538" s="849">
        <v>807.93</v>
      </c>
      <c r="J538" s="849">
        <v>7</v>
      </c>
      <c r="K538" s="849">
        <v>5655.51</v>
      </c>
      <c r="L538" s="849">
        <v>1</v>
      </c>
      <c r="M538" s="849">
        <v>807.93000000000006</v>
      </c>
      <c r="N538" s="849">
        <v>33</v>
      </c>
      <c r="O538" s="849">
        <v>26661.690000000002</v>
      </c>
      <c r="P538" s="837">
        <v>4.7142857142857144</v>
      </c>
      <c r="Q538" s="850">
        <v>807.93000000000006</v>
      </c>
    </row>
    <row r="539" spans="1:17" ht="14.45" customHeight="1" x14ac:dyDescent="0.2">
      <c r="A539" s="831" t="s">
        <v>577</v>
      </c>
      <c r="B539" s="832" t="s">
        <v>5519</v>
      </c>
      <c r="C539" s="832" t="s">
        <v>5722</v>
      </c>
      <c r="D539" s="832" t="s">
        <v>6254</v>
      </c>
      <c r="E539" s="832" t="s">
        <v>6251</v>
      </c>
      <c r="F539" s="849"/>
      <c r="G539" s="849"/>
      <c r="H539" s="849"/>
      <c r="I539" s="849"/>
      <c r="J539" s="849">
        <v>6</v>
      </c>
      <c r="K539" s="849">
        <v>56106</v>
      </c>
      <c r="L539" s="849">
        <v>1</v>
      </c>
      <c r="M539" s="849">
        <v>9351</v>
      </c>
      <c r="N539" s="849"/>
      <c r="O539" s="849"/>
      <c r="P539" s="837"/>
      <c r="Q539" s="850"/>
    </row>
    <row r="540" spans="1:17" ht="14.45" customHeight="1" x14ac:dyDescent="0.2">
      <c r="A540" s="831" t="s">
        <v>577</v>
      </c>
      <c r="B540" s="832" t="s">
        <v>5519</v>
      </c>
      <c r="C540" s="832" t="s">
        <v>5722</v>
      </c>
      <c r="D540" s="832" t="s">
        <v>6255</v>
      </c>
      <c r="E540" s="832" t="s">
        <v>6256</v>
      </c>
      <c r="F540" s="849">
        <v>2</v>
      </c>
      <c r="G540" s="849">
        <v>11868</v>
      </c>
      <c r="H540" s="849">
        <v>2</v>
      </c>
      <c r="I540" s="849">
        <v>5934</v>
      </c>
      <c r="J540" s="849">
        <v>1</v>
      </c>
      <c r="K540" s="849">
        <v>5934</v>
      </c>
      <c r="L540" s="849">
        <v>1</v>
      </c>
      <c r="M540" s="849">
        <v>5934</v>
      </c>
      <c r="N540" s="849">
        <v>1</v>
      </c>
      <c r="O540" s="849">
        <v>5934</v>
      </c>
      <c r="P540" s="837">
        <v>1</v>
      </c>
      <c r="Q540" s="850">
        <v>5934</v>
      </c>
    </row>
    <row r="541" spans="1:17" ht="14.45" customHeight="1" x14ac:dyDescent="0.2">
      <c r="A541" s="831" t="s">
        <v>577</v>
      </c>
      <c r="B541" s="832" t="s">
        <v>5519</v>
      </c>
      <c r="C541" s="832" t="s">
        <v>5722</v>
      </c>
      <c r="D541" s="832" t="s">
        <v>6257</v>
      </c>
      <c r="E541" s="832" t="s">
        <v>6258</v>
      </c>
      <c r="F541" s="849">
        <v>6</v>
      </c>
      <c r="G541" s="849">
        <v>17621.699999999997</v>
      </c>
      <c r="H541" s="849">
        <v>5.9999999999999991</v>
      </c>
      <c r="I541" s="849">
        <v>2936.9499999999994</v>
      </c>
      <c r="J541" s="849">
        <v>1</v>
      </c>
      <c r="K541" s="849">
        <v>2936.95</v>
      </c>
      <c r="L541" s="849">
        <v>1</v>
      </c>
      <c r="M541" s="849">
        <v>2936.95</v>
      </c>
      <c r="N541" s="849"/>
      <c r="O541" s="849"/>
      <c r="P541" s="837"/>
      <c r="Q541" s="850"/>
    </row>
    <row r="542" spans="1:17" ht="14.45" customHeight="1" x14ac:dyDescent="0.2">
      <c r="A542" s="831" t="s">
        <v>577</v>
      </c>
      <c r="B542" s="832" t="s">
        <v>5519</v>
      </c>
      <c r="C542" s="832" t="s">
        <v>5722</v>
      </c>
      <c r="D542" s="832" t="s">
        <v>6259</v>
      </c>
      <c r="E542" s="832" t="s">
        <v>6260</v>
      </c>
      <c r="F542" s="849">
        <v>1</v>
      </c>
      <c r="G542" s="849">
        <v>5704.49</v>
      </c>
      <c r="H542" s="849">
        <v>1</v>
      </c>
      <c r="I542" s="849">
        <v>5704.49</v>
      </c>
      <c r="J542" s="849">
        <v>1</v>
      </c>
      <c r="K542" s="849">
        <v>5704.49</v>
      </c>
      <c r="L542" s="849">
        <v>1</v>
      </c>
      <c r="M542" s="849">
        <v>5704.49</v>
      </c>
      <c r="N542" s="849">
        <v>2</v>
      </c>
      <c r="O542" s="849">
        <v>11408.98</v>
      </c>
      <c r="P542" s="837">
        <v>2</v>
      </c>
      <c r="Q542" s="850">
        <v>5704.49</v>
      </c>
    </row>
    <row r="543" spans="1:17" ht="14.45" customHeight="1" x14ac:dyDescent="0.2">
      <c r="A543" s="831" t="s">
        <v>577</v>
      </c>
      <c r="B543" s="832" t="s">
        <v>5519</v>
      </c>
      <c r="C543" s="832" t="s">
        <v>5722</v>
      </c>
      <c r="D543" s="832" t="s">
        <v>6261</v>
      </c>
      <c r="E543" s="832" t="s">
        <v>6262</v>
      </c>
      <c r="F543" s="849"/>
      <c r="G543" s="849"/>
      <c r="H543" s="849"/>
      <c r="I543" s="849"/>
      <c r="J543" s="849"/>
      <c r="K543" s="849"/>
      <c r="L543" s="849"/>
      <c r="M543" s="849"/>
      <c r="N543" s="849">
        <v>8</v>
      </c>
      <c r="O543" s="849">
        <v>2281.1999999999998</v>
      </c>
      <c r="P543" s="837"/>
      <c r="Q543" s="850">
        <v>285.14999999999998</v>
      </c>
    </row>
    <row r="544" spans="1:17" ht="14.45" customHeight="1" x14ac:dyDescent="0.2">
      <c r="A544" s="831" t="s">
        <v>577</v>
      </c>
      <c r="B544" s="832" t="s">
        <v>5519</v>
      </c>
      <c r="C544" s="832" t="s">
        <v>5722</v>
      </c>
      <c r="D544" s="832" t="s">
        <v>6263</v>
      </c>
      <c r="E544" s="832" t="s">
        <v>6264</v>
      </c>
      <c r="F544" s="849">
        <v>1</v>
      </c>
      <c r="G544" s="849">
        <v>207.27</v>
      </c>
      <c r="H544" s="849"/>
      <c r="I544" s="849">
        <v>207.27</v>
      </c>
      <c r="J544" s="849"/>
      <c r="K544" s="849"/>
      <c r="L544" s="849"/>
      <c r="M544" s="849"/>
      <c r="N544" s="849">
        <v>9</v>
      </c>
      <c r="O544" s="849">
        <v>1865.43</v>
      </c>
      <c r="P544" s="837"/>
      <c r="Q544" s="850">
        <v>207.27</v>
      </c>
    </row>
    <row r="545" spans="1:17" ht="14.45" customHeight="1" x14ac:dyDescent="0.2">
      <c r="A545" s="831" t="s">
        <v>577</v>
      </c>
      <c r="B545" s="832" t="s">
        <v>5519</v>
      </c>
      <c r="C545" s="832" t="s">
        <v>5722</v>
      </c>
      <c r="D545" s="832" t="s">
        <v>6265</v>
      </c>
      <c r="E545" s="832" t="s">
        <v>6266</v>
      </c>
      <c r="F545" s="849">
        <v>1</v>
      </c>
      <c r="G545" s="849">
        <v>5641.96</v>
      </c>
      <c r="H545" s="849"/>
      <c r="I545" s="849">
        <v>5641.96</v>
      </c>
      <c r="J545" s="849"/>
      <c r="K545" s="849"/>
      <c r="L545" s="849"/>
      <c r="M545" s="849"/>
      <c r="N545" s="849">
        <v>1</v>
      </c>
      <c r="O545" s="849">
        <v>5641.96</v>
      </c>
      <c r="P545" s="837"/>
      <c r="Q545" s="850">
        <v>5641.96</v>
      </c>
    </row>
    <row r="546" spans="1:17" ht="14.45" customHeight="1" x14ac:dyDescent="0.2">
      <c r="A546" s="831" t="s">
        <v>577</v>
      </c>
      <c r="B546" s="832" t="s">
        <v>5519</v>
      </c>
      <c r="C546" s="832" t="s">
        <v>5722</v>
      </c>
      <c r="D546" s="832" t="s">
        <v>6267</v>
      </c>
      <c r="E546" s="832" t="s">
        <v>6268</v>
      </c>
      <c r="F546" s="849"/>
      <c r="G546" s="849"/>
      <c r="H546" s="849"/>
      <c r="I546" s="849"/>
      <c r="J546" s="849">
        <v>3</v>
      </c>
      <c r="K546" s="849">
        <v>11462.58</v>
      </c>
      <c r="L546" s="849">
        <v>1</v>
      </c>
      <c r="M546" s="849">
        <v>3820.86</v>
      </c>
      <c r="N546" s="849">
        <v>5</v>
      </c>
      <c r="O546" s="849">
        <v>19104.3</v>
      </c>
      <c r="P546" s="837">
        <v>1.6666666666666665</v>
      </c>
      <c r="Q546" s="850">
        <v>3820.8599999999997</v>
      </c>
    </row>
    <row r="547" spans="1:17" ht="14.45" customHeight="1" x14ac:dyDescent="0.2">
      <c r="A547" s="831" t="s">
        <v>577</v>
      </c>
      <c r="B547" s="832" t="s">
        <v>5519</v>
      </c>
      <c r="C547" s="832" t="s">
        <v>5722</v>
      </c>
      <c r="D547" s="832" t="s">
        <v>6269</v>
      </c>
      <c r="E547" s="832" t="s">
        <v>5852</v>
      </c>
      <c r="F547" s="849">
        <v>1</v>
      </c>
      <c r="G547" s="849">
        <v>1475.78</v>
      </c>
      <c r="H547" s="849"/>
      <c r="I547" s="849">
        <v>1475.78</v>
      </c>
      <c r="J547" s="849"/>
      <c r="K547" s="849"/>
      <c r="L547" s="849"/>
      <c r="M547" s="849"/>
      <c r="N547" s="849"/>
      <c r="O547" s="849"/>
      <c r="P547" s="837"/>
      <c r="Q547" s="850"/>
    </row>
    <row r="548" spans="1:17" ht="14.45" customHeight="1" x14ac:dyDescent="0.2">
      <c r="A548" s="831" t="s">
        <v>577</v>
      </c>
      <c r="B548" s="832" t="s">
        <v>5519</v>
      </c>
      <c r="C548" s="832" t="s">
        <v>5722</v>
      </c>
      <c r="D548" s="832" t="s">
        <v>6270</v>
      </c>
      <c r="E548" s="832" t="s">
        <v>6271</v>
      </c>
      <c r="F548" s="849">
        <v>1</v>
      </c>
      <c r="G548" s="849">
        <v>9259.91</v>
      </c>
      <c r="H548" s="849"/>
      <c r="I548" s="849">
        <v>9259.91</v>
      </c>
      <c r="J548" s="849"/>
      <c r="K548" s="849"/>
      <c r="L548" s="849"/>
      <c r="M548" s="849"/>
      <c r="N548" s="849"/>
      <c r="O548" s="849"/>
      <c r="P548" s="837"/>
      <c r="Q548" s="850"/>
    </row>
    <row r="549" spans="1:17" ht="14.45" customHeight="1" x14ac:dyDescent="0.2">
      <c r="A549" s="831" t="s">
        <v>577</v>
      </c>
      <c r="B549" s="832" t="s">
        <v>5519</v>
      </c>
      <c r="C549" s="832" t="s">
        <v>5722</v>
      </c>
      <c r="D549" s="832" t="s">
        <v>6272</v>
      </c>
      <c r="E549" s="832" t="s">
        <v>5856</v>
      </c>
      <c r="F549" s="849">
        <v>1</v>
      </c>
      <c r="G549" s="849">
        <v>1236.3800000000001</v>
      </c>
      <c r="H549" s="849"/>
      <c r="I549" s="849">
        <v>1236.3800000000001</v>
      </c>
      <c r="J549" s="849"/>
      <c r="K549" s="849"/>
      <c r="L549" s="849"/>
      <c r="M549" s="849"/>
      <c r="N549" s="849"/>
      <c r="O549" s="849"/>
      <c r="P549" s="837"/>
      <c r="Q549" s="850"/>
    </row>
    <row r="550" spans="1:17" ht="14.45" customHeight="1" x14ac:dyDescent="0.2">
      <c r="A550" s="831" t="s">
        <v>577</v>
      </c>
      <c r="B550" s="832" t="s">
        <v>5519</v>
      </c>
      <c r="C550" s="832" t="s">
        <v>5722</v>
      </c>
      <c r="D550" s="832" t="s">
        <v>6273</v>
      </c>
      <c r="E550" s="832" t="s">
        <v>6274</v>
      </c>
      <c r="F550" s="849">
        <v>1</v>
      </c>
      <c r="G550" s="849">
        <v>4674</v>
      </c>
      <c r="H550" s="849"/>
      <c r="I550" s="849">
        <v>4674</v>
      </c>
      <c r="J550" s="849"/>
      <c r="K550" s="849"/>
      <c r="L550" s="849"/>
      <c r="M550" s="849"/>
      <c r="N550" s="849"/>
      <c r="O550" s="849"/>
      <c r="P550" s="837"/>
      <c r="Q550" s="850"/>
    </row>
    <row r="551" spans="1:17" ht="14.45" customHeight="1" x14ac:dyDescent="0.2">
      <c r="A551" s="831" t="s">
        <v>577</v>
      </c>
      <c r="B551" s="832" t="s">
        <v>5519</v>
      </c>
      <c r="C551" s="832" t="s">
        <v>5722</v>
      </c>
      <c r="D551" s="832" t="s">
        <v>6275</v>
      </c>
      <c r="E551" s="832" t="s">
        <v>6276</v>
      </c>
      <c r="F551" s="849">
        <v>6</v>
      </c>
      <c r="G551" s="849">
        <v>58806</v>
      </c>
      <c r="H551" s="849">
        <v>0.42857142857142855</v>
      </c>
      <c r="I551" s="849">
        <v>9801</v>
      </c>
      <c r="J551" s="849">
        <v>14</v>
      </c>
      <c r="K551" s="849">
        <v>137214</v>
      </c>
      <c r="L551" s="849">
        <v>1</v>
      </c>
      <c r="M551" s="849">
        <v>9801</v>
      </c>
      <c r="N551" s="849">
        <v>10</v>
      </c>
      <c r="O551" s="849">
        <v>48400</v>
      </c>
      <c r="P551" s="837">
        <v>0.35273368606701938</v>
      </c>
      <c r="Q551" s="850">
        <v>4840</v>
      </c>
    </row>
    <row r="552" spans="1:17" ht="14.45" customHeight="1" x14ac:dyDescent="0.2">
      <c r="A552" s="831" t="s">
        <v>577</v>
      </c>
      <c r="B552" s="832" t="s">
        <v>5519</v>
      </c>
      <c r="C552" s="832" t="s">
        <v>5722</v>
      </c>
      <c r="D552" s="832" t="s">
        <v>6277</v>
      </c>
      <c r="E552" s="832" t="s">
        <v>6278</v>
      </c>
      <c r="F552" s="849">
        <v>4</v>
      </c>
      <c r="G552" s="849">
        <v>36784</v>
      </c>
      <c r="H552" s="849">
        <v>1.3333333333333333</v>
      </c>
      <c r="I552" s="849">
        <v>9196</v>
      </c>
      <c r="J552" s="849">
        <v>3</v>
      </c>
      <c r="K552" s="849">
        <v>27588</v>
      </c>
      <c r="L552" s="849">
        <v>1</v>
      </c>
      <c r="M552" s="849">
        <v>9196</v>
      </c>
      <c r="N552" s="849">
        <v>2</v>
      </c>
      <c r="O552" s="849">
        <v>17926.18</v>
      </c>
      <c r="P552" s="837">
        <v>0.64978178918370311</v>
      </c>
      <c r="Q552" s="850">
        <v>8963.09</v>
      </c>
    </row>
    <row r="553" spans="1:17" ht="14.45" customHeight="1" x14ac:dyDescent="0.2">
      <c r="A553" s="831" t="s">
        <v>577</v>
      </c>
      <c r="B553" s="832" t="s">
        <v>5519</v>
      </c>
      <c r="C553" s="832" t="s">
        <v>5722</v>
      </c>
      <c r="D553" s="832" t="s">
        <v>6279</v>
      </c>
      <c r="E553" s="832" t="s">
        <v>6260</v>
      </c>
      <c r="F553" s="849">
        <v>2</v>
      </c>
      <c r="G553" s="849">
        <v>6823.42</v>
      </c>
      <c r="H553" s="849"/>
      <c r="I553" s="849">
        <v>3411.71</v>
      </c>
      <c r="J553" s="849"/>
      <c r="K553" s="849"/>
      <c r="L553" s="849"/>
      <c r="M553" s="849"/>
      <c r="N553" s="849">
        <v>1</v>
      </c>
      <c r="O553" s="849">
        <v>3411.71</v>
      </c>
      <c r="P553" s="837"/>
      <c r="Q553" s="850">
        <v>3411.71</v>
      </c>
    </row>
    <row r="554" spans="1:17" ht="14.45" customHeight="1" x14ac:dyDescent="0.2">
      <c r="A554" s="831" t="s">
        <v>577</v>
      </c>
      <c r="B554" s="832" t="s">
        <v>5519</v>
      </c>
      <c r="C554" s="832" t="s">
        <v>5722</v>
      </c>
      <c r="D554" s="832" t="s">
        <v>6280</v>
      </c>
      <c r="E554" s="832" t="s">
        <v>6281</v>
      </c>
      <c r="F554" s="849"/>
      <c r="G554" s="849"/>
      <c r="H554" s="849"/>
      <c r="I554" s="849"/>
      <c r="J554" s="849">
        <v>0.1</v>
      </c>
      <c r="K554" s="849">
        <v>607.85</v>
      </c>
      <c r="L554" s="849">
        <v>1</v>
      </c>
      <c r="M554" s="849">
        <v>6078.5</v>
      </c>
      <c r="N554" s="849"/>
      <c r="O554" s="849"/>
      <c r="P554" s="837"/>
      <c r="Q554" s="850"/>
    </row>
    <row r="555" spans="1:17" ht="14.45" customHeight="1" x14ac:dyDescent="0.2">
      <c r="A555" s="831" t="s">
        <v>577</v>
      </c>
      <c r="B555" s="832" t="s">
        <v>5519</v>
      </c>
      <c r="C555" s="832" t="s">
        <v>5722</v>
      </c>
      <c r="D555" s="832" t="s">
        <v>6282</v>
      </c>
      <c r="E555" s="832" t="s">
        <v>6251</v>
      </c>
      <c r="F555" s="849"/>
      <c r="G555" s="849"/>
      <c r="H555" s="849"/>
      <c r="I555" s="849"/>
      <c r="J555" s="849">
        <v>1</v>
      </c>
      <c r="K555" s="849">
        <v>5520</v>
      </c>
      <c r="L555" s="849">
        <v>1</v>
      </c>
      <c r="M555" s="849">
        <v>5520</v>
      </c>
      <c r="N555" s="849"/>
      <c r="O555" s="849"/>
      <c r="P555" s="837"/>
      <c r="Q555" s="850"/>
    </row>
    <row r="556" spans="1:17" ht="14.45" customHeight="1" x14ac:dyDescent="0.2">
      <c r="A556" s="831" t="s">
        <v>577</v>
      </c>
      <c r="B556" s="832" t="s">
        <v>5519</v>
      </c>
      <c r="C556" s="832" t="s">
        <v>5722</v>
      </c>
      <c r="D556" s="832" t="s">
        <v>6283</v>
      </c>
      <c r="E556" s="832" t="s">
        <v>6251</v>
      </c>
      <c r="F556" s="849"/>
      <c r="G556" s="849"/>
      <c r="H556" s="849"/>
      <c r="I556" s="849"/>
      <c r="J556" s="849">
        <v>1</v>
      </c>
      <c r="K556" s="849">
        <v>1920.5</v>
      </c>
      <c r="L556" s="849">
        <v>1</v>
      </c>
      <c r="M556" s="849">
        <v>1920.5</v>
      </c>
      <c r="N556" s="849"/>
      <c r="O556" s="849"/>
      <c r="P556" s="837"/>
      <c r="Q556" s="850"/>
    </row>
    <row r="557" spans="1:17" ht="14.45" customHeight="1" x14ac:dyDescent="0.2">
      <c r="A557" s="831" t="s">
        <v>577</v>
      </c>
      <c r="B557" s="832" t="s">
        <v>5519</v>
      </c>
      <c r="C557" s="832" t="s">
        <v>5722</v>
      </c>
      <c r="D557" s="832" t="s">
        <v>6284</v>
      </c>
      <c r="E557" s="832" t="s">
        <v>6285</v>
      </c>
      <c r="F557" s="849">
        <v>1</v>
      </c>
      <c r="G557" s="849">
        <v>2525.38</v>
      </c>
      <c r="H557" s="849"/>
      <c r="I557" s="849">
        <v>2525.38</v>
      </c>
      <c r="J557" s="849"/>
      <c r="K557" s="849"/>
      <c r="L557" s="849"/>
      <c r="M557" s="849"/>
      <c r="N557" s="849"/>
      <c r="O557" s="849"/>
      <c r="P557" s="837"/>
      <c r="Q557" s="850"/>
    </row>
    <row r="558" spans="1:17" ht="14.45" customHeight="1" x14ac:dyDescent="0.2">
      <c r="A558" s="831" t="s">
        <v>577</v>
      </c>
      <c r="B558" s="832" t="s">
        <v>5519</v>
      </c>
      <c r="C558" s="832" t="s">
        <v>5722</v>
      </c>
      <c r="D558" s="832" t="s">
        <v>6286</v>
      </c>
      <c r="E558" s="832" t="s">
        <v>6260</v>
      </c>
      <c r="F558" s="849">
        <v>2</v>
      </c>
      <c r="G558" s="849">
        <v>11408.98</v>
      </c>
      <c r="H558" s="849">
        <v>2</v>
      </c>
      <c r="I558" s="849">
        <v>5704.49</v>
      </c>
      <c r="J558" s="849">
        <v>1</v>
      </c>
      <c r="K558" s="849">
        <v>5704.49</v>
      </c>
      <c r="L558" s="849">
        <v>1</v>
      </c>
      <c r="M558" s="849">
        <v>5704.49</v>
      </c>
      <c r="N558" s="849">
        <v>3</v>
      </c>
      <c r="O558" s="849">
        <v>17113.47</v>
      </c>
      <c r="P558" s="837">
        <v>3.0000000000000004</v>
      </c>
      <c r="Q558" s="850">
        <v>5704.4900000000007</v>
      </c>
    </row>
    <row r="559" spans="1:17" ht="14.45" customHeight="1" x14ac:dyDescent="0.2">
      <c r="A559" s="831" t="s">
        <v>577</v>
      </c>
      <c r="B559" s="832" t="s">
        <v>5519</v>
      </c>
      <c r="C559" s="832" t="s">
        <v>5722</v>
      </c>
      <c r="D559" s="832" t="s">
        <v>6287</v>
      </c>
      <c r="E559" s="832" t="s">
        <v>6288</v>
      </c>
      <c r="F559" s="849">
        <v>3</v>
      </c>
      <c r="G559" s="849">
        <v>1786.17</v>
      </c>
      <c r="H559" s="849">
        <v>0.33333333333333331</v>
      </c>
      <c r="I559" s="849">
        <v>595.39</v>
      </c>
      <c r="J559" s="849">
        <v>9</v>
      </c>
      <c r="K559" s="849">
        <v>5358.51</v>
      </c>
      <c r="L559" s="849">
        <v>1</v>
      </c>
      <c r="M559" s="849">
        <v>595.39</v>
      </c>
      <c r="N559" s="849">
        <v>11</v>
      </c>
      <c r="O559" s="849">
        <v>6549.29</v>
      </c>
      <c r="P559" s="837">
        <v>1.2222222222222221</v>
      </c>
      <c r="Q559" s="850">
        <v>595.39</v>
      </c>
    </row>
    <row r="560" spans="1:17" ht="14.45" customHeight="1" x14ac:dyDescent="0.2">
      <c r="A560" s="831" t="s">
        <v>577</v>
      </c>
      <c r="B560" s="832" t="s">
        <v>5519</v>
      </c>
      <c r="C560" s="832" t="s">
        <v>5722</v>
      </c>
      <c r="D560" s="832" t="s">
        <v>6289</v>
      </c>
      <c r="E560" s="832" t="s">
        <v>6290</v>
      </c>
      <c r="F560" s="849">
        <v>3</v>
      </c>
      <c r="G560" s="849">
        <v>6167.82</v>
      </c>
      <c r="H560" s="849"/>
      <c r="I560" s="849">
        <v>2055.94</v>
      </c>
      <c r="J560" s="849"/>
      <c r="K560" s="849"/>
      <c r="L560" s="849"/>
      <c r="M560" s="849"/>
      <c r="N560" s="849"/>
      <c r="O560" s="849"/>
      <c r="P560" s="837"/>
      <c r="Q560" s="850"/>
    </row>
    <row r="561" spans="1:17" ht="14.45" customHeight="1" x14ac:dyDescent="0.2">
      <c r="A561" s="831" t="s">
        <v>577</v>
      </c>
      <c r="B561" s="832" t="s">
        <v>5519</v>
      </c>
      <c r="C561" s="832" t="s">
        <v>5722</v>
      </c>
      <c r="D561" s="832" t="s">
        <v>6291</v>
      </c>
      <c r="E561" s="832" t="s">
        <v>6292</v>
      </c>
      <c r="F561" s="849">
        <v>0.2</v>
      </c>
      <c r="G561" s="849">
        <v>2851.72</v>
      </c>
      <c r="H561" s="849">
        <v>2</v>
      </c>
      <c r="I561" s="849">
        <v>14258.599999999999</v>
      </c>
      <c r="J561" s="849">
        <v>0.1</v>
      </c>
      <c r="K561" s="849">
        <v>1425.86</v>
      </c>
      <c r="L561" s="849">
        <v>1</v>
      </c>
      <c r="M561" s="849">
        <v>14258.599999999999</v>
      </c>
      <c r="N561" s="849"/>
      <c r="O561" s="849"/>
      <c r="P561" s="837"/>
      <c r="Q561" s="850"/>
    </row>
    <row r="562" spans="1:17" ht="14.45" customHeight="1" x14ac:dyDescent="0.2">
      <c r="A562" s="831" t="s">
        <v>577</v>
      </c>
      <c r="B562" s="832" t="s">
        <v>5519</v>
      </c>
      <c r="C562" s="832" t="s">
        <v>5722</v>
      </c>
      <c r="D562" s="832" t="s">
        <v>6293</v>
      </c>
      <c r="E562" s="832" t="s">
        <v>6294</v>
      </c>
      <c r="F562" s="849">
        <v>2</v>
      </c>
      <c r="G562" s="849">
        <v>9997.7999999999993</v>
      </c>
      <c r="H562" s="849"/>
      <c r="I562" s="849">
        <v>4998.8999999999996</v>
      </c>
      <c r="J562" s="849"/>
      <c r="K562" s="849"/>
      <c r="L562" s="849"/>
      <c r="M562" s="849"/>
      <c r="N562" s="849"/>
      <c r="O562" s="849"/>
      <c r="P562" s="837"/>
      <c r="Q562" s="850"/>
    </row>
    <row r="563" spans="1:17" ht="14.45" customHeight="1" x14ac:dyDescent="0.2">
      <c r="A563" s="831" t="s">
        <v>577</v>
      </c>
      <c r="B563" s="832" t="s">
        <v>5519</v>
      </c>
      <c r="C563" s="832" t="s">
        <v>5722</v>
      </c>
      <c r="D563" s="832" t="s">
        <v>6295</v>
      </c>
      <c r="E563" s="832" t="s">
        <v>6296</v>
      </c>
      <c r="F563" s="849">
        <v>1</v>
      </c>
      <c r="G563" s="849">
        <v>4114.3599999999997</v>
      </c>
      <c r="H563" s="849"/>
      <c r="I563" s="849">
        <v>4114.3599999999997</v>
      </c>
      <c r="J563" s="849"/>
      <c r="K563" s="849"/>
      <c r="L563" s="849"/>
      <c r="M563" s="849"/>
      <c r="N563" s="849"/>
      <c r="O563" s="849"/>
      <c r="P563" s="837"/>
      <c r="Q563" s="850"/>
    </row>
    <row r="564" spans="1:17" ht="14.45" customHeight="1" x14ac:dyDescent="0.2">
      <c r="A564" s="831" t="s">
        <v>577</v>
      </c>
      <c r="B564" s="832" t="s">
        <v>5519</v>
      </c>
      <c r="C564" s="832" t="s">
        <v>5722</v>
      </c>
      <c r="D564" s="832" t="s">
        <v>6297</v>
      </c>
      <c r="E564" s="832" t="s">
        <v>5937</v>
      </c>
      <c r="F564" s="849">
        <v>1</v>
      </c>
      <c r="G564" s="849">
        <v>266.45</v>
      </c>
      <c r="H564" s="849">
        <v>3.333541849117978</v>
      </c>
      <c r="I564" s="849">
        <v>266.45</v>
      </c>
      <c r="J564" s="849">
        <v>0.3</v>
      </c>
      <c r="K564" s="849">
        <v>79.930000000000007</v>
      </c>
      <c r="L564" s="849">
        <v>1</v>
      </c>
      <c r="M564" s="849">
        <v>266.43333333333339</v>
      </c>
      <c r="N564" s="849"/>
      <c r="O564" s="849"/>
      <c r="P564" s="837"/>
      <c r="Q564" s="850"/>
    </row>
    <row r="565" spans="1:17" ht="14.45" customHeight="1" x14ac:dyDescent="0.2">
      <c r="A565" s="831" t="s">
        <v>577</v>
      </c>
      <c r="B565" s="832" t="s">
        <v>5519</v>
      </c>
      <c r="C565" s="832" t="s">
        <v>5722</v>
      </c>
      <c r="D565" s="832" t="s">
        <v>6298</v>
      </c>
      <c r="E565" s="832" t="s">
        <v>6299</v>
      </c>
      <c r="F565" s="849">
        <v>1</v>
      </c>
      <c r="G565" s="849">
        <v>6382.96</v>
      </c>
      <c r="H565" s="849"/>
      <c r="I565" s="849">
        <v>6382.96</v>
      </c>
      <c r="J565" s="849"/>
      <c r="K565" s="849"/>
      <c r="L565" s="849"/>
      <c r="M565" s="849"/>
      <c r="N565" s="849"/>
      <c r="O565" s="849"/>
      <c r="P565" s="837"/>
      <c r="Q565" s="850"/>
    </row>
    <row r="566" spans="1:17" ht="14.45" customHeight="1" x14ac:dyDescent="0.2">
      <c r="A566" s="831" t="s">
        <v>577</v>
      </c>
      <c r="B566" s="832" t="s">
        <v>5519</v>
      </c>
      <c r="C566" s="832" t="s">
        <v>5722</v>
      </c>
      <c r="D566" s="832" t="s">
        <v>6300</v>
      </c>
      <c r="E566" s="832" t="s">
        <v>6301</v>
      </c>
      <c r="F566" s="849">
        <v>1</v>
      </c>
      <c r="G566" s="849">
        <v>6525</v>
      </c>
      <c r="H566" s="849"/>
      <c r="I566" s="849">
        <v>6525</v>
      </c>
      <c r="J566" s="849"/>
      <c r="K566" s="849"/>
      <c r="L566" s="849"/>
      <c r="M566" s="849"/>
      <c r="N566" s="849"/>
      <c r="O566" s="849"/>
      <c r="P566" s="837"/>
      <c r="Q566" s="850"/>
    </row>
    <row r="567" spans="1:17" ht="14.45" customHeight="1" x14ac:dyDescent="0.2">
      <c r="A567" s="831" t="s">
        <v>577</v>
      </c>
      <c r="B567" s="832" t="s">
        <v>5519</v>
      </c>
      <c r="C567" s="832" t="s">
        <v>5722</v>
      </c>
      <c r="D567" s="832" t="s">
        <v>6302</v>
      </c>
      <c r="E567" s="832" t="s">
        <v>6303</v>
      </c>
      <c r="F567" s="849">
        <v>1</v>
      </c>
      <c r="G567" s="849">
        <v>567</v>
      </c>
      <c r="H567" s="849"/>
      <c r="I567" s="849">
        <v>567</v>
      </c>
      <c r="J567" s="849"/>
      <c r="K567" s="849"/>
      <c r="L567" s="849"/>
      <c r="M567" s="849"/>
      <c r="N567" s="849"/>
      <c r="O567" s="849"/>
      <c r="P567" s="837"/>
      <c r="Q567" s="850"/>
    </row>
    <row r="568" spans="1:17" ht="14.45" customHeight="1" x14ac:dyDescent="0.2">
      <c r="A568" s="831" t="s">
        <v>577</v>
      </c>
      <c r="B568" s="832" t="s">
        <v>5519</v>
      </c>
      <c r="C568" s="832" t="s">
        <v>5722</v>
      </c>
      <c r="D568" s="832" t="s">
        <v>6304</v>
      </c>
      <c r="E568" s="832" t="s">
        <v>6305</v>
      </c>
      <c r="F568" s="849">
        <v>6</v>
      </c>
      <c r="G568" s="849">
        <v>1530</v>
      </c>
      <c r="H568" s="849"/>
      <c r="I568" s="849">
        <v>255</v>
      </c>
      <c r="J568" s="849"/>
      <c r="K568" s="849"/>
      <c r="L568" s="849"/>
      <c r="M568" s="849"/>
      <c r="N568" s="849"/>
      <c r="O568" s="849"/>
      <c r="P568" s="837"/>
      <c r="Q568" s="850"/>
    </row>
    <row r="569" spans="1:17" ht="14.45" customHeight="1" x14ac:dyDescent="0.2">
      <c r="A569" s="831" t="s">
        <v>577</v>
      </c>
      <c r="B569" s="832" t="s">
        <v>5519</v>
      </c>
      <c r="C569" s="832" t="s">
        <v>5722</v>
      </c>
      <c r="D569" s="832" t="s">
        <v>6306</v>
      </c>
      <c r="E569" s="832" t="s">
        <v>6262</v>
      </c>
      <c r="F569" s="849"/>
      <c r="G569" s="849"/>
      <c r="H569" s="849"/>
      <c r="I569" s="849"/>
      <c r="J569" s="849"/>
      <c r="K569" s="849"/>
      <c r="L569" s="849"/>
      <c r="M569" s="849"/>
      <c r="N569" s="849">
        <v>2</v>
      </c>
      <c r="O569" s="849">
        <v>1382.08</v>
      </c>
      <c r="P569" s="837"/>
      <c r="Q569" s="850">
        <v>691.04</v>
      </c>
    </row>
    <row r="570" spans="1:17" ht="14.45" customHeight="1" x14ac:dyDescent="0.2">
      <c r="A570" s="831" t="s">
        <v>577</v>
      </c>
      <c r="B570" s="832" t="s">
        <v>5519</v>
      </c>
      <c r="C570" s="832" t="s">
        <v>5722</v>
      </c>
      <c r="D570" s="832" t="s">
        <v>6307</v>
      </c>
      <c r="E570" s="832" t="s">
        <v>6308</v>
      </c>
      <c r="F570" s="849"/>
      <c r="G570" s="849"/>
      <c r="H570" s="849"/>
      <c r="I570" s="849"/>
      <c r="J570" s="849">
        <v>1</v>
      </c>
      <c r="K570" s="849">
        <v>2811.65</v>
      </c>
      <c r="L570" s="849">
        <v>1</v>
      </c>
      <c r="M570" s="849">
        <v>2811.65</v>
      </c>
      <c r="N570" s="849"/>
      <c r="O570" s="849"/>
      <c r="P570" s="837"/>
      <c r="Q570" s="850"/>
    </row>
    <row r="571" spans="1:17" ht="14.45" customHeight="1" x14ac:dyDescent="0.2">
      <c r="A571" s="831" t="s">
        <v>577</v>
      </c>
      <c r="B571" s="832" t="s">
        <v>5519</v>
      </c>
      <c r="C571" s="832" t="s">
        <v>5722</v>
      </c>
      <c r="D571" s="832" t="s">
        <v>6309</v>
      </c>
      <c r="E571" s="832" t="s">
        <v>6310</v>
      </c>
      <c r="F571" s="849">
        <v>1</v>
      </c>
      <c r="G571" s="849">
        <v>1288</v>
      </c>
      <c r="H571" s="849"/>
      <c r="I571" s="849">
        <v>1288</v>
      </c>
      <c r="J571" s="849"/>
      <c r="K571" s="849"/>
      <c r="L571" s="849"/>
      <c r="M571" s="849"/>
      <c r="N571" s="849"/>
      <c r="O571" s="849"/>
      <c r="P571" s="837"/>
      <c r="Q571" s="850"/>
    </row>
    <row r="572" spans="1:17" ht="14.45" customHeight="1" x14ac:dyDescent="0.2">
      <c r="A572" s="831" t="s">
        <v>577</v>
      </c>
      <c r="B572" s="832" t="s">
        <v>5519</v>
      </c>
      <c r="C572" s="832" t="s">
        <v>5722</v>
      </c>
      <c r="D572" s="832" t="s">
        <v>6311</v>
      </c>
      <c r="E572" s="832" t="s">
        <v>6312</v>
      </c>
      <c r="F572" s="849">
        <v>3</v>
      </c>
      <c r="G572" s="849">
        <v>20080.170000000002</v>
      </c>
      <c r="H572" s="849">
        <v>3</v>
      </c>
      <c r="I572" s="849">
        <v>6693.39</v>
      </c>
      <c r="J572" s="849">
        <v>1</v>
      </c>
      <c r="K572" s="849">
        <v>6693.39</v>
      </c>
      <c r="L572" s="849">
        <v>1</v>
      </c>
      <c r="M572" s="849">
        <v>6693.39</v>
      </c>
      <c r="N572" s="849">
        <v>6</v>
      </c>
      <c r="O572" s="849">
        <v>40160.340000000004</v>
      </c>
      <c r="P572" s="837">
        <v>6</v>
      </c>
      <c r="Q572" s="850">
        <v>6693.39</v>
      </c>
    </row>
    <row r="573" spans="1:17" ht="14.45" customHeight="1" x14ac:dyDescent="0.2">
      <c r="A573" s="831" t="s">
        <v>577</v>
      </c>
      <c r="B573" s="832" t="s">
        <v>5519</v>
      </c>
      <c r="C573" s="832" t="s">
        <v>5722</v>
      </c>
      <c r="D573" s="832" t="s">
        <v>6313</v>
      </c>
      <c r="E573" s="832" t="s">
        <v>6314</v>
      </c>
      <c r="F573" s="849"/>
      <c r="G573" s="849"/>
      <c r="H573" s="849"/>
      <c r="I573" s="849"/>
      <c r="J573" s="849">
        <v>1</v>
      </c>
      <c r="K573" s="849">
        <v>5252.8</v>
      </c>
      <c r="L573" s="849">
        <v>1</v>
      </c>
      <c r="M573" s="849">
        <v>5252.8</v>
      </c>
      <c r="N573" s="849">
        <v>2</v>
      </c>
      <c r="O573" s="849">
        <v>10505.6</v>
      </c>
      <c r="P573" s="837">
        <v>2</v>
      </c>
      <c r="Q573" s="850">
        <v>5252.8</v>
      </c>
    </row>
    <row r="574" spans="1:17" ht="14.45" customHeight="1" x14ac:dyDescent="0.2">
      <c r="A574" s="831" t="s">
        <v>577</v>
      </c>
      <c r="B574" s="832" t="s">
        <v>5519</v>
      </c>
      <c r="C574" s="832" t="s">
        <v>5722</v>
      </c>
      <c r="D574" s="832" t="s">
        <v>6315</v>
      </c>
      <c r="E574" s="832" t="s">
        <v>6316</v>
      </c>
      <c r="F574" s="849">
        <v>13</v>
      </c>
      <c r="G574" s="849">
        <v>12430.599999999999</v>
      </c>
      <c r="H574" s="849">
        <v>2.5999999999999996</v>
      </c>
      <c r="I574" s="849">
        <v>956.19999999999993</v>
      </c>
      <c r="J574" s="849">
        <v>5</v>
      </c>
      <c r="K574" s="849">
        <v>4781</v>
      </c>
      <c r="L574" s="849">
        <v>1</v>
      </c>
      <c r="M574" s="849">
        <v>956.2</v>
      </c>
      <c r="N574" s="849">
        <v>22</v>
      </c>
      <c r="O574" s="849">
        <v>21036.400000000001</v>
      </c>
      <c r="P574" s="837">
        <v>4.4000000000000004</v>
      </c>
      <c r="Q574" s="850">
        <v>956.2</v>
      </c>
    </row>
    <row r="575" spans="1:17" ht="14.45" customHeight="1" x14ac:dyDescent="0.2">
      <c r="A575" s="831" t="s">
        <v>577</v>
      </c>
      <c r="B575" s="832" t="s">
        <v>5519</v>
      </c>
      <c r="C575" s="832" t="s">
        <v>5722</v>
      </c>
      <c r="D575" s="832" t="s">
        <v>6317</v>
      </c>
      <c r="E575" s="832" t="s">
        <v>6318</v>
      </c>
      <c r="F575" s="849">
        <v>4</v>
      </c>
      <c r="G575" s="849">
        <v>4752.3599999999997</v>
      </c>
      <c r="H575" s="849"/>
      <c r="I575" s="849">
        <v>1188.0899999999999</v>
      </c>
      <c r="J575" s="849"/>
      <c r="K575" s="849"/>
      <c r="L575" s="849"/>
      <c r="M575" s="849"/>
      <c r="N575" s="849"/>
      <c r="O575" s="849"/>
      <c r="P575" s="837"/>
      <c r="Q575" s="850"/>
    </row>
    <row r="576" spans="1:17" ht="14.45" customHeight="1" x14ac:dyDescent="0.2">
      <c r="A576" s="831" t="s">
        <v>577</v>
      </c>
      <c r="B576" s="832" t="s">
        <v>5519</v>
      </c>
      <c r="C576" s="832" t="s">
        <v>5722</v>
      </c>
      <c r="D576" s="832" t="s">
        <v>6319</v>
      </c>
      <c r="E576" s="832" t="s">
        <v>6320</v>
      </c>
      <c r="F576" s="849">
        <v>1</v>
      </c>
      <c r="G576" s="849">
        <v>5352</v>
      </c>
      <c r="H576" s="849"/>
      <c r="I576" s="849">
        <v>5352</v>
      </c>
      <c r="J576" s="849"/>
      <c r="K576" s="849"/>
      <c r="L576" s="849"/>
      <c r="M576" s="849"/>
      <c r="N576" s="849"/>
      <c r="O576" s="849"/>
      <c r="P576" s="837"/>
      <c r="Q576" s="850"/>
    </row>
    <row r="577" spans="1:17" ht="14.45" customHeight="1" x14ac:dyDescent="0.2">
      <c r="A577" s="831" t="s">
        <v>577</v>
      </c>
      <c r="B577" s="832" t="s">
        <v>5519</v>
      </c>
      <c r="C577" s="832" t="s">
        <v>5722</v>
      </c>
      <c r="D577" s="832" t="s">
        <v>6321</v>
      </c>
      <c r="E577" s="832" t="s">
        <v>6322</v>
      </c>
      <c r="F577" s="849">
        <v>5</v>
      </c>
      <c r="G577" s="849">
        <v>3374.8</v>
      </c>
      <c r="H577" s="849">
        <v>5</v>
      </c>
      <c r="I577" s="849">
        <v>674.96</v>
      </c>
      <c r="J577" s="849">
        <v>1</v>
      </c>
      <c r="K577" s="849">
        <v>674.96</v>
      </c>
      <c r="L577" s="849">
        <v>1</v>
      </c>
      <c r="M577" s="849">
        <v>674.96</v>
      </c>
      <c r="N577" s="849">
        <v>10</v>
      </c>
      <c r="O577" s="849">
        <v>6749.6</v>
      </c>
      <c r="P577" s="837">
        <v>10</v>
      </c>
      <c r="Q577" s="850">
        <v>674.96</v>
      </c>
    </row>
    <row r="578" spans="1:17" ht="14.45" customHeight="1" x14ac:dyDescent="0.2">
      <c r="A578" s="831" t="s">
        <v>577</v>
      </c>
      <c r="B578" s="832" t="s">
        <v>5519</v>
      </c>
      <c r="C578" s="832" t="s">
        <v>5722</v>
      </c>
      <c r="D578" s="832" t="s">
        <v>6323</v>
      </c>
      <c r="E578" s="832" t="s">
        <v>6324</v>
      </c>
      <c r="F578" s="849">
        <v>4</v>
      </c>
      <c r="G578" s="849">
        <v>4499.76</v>
      </c>
      <c r="H578" s="849">
        <v>1.4526507447653361</v>
      </c>
      <c r="I578" s="849">
        <v>1124.94</v>
      </c>
      <c r="J578" s="849">
        <v>3</v>
      </c>
      <c r="K578" s="849">
        <v>3097.62</v>
      </c>
      <c r="L578" s="849">
        <v>1</v>
      </c>
      <c r="M578" s="849">
        <v>1032.54</v>
      </c>
      <c r="N578" s="849">
        <v>12</v>
      </c>
      <c r="O578" s="849">
        <v>12390.48</v>
      </c>
      <c r="P578" s="837">
        <v>4</v>
      </c>
      <c r="Q578" s="850">
        <v>1032.54</v>
      </c>
    </row>
    <row r="579" spans="1:17" ht="14.45" customHeight="1" x14ac:dyDescent="0.2">
      <c r="A579" s="831" t="s">
        <v>577</v>
      </c>
      <c r="B579" s="832" t="s">
        <v>5519</v>
      </c>
      <c r="C579" s="832" t="s">
        <v>5722</v>
      </c>
      <c r="D579" s="832" t="s">
        <v>6325</v>
      </c>
      <c r="E579" s="832" t="s">
        <v>6326</v>
      </c>
      <c r="F579" s="849">
        <v>1</v>
      </c>
      <c r="G579" s="849">
        <v>341.48</v>
      </c>
      <c r="H579" s="849">
        <v>5.0000000000000017E-2</v>
      </c>
      <c r="I579" s="849">
        <v>341.48</v>
      </c>
      <c r="J579" s="849">
        <v>20</v>
      </c>
      <c r="K579" s="849">
        <v>6829.5999999999985</v>
      </c>
      <c r="L579" s="849">
        <v>1</v>
      </c>
      <c r="M579" s="849">
        <v>341.4799999999999</v>
      </c>
      <c r="N579" s="849">
        <v>11</v>
      </c>
      <c r="O579" s="849">
        <v>3756.28</v>
      </c>
      <c r="P579" s="837">
        <v>0.55000000000000016</v>
      </c>
      <c r="Q579" s="850">
        <v>341.48</v>
      </c>
    </row>
    <row r="580" spans="1:17" ht="14.45" customHeight="1" x14ac:dyDescent="0.2">
      <c r="A580" s="831" t="s">
        <v>577</v>
      </c>
      <c r="B580" s="832" t="s">
        <v>5519</v>
      </c>
      <c r="C580" s="832" t="s">
        <v>5722</v>
      </c>
      <c r="D580" s="832" t="s">
        <v>6327</v>
      </c>
      <c r="E580" s="832" t="s">
        <v>6328</v>
      </c>
      <c r="F580" s="849">
        <v>1</v>
      </c>
      <c r="G580" s="849">
        <v>10994.78</v>
      </c>
      <c r="H580" s="849">
        <v>0.5</v>
      </c>
      <c r="I580" s="849">
        <v>10994.78</v>
      </c>
      <c r="J580" s="849">
        <v>2</v>
      </c>
      <c r="K580" s="849">
        <v>21989.56</v>
      </c>
      <c r="L580" s="849">
        <v>1</v>
      </c>
      <c r="M580" s="849">
        <v>10994.78</v>
      </c>
      <c r="N580" s="849"/>
      <c r="O580" s="849"/>
      <c r="P580" s="837"/>
      <c r="Q580" s="850"/>
    </row>
    <row r="581" spans="1:17" ht="14.45" customHeight="1" x14ac:dyDescent="0.2">
      <c r="A581" s="831" t="s">
        <v>577</v>
      </c>
      <c r="B581" s="832" t="s">
        <v>5519</v>
      </c>
      <c r="C581" s="832" t="s">
        <v>5722</v>
      </c>
      <c r="D581" s="832" t="s">
        <v>6329</v>
      </c>
      <c r="E581" s="832" t="s">
        <v>6330</v>
      </c>
      <c r="F581" s="849">
        <v>0.1</v>
      </c>
      <c r="G581" s="849">
        <v>517.6</v>
      </c>
      <c r="H581" s="849">
        <v>4.5454545454545456E-2</v>
      </c>
      <c r="I581" s="849">
        <v>5176</v>
      </c>
      <c r="J581" s="849">
        <v>2.2000000000000002</v>
      </c>
      <c r="K581" s="849">
        <v>11387.2</v>
      </c>
      <c r="L581" s="849">
        <v>1</v>
      </c>
      <c r="M581" s="849">
        <v>5176</v>
      </c>
      <c r="N581" s="849">
        <v>3.1</v>
      </c>
      <c r="O581" s="849">
        <v>16045.6</v>
      </c>
      <c r="P581" s="837">
        <v>1.4090909090909089</v>
      </c>
      <c r="Q581" s="850">
        <v>5176</v>
      </c>
    </row>
    <row r="582" spans="1:17" ht="14.45" customHeight="1" x14ac:dyDescent="0.2">
      <c r="A582" s="831" t="s">
        <v>577</v>
      </c>
      <c r="B582" s="832" t="s">
        <v>5519</v>
      </c>
      <c r="C582" s="832" t="s">
        <v>5722</v>
      </c>
      <c r="D582" s="832" t="s">
        <v>6331</v>
      </c>
      <c r="E582" s="832" t="s">
        <v>6332</v>
      </c>
      <c r="F582" s="849">
        <v>1</v>
      </c>
      <c r="G582" s="849">
        <v>2887.3</v>
      </c>
      <c r="H582" s="849"/>
      <c r="I582" s="849">
        <v>2887.3</v>
      </c>
      <c r="J582" s="849"/>
      <c r="K582" s="849"/>
      <c r="L582" s="849"/>
      <c r="M582" s="849"/>
      <c r="N582" s="849"/>
      <c r="O582" s="849"/>
      <c r="P582" s="837"/>
      <c r="Q582" s="850"/>
    </row>
    <row r="583" spans="1:17" ht="14.45" customHeight="1" x14ac:dyDescent="0.2">
      <c r="A583" s="831" t="s">
        <v>577</v>
      </c>
      <c r="B583" s="832" t="s">
        <v>5519</v>
      </c>
      <c r="C583" s="832" t="s">
        <v>5722</v>
      </c>
      <c r="D583" s="832" t="s">
        <v>6333</v>
      </c>
      <c r="E583" s="832" t="s">
        <v>6334</v>
      </c>
      <c r="F583" s="849"/>
      <c r="G583" s="849"/>
      <c r="H583" s="849"/>
      <c r="I583" s="849"/>
      <c r="J583" s="849">
        <v>4</v>
      </c>
      <c r="K583" s="849">
        <v>17547.96</v>
      </c>
      <c r="L583" s="849">
        <v>1</v>
      </c>
      <c r="M583" s="849">
        <v>4386.99</v>
      </c>
      <c r="N583" s="849">
        <v>3</v>
      </c>
      <c r="O583" s="849">
        <v>13160.97</v>
      </c>
      <c r="P583" s="837">
        <v>0.75</v>
      </c>
      <c r="Q583" s="850">
        <v>4386.99</v>
      </c>
    </row>
    <row r="584" spans="1:17" ht="14.45" customHeight="1" x14ac:dyDescent="0.2">
      <c r="A584" s="831" t="s">
        <v>577</v>
      </c>
      <c r="B584" s="832" t="s">
        <v>5519</v>
      </c>
      <c r="C584" s="832" t="s">
        <v>5722</v>
      </c>
      <c r="D584" s="832" t="s">
        <v>6335</v>
      </c>
      <c r="E584" s="832" t="s">
        <v>5877</v>
      </c>
      <c r="F584" s="849"/>
      <c r="G584" s="849"/>
      <c r="H584" s="849"/>
      <c r="I584" s="849"/>
      <c r="J584" s="849">
        <v>2</v>
      </c>
      <c r="K584" s="849">
        <v>1450.9</v>
      </c>
      <c r="L584" s="849">
        <v>1</v>
      </c>
      <c r="M584" s="849">
        <v>725.45</v>
      </c>
      <c r="N584" s="849"/>
      <c r="O584" s="849"/>
      <c r="P584" s="837"/>
      <c r="Q584" s="850"/>
    </row>
    <row r="585" spans="1:17" ht="14.45" customHeight="1" x14ac:dyDescent="0.2">
      <c r="A585" s="831" t="s">
        <v>577</v>
      </c>
      <c r="B585" s="832" t="s">
        <v>5519</v>
      </c>
      <c r="C585" s="832" t="s">
        <v>5722</v>
      </c>
      <c r="D585" s="832" t="s">
        <v>6336</v>
      </c>
      <c r="E585" s="832" t="s">
        <v>6337</v>
      </c>
      <c r="F585" s="849"/>
      <c r="G585" s="849"/>
      <c r="H585" s="849"/>
      <c r="I585" s="849"/>
      <c r="J585" s="849">
        <v>4</v>
      </c>
      <c r="K585" s="849">
        <v>20445.52</v>
      </c>
      <c r="L585" s="849">
        <v>1</v>
      </c>
      <c r="M585" s="849">
        <v>5111.38</v>
      </c>
      <c r="N585" s="849"/>
      <c r="O585" s="849"/>
      <c r="P585" s="837"/>
      <c r="Q585" s="850"/>
    </row>
    <row r="586" spans="1:17" ht="14.45" customHeight="1" x14ac:dyDescent="0.2">
      <c r="A586" s="831" t="s">
        <v>577</v>
      </c>
      <c r="B586" s="832" t="s">
        <v>5519</v>
      </c>
      <c r="C586" s="832" t="s">
        <v>5722</v>
      </c>
      <c r="D586" s="832" t="s">
        <v>6338</v>
      </c>
      <c r="E586" s="832" t="s">
        <v>6339</v>
      </c>
      <c r="F586" s="849"/>
      <c r="G586" s="849"/>
      <c r="H586" s="849"/>
      <c r="I586" s="849"/>
      <c r="J586" s="849">
        <v>2</v>
      </c>
      <c r="K586" s="849">
        <v>24818.84</v>
      </c>
      <c r="L586" s="849">
        <v>1</v>
      </c>
      <c r="M586" s="849">
        <v>12409.42</v>
      </c>
      <c r="N586" s="849"/>
      <c r="O586" s="849"/>
      <c r="P586" s="837"/>
      <c r="Q586" s="850"/>
    </row>
    <row r="587" spans="1:17" ht="14.45" customHeight="1" x14ac:dyDescent="0.2">
      <c r="A587" s="831" t="s">
        <v>577</v>
      </c>
      <c r="B587" s="832" t="s">
        <v>5519</v>
      </c>
      <c r="C587" s="832" t="s">
        <v>5722</v>
      </c>
      <c r="D587" s="832" t="s">
        <v>6340</v>
      </c>
      <c r="E587" s="832" t="s">
        <v>6115</v>
      </c>
      <c r="F587" s="849"/>
      <c r="G587" s="849"/>
      <c r="H587" s="849"/>
      <c r="I587" s="849"/>
      <c r="J587" s="849">
        <v>1</v>
      </c>
      <c r="K587" s="849">
        <v>8946.2999999999993</v>
      </c>
      <c r="L587" s="849">
        <v>1</v>
      </c>
      <c r="M587" s="849">
        <v>8946.2999999999993</v>
      </c>
      <c r="N587" s="849">
        <v>3</v>
      </c>
      <c r="O587" s="849">
        <v>26838.899999999998</v>
      </c>
      <c r="P587" s="837">
        <v>3</v>
      </c>
      <c r="Q587" s="850">
        <v>8946.2999999999993</v>
      </c>
    </row>
    <row r="588" spans="1:17" ht="14.45" customHeight="1" x14ac:dyDescent="0.2">
      <c r="A588" s="831" t="s">
        <v>577</v>
      </c>
      <c r="B588" s="832" t="s">
        <v>5519</v>
      </c>
      <c r="C588" s="832" t="s">
        <v>5722</v>
      </c>
      <c r="D588" s="832" t="s">
        <v>6341</v>
      </c>
      <c r="E588" s="832" t="s">
        <v>6342</v>
      </c>
      <c r="F588" s="849"/>
      <c r="G588" s="849"/>
      <c r="H588" s="849"/>
      <c r="I588" s="849"/>
      <c r="J588" s="849">
        <v>2</v>
      </c>
      <c r="K588" s="849">
        <v>8210</v>
      </c>
      <c r="L588" s="849">
        <v>1</v>
      </c>
      <c r="M588" s="849">
        <v>4105</v>
      </c>
      <c r="N588" s="849"/>
      <c r="O588" s="849"/>
      <c r="P588" s="837"/>
      <c r="Q588" s="850"/>
    </row>
    <row r="589" spans="1:17" ht="14.45" customHeight="1" x14ac:dyDescent="0.2">
      <c r="A589" s="831" t="s">
        <v>577</v>
      </c>
      <c r="B589" s="832" t="s">
        <v>5519</v>
      </c>
      <c r="C589" s="832" t="s">
        <v>5722</v>
      </c>
      <c r="D589" s="832" t="s">
        <v>6343</v>
      </c>
      <c r="E589" s="832" t="s">
        <v>6344</v>
      </c>
      <c r="F589" s="849"/>
      <c r="G589" s="849"/>
      <c r="H589" s="849"/>
      <c r="I589" s="849"/>
      <c r="J589" s="849">
        <v>1</v>
      </c>
      <c r="K589" s="849">
        <v>8669.48</v>
      </c>
      <c r="L589" s="849">
        <v>1</v>
      </c>
      <c r="M589" s="849">
        <v>8669.48</v>
      </c>
      <c r="N589" s="849">
        <v>1</v>
      </c>
      <c r="O589" s="849">
        <v>8669.48</v>
      </c>
      <c r="P589" s="837">
        <v>1</v>
      </c>
      <c r="Q589" s="850">
        <v>8669.48</v>
      </c>
    </row>
    <row r="590" spans="1:17" ht="14.45" customHeight="1" x14ac:dyDescent="0.2">
      <c r="A590" s="831" t="s">
        <v>577</v>
      </c>
      <c r="B590" s="832" t="s">
        <v>5519</v>
      </c>
      <c r="C590" s="832" t="s">
        <v>5722</v>
      </c>
      <c r="D590" s="832" t="s">
        <v>6345</v>
      </c>
      <c r="E590" s="832" t="s">
        <v>6260</v>
      </c>
      <c r="F590" s="849"/>
      <c r="G590" s="849"/>
      <c r="H590" s="849"/>
      <c r="I590" s="849"/>
      <c r="J590" s="849">
        <v>2</v>
      </c>
      <c r="K590" s="849">
        <v>13764.3</v>
      </c>
      <c r="L590" s="849">
        <v>1</v>
      </c>
      <c r="M590" s="849">
        <v>6882.15</v>
      </c>
      <c r="N590" s="849"/>
      <c r="O590" s="849"/>
      <c r="P590" s="837"/>
      <c r="Q590" s="850"/>
    </row>
    <row r="591" spans="1:17" ht="14.45" customHeight="1" x14ac:dyDescent="0.2">
      <c r="A591" s="831" t="s">
        <v>577</v>
      </c>
      <c r="B591" s="832" t="s">
        <v>5519</v>
      </c>
      <c r="C591" s="832" t="s">
        <v>5722</v>
      </c>
      <c r="D591" s="832" t="s">
        <v>6346</v>
      </c>
      <c r="E591" s="832" t="s">
        <v>6347</v>
      </c>
      <c r="F591" s="849"/>
      <c r="G591" s="849"/>
      <c r="H591" s="849"/>
      <c r="I591" s="849"/>
      <c r="J591" s="849">
        <v>2</v>
      </c>
      <c r="K591" s="849">
        <v>10173.16</v>
      </c>
      <c r="L591" s="849">
        <v>1</v>
      </c>
      <c r="M591" s="849">
        <v>5086.58</v>
      </c>
      <c r="N591" s="849">
        <v>3</v>
      </c>
      <c r="O591" s="849">
        <v>15259.74</v>
      </c>
      <c r="P591" s="837">
        <v>1.5</v>
      </c>
      <c r="Q591" s="850">
        <v>5086.58</v>
      </c>
    </row>
    <row r="592" spans="1:17" ht="14.45" customHeight="1" x14ac:dyDescent="0.2">
      <c r="A592" s="831" t="s">
        <v>577</v>
      </c>
      <c r="B592" s="832" t="s">
        <v>5519</v>
      </c>
      <c r="C592" s="832" t="s">
        <v>5722</v>
      </c>
      <c r="D592" s="832" t="s">
        <v>6348</v>
      </c>
      <c r="E592" s="832" t="s">
        <v>6349</v>
      </c>
      <c r="F592" s="849"/>
      <c r="G592" s="849"/>
      <c r="H592" s="849"/>
      <c r="I592" s="849"/>
      <c r="J592" s="849">
        <v>2</v>
      </c>
      <c r="K592" s="849">
        <v>39703.5</v>
      </c>
      <c r="L592" s="849">
        <v>1</v>
      </c>
      <c r="M592" s="849">
        <v>19851.75</v>
      </c>
      <c r="N592" s="849">
        <v>3</v>
      </c>
      <c r="O592" s="849">
        <v>59555.25</v>
      </c>
      <c r="P592" s="837">
        <v>1.5</v>
      </c>
      <c r="Q592" s="850">
        <v>19851.75</v>
      </c>
    </row>
    <row r="593" spans="1:17" ht="14.45" customHeight="1" x14ac:dyDescent="0.2">
      <c r="A593" s="831" t="s">
        <v>577</v>
      </c>
      <c r="B593" s="832" t="s">
        <v>5519</v>
      </c>
      <c r="C593" s="832" t="s">
        <v>5722</v>
      </c>
      <c r="D593" s="832" t="s">
        <v>6350</v>
      </c>
      <c r="E593" s="832" t="s">
        <v>6351</v>
      </c>
      <c r="F593" s="849"/>
      <c r="G593" s="849"/>
      <c r="H593" s="849"/>
      <c r="I593" s="849"/>
      <c r="J593" s="849">
        <v>1</v>
      </c>
      <c r="K593" s="849">
        <v>9751.4599999999991</v>
      </c>
      <c r="L593" s="849">
        <v>1</v>
      </c>
      <c r="M593" s="849">
        <v>9751.4599999999991</v>
      </c>
      <c r="N593" s="849">
        <v>2</v>
      </c>
      <c r="O593" s="849">
        <v>19502.919999999998</v>
      </c>
      <c r="P593" s="837">
        <v>2</v>
      </c>
      <c r="Q593" s="850">
        <v>9751.4599999999991</v>
      </c>
    </row>
    <row r="594" spans="1:17" ht="14.45" customHeight="1" x14ac:dyDescent="0.2">
      <c r="A594" s="831" t="s">
        <v>577</v>
      </c>
      <c r="B594" s="832" t="s">
        <v>5519</v>
      </c>
      <c r="C594" s="832" t="s">
        <v>5722</v>
      </c>
      <c r="D594" s="832" t="s">
        <v>6352</v>
      </c>
      <c r="E594" s="832" t="s">
        <v>5824</v>
      </c>
      <c r="F594" s="849">
        <v>1</v>
      </c>
      <c r="G594" s="849">
        <v>1916.24</v>
      </c>
      <c r="H594" s="849">
        <v>1</v>
      </c>
      <c r="I594" s="849">
        <v>1916.24</v>
      </c>
      <c r="J594" s="849">
        <v>1</v>
      </c>
      <c r="K594" s="849">
        <v>1916.24</v>
      </c>
      <c r="L594" s="849">
        <v>1</v>
      </c>
      <c r="M594" s="849">
        <v>1916.24</v>
      </c>
      <c r="N594" s="849">
        <v>1</v>
      </c>
      <c r="O594" s="849">
        <v>1916.24</v>
      </c>
      <c r="P594" s="837">
        <v>1</v>
      </c>
      <c r="Q594" s="850">
        <v>1916.24</v>
      </c>
    </row>
    <row r="595" spans="1:17" ht="14.45" customHeight="1" x14ac:dyDescent="0.2">
      <c r="A595" s="831" t="s">
        <v>577</v>
      </c>
      <c r="B595" s="832" t="s">
        <v>5519</v>
      </c>
      <c r="C595" s="832" t="s">
        <v>5722</v>
      </c>
      <c r="D595" s="832" t="s">
        <v>6353</v>
      </c>
      <c r="E595" s="832" t="s">
        <v>5840</v>
      </c>
      <c r="F595" s="849"/>
      <c r="G595" s="849"/>
      <c r="H595" s="849"/>
      <c r="I595" s="849"/>
      <c r="J595" s="849">
        <v>1</v>
      </c>
      <c r="K595" s="849">
        <v>1206</v>
      </c>
      <c r="L595" s="849">
        <v>1</v>
      </c>
      <c r="M595" s="849">
        <v>1206</v>
      </c>
      <c r="N595" s="849">
        <v>3</v>
      </c>
      <c r="O595" s="849">
        <v>3618</v>
      </c>
      <c r="P595" s="837">
        <v>3</v>
      </c>
      <c r="Q595" s="850">
        <v>1206</v>
      </c>
    </row>
    <row r="596" spans="1:17" ht="14.45" customHeight="1" x14ac:dyDescent="0.2">
      <c r="A596" s="831" t="s">
        <v>577</v>
      </c>
      <c r="B596" s="832" t="s">
        <v>5519</v>
      </c>
      <c r="C596" s="832" t="s">
        <v>5722</v>
      </c>
      <c r="D596" s="832" t="s">
        <v>6354</v>
      </c>
      <c r="E596" s="832" t="s">
        <v>6355</v>
      </c>
      <c r="F596" s="849"/>
      <c r="G596" s="849"/>
      <c r="H596" s="849"/>
      <c r="I596" s="849"/>
      <c r="J596" s="849">
        <v>2</v>
      </c>
      <c r="K596" s="849">
        <v>10465.200000000001</v>
      </c>
      <c r="L596" s="849">
        <v>1</v>
      </c>
      <c r="M596" s="849">
        <v>5232.6000000000004</v>
      </c>
      <c r="N596" s="849"/>
      <c r="O596" s="849"/>
      <c r="P596" s="837"/>
      <c r="Q596" s="850"/>
    </row>
    <row r="597" spans="1:17" ht="14.45" customHeight="1" x14ac:dyDescent="0.2">
      <c r="A597" s="831" t="s">
        <v>577</v>
      </c>
      <c r="B597" s="832" t="s">
        <v>5519</v>
      </c>
      <c r="C597" s="832" t="s">
        <v>5722</v>
      </c>
      <c r="D597" s="832" t="s">
        <v>6356</v>
      </c>
      <c r="E597" s="832" t="s">
        <v>6357</v>
      </c>
      <c r="F597" s="849"/>
      <c r="G597" s="849"/>
      <c r="H597" s="849"/>
      <c r="I597" s="849"/>
      <c r="J597" s="849">
        <v>1</v>
      </c>
      <c r="K597" s="849">
        <v>2208.4899999999998</v>
      </c>
      <c r="L597" s="849">
        <v>1</v>
      </c>
      <c r="M597" s="849">
        <v>2208.4899999999998</v>
      </c>
      <c r="N597" s="849"/>
      <c r="O597" s="849"/>
      <c r="P597" s="837"/>
      <c r="Q597" s="850"/>
    </row>
    <row r="598" spans="1:17" ht="14.45" customHeight="1" x14ac:dyDescent="0.2">
      <c r="A598" s="831" t="s">
        <v>577</v>
      </c>
      <c r="B598" s="832" t="s">
        <v>5519</v>
      </c>
      <c r="C598" s="832" t="s">
        <v>5722</v>
      </c>
      <c r="D598" s="832" t="s">
        <v>6358</v>
      </c>
      <c r="E598" s="832" t="s">
        <v>6260</v>
      </c>
      <c r="F598" s="849"/>
      <c r="G598" s="849"/>
      <c r="H598" s="849"/>
      <c r="I598" s="849"/>
      <c r="J598" s="849">
        <v>1</v>
      </c>
      <c r="K598" s="849">
        <v>6882.15</v>
      </c>
      <c r="L598" s="849">
        <v>1</v>
      </c>
      <c r="M598" s="849">
        <v>6882.15</v>
      </c>
      <c r="N598" s="849"/>
      <c r="O598" s="849"/>
      <c r="P598" s="837"/>
      <c r="Q598" s="850"/>
    </row>
    <row r="599" spans="1:17" ht="14.45" customHeight="1" x14ac:dyDescent="0.2">
      <c r="A599" s="831" t="s">
        <v>577</v>
      </c>
      <c r="B599" s="832" t="s">
        <v>5519</v>
      </c>
      <c r="C599" s="832" t="s">
        <v>5722</v>
      </c>
      <c r="D599" s="832" t="s">
        <v>6359</v>
      </c>
      <c r="E599" s="832" t="s">
        <v>5738</v>
      </c>
      <c r="F599" s="849"/>
      <c r="G599" s="849"/>
      <c r="H599" s="849"/>
      <c r="I599" s="849"/>
      <c r="J599" s="849">
        <v>1</v>
      </c>
      <c r="K599" s="849">
        <v>4039.02</v>
      </c>
      <c r="L599" s="849">
        <v>1</v>
      </c>
      <c r="M599" s="849">
        <v>4039.02</v>
      </c>
      <c r="N599" s="849"/>
      <c r="O599" s="849"/>
      <c r="P599" s="837"/>
      <c r="Q599" s="850"/>
    </row>
    <row r="600" spans="1:17" ht="14.45" customHeight="1" x14ac:dyDescent="0.2">
      <c r="A600" s="831" t="s">
        <v>577</v>
      </c>
      <c r="B600" s="832" t="s">
        <v>5519</v>
      </c>
      <c r="C600" s="832" t="s">
        <v>5722</v>
      </c>
      <c r="D600" s="832" t="s">
        <v>6360</v>
      </c>
      <c r="E600" s="832" t="s">
        <v>6361</v>
      </c>
      <c r="F600" s="849"/>
      <c r="G600" s="849"/>
      <c r="H600" s="849"/>
      <c r="I600" s="849"/>
      <c r="J600" s="849">
        <v>1</v>
      </c>
      <c r="K600" s="849">
        <v>4963</v>
      </c>
      <c r="L600" s="849">
        <v>1</v>
      </c>
      <c r="M600" s="849">
        <v>4963</v>
      </c>
      <c r="N600" s="849"/>
      <c r="O600" s="849"/>
      <c r="P600" s="837"/>
      <c r="Q600" s="850"/>
    </row>
    <row r="601" spans="1:17" ht="14.45" customHeight="1" x14ac:dyDescent="0.2">
      <c r="A601" s="831" t="s">
        <v>577</v>
      </c>
      <c r="B601" s="832" t="s">
        <v>5519</v>
      </c>
      <c r="C601" s="832" t="s">
        <v>5722</v>
      </c>
      <c r="D601" s="832" t="s">
        <v>6362</v>
      </c>
      <c r="E601" s="832" t="s">
        <v>6363</v>
      </c>
      <c r="F601" s="849"/>
      <c r="G601" s="849"/>
      <c r="H601" s="849"/>
      <c r="I601" s="849"/>
      <c r="J601" s="849"/>
      <c r="K601" s="849"/>
      <c r="L601" s="849"/>
      <c r="M601" s="849"/>
      <c r="N601" s="849">
        <v>5</v>
      </c>
      <c r="O601" s="849">
        <v>32691.05</v>
      </c>
      <c r="P601" s="837"/>
      <c r="Q601" s="850">
        <v>6538.21</v>
      </c>
    </row>
    <row r="602" spans="1:17" ht="14.45" customHeight="1" x14ac:dyDescent="0.2">
      <c r="A602" s="831" t="s">
        <v>577</v>
      </c>
      <c r="B602" s="832" t="s">
        <v>5519</v>
      </c>
      <c r="C602" s="832" t="s">
        <v>5722</v>
      </c>
      <c r="D602" s="832" t="s">
        <v>6364</v>
      </c>
      <c r="E602" s="832" t="s">
        <v>5724</v>
      </c>
      <c r="F602" s="849"/>
      <c r="G602" s="849"/>
      <c r="H602" s="849"/>
      <c r="I602" s="849"/>
      <c r="J602" s="849">
        <v>1</v>
      </c>
      <c r="K602" s="849">
        <v>586.48</v>
      </c>
      <c r="L602" s="849">
        <v>1</v>
      </c>
      <c r="M602" s="849">
        <v>586.48</v>
      </c>
      <c r="N602" s="849"/>
      <c r="O602" s="849"/>
      <c r="P602" s="837"/>
      <c r="Q602" s="850"/>
    </row>
    <row r="603" spans="1:17" ht="14.45" customHeight="1" x14ac:dyDescent="0.2">
      <c r="A603" s="831" t="s">
        <v>577</v>
      </c>
      <c r="B603" s="832" t="s">
        <v>5519</v>
      </c>
      <c r="C603" s="832" t="s">
        <v>5722</v>
      </c>
      <c r="D603" s="832" t="s">
        <v>6365</v>
      </c>
      <c r="E603" s="832" t="s">
        <v>6366</v>
      </c>
      <c r="F603" s="849">
        <v>1</v>
      </c>
      <c r="G603" s="849">
        <v>8471.24</v>
      </c>
      <c r="H603" s="849"/>
      <c r="I603" s="849">
        <v>8471.24</v>
      </c>
      <c r="J603" s="849"/>
      <c r="K603" s="849"/>
      <c r="L603" s="849"/>
      <c r="M603" s="849"/>
      <c r="N603" s="849">
        <v>2</v>
      </c>
      <c r="O603" s="849">
        <v>16942.48</v>
      </c>
      <c r="P603" s="837"/>
      <c r="Q603" s="850">
        <v>8471.24</v>
      </c>
    </row>
    <row r="604" spans="1:17" ht="14.45" customHeight="1" x14ac:dyDescent="0.2">
      <c r="A604" s="831" t="s">
        <v>577</v>
      </c>
      <c r="B604" s="832" t="s">
        <v>5519</v>
      </c>
      <c r="C604" s="832" t="s">
        <v>5722</v>
      </c>
      <c r="D604" s="832" t="s">
        <v>6367</v>
      </c>
      <c r="E604" s="832" t="s">
        <v>6368</v>
      </c>
      <c r="F604" s="849"/>
      <c r="G604" s="849"/>
      <c r="H604" s="849"/>
      <c r="I604" s="849"/>
      <c r="J604" s="849">
        <v>1</v>
      </c>
      <c r="K604" s="849">
        <v>11431</v>
      </c>
      <c r="L604" s="849">
        <v>1</v>
      </c>
      <c r="M604" s="849">
        <v>11431</v>
      </c>
      <c r="N604" s="849"/>
      <c r="O604" s="849"/>
      <c r="P604" s="837"/>
      <c r="Q604" s="850"/>
    </row>
    <row r="605" spans="1:17" ht="14.45" customHeight="1" x14ac:dyDescent="0.2">
      <c r="A605" s="831" t="s">
        <v>577</v>
      </c>
      <c r="B605" s="832" t="s">
        <v>5519</v>
      </c>
      <c r="C605" s="832" t="s">
        <v>5722</v>
      </c>
      <c r="D605" s="832" t="s">
        <v>6369</v>
      </c>
      <c r="E605" s="832" t="s">
        <v>6370</v>
      </c>
      <c r="F605" s="849"/>
      <c r="G605" s="849"/>
      <c r="H605" s="849"/>
      <c r="I605" s="849"/>
      <c r="J605" s="849">
        <v>1</v>
      </c>
      <c r="K605" s="849">
        <v>9888.98</v>
      </c>
      <c r="L605" s="849">
        <v>1</v>
      </c>
      <c r="M605" s="849">
        <v>9888.98</v>
      </c>
      <c r="N605" s="849">
        <v>1</v>
      </c>
      <c r="O605" s="849">
        <v>9888.98</v>
      </c>
      <c r="P605" s="837">
        <v>1</v>
      </c>
      <c r="Q605" s="850">
        <v>9888.98</v>
      </c>
    </row>
    <row r="606" spans="1:17" ht="14.45" customHeight="1" x14ac:dyDescent="0.2">
      <c r="A606" s="831" t="s">
        <v>577</v>
      </c>
      <c r="B606" s="832" t="s">
        <v>5519</v>
      </c>
      <c r="C606" s="832" t="s">
        <v>5722</v>
      </c>
      <c r="D606" s="832" t="s">
        <v>6371</v>
      </c>
      <c r="E606" s="832" t="s">
        <v>6281</v>
      </c>
      <c r="F606" s="849"/>
      <c r="G606" s="849"/>
      <c r="H606" s="849"/>
      <c r="I606" s="849"/>
      <c r="J606" s="849"/>
      <c r="K606" s="849"/>
      <c r="L606" s="849"/>
      <c r="M606" s="849"/>
      <c r="N606" s="849">
        <v>0.4</v>
      </c>
      <c r="O606" s="849">
        <v>2200.7600000000002</v>
      </c>
      <c r="P606" s="837"/>
      <c r="Q606" s="850">
        <v>5501.9000000000005</v>
      </c>
    </row>
    <row r="607" spans="1:17" ht="14.45" customHeight="1" x14ac:dyDescent="0.2">
      <c r="A607" s="831" t="s">
        <v>577</v>
      </c>
      <c r="B607" s="832" t="s">
        <v>5519</v>
      </c>
      <c r="C607" s="832" t="s">
        <v>5722</v>
      </c>
      <c r="D607" s="832" t="s">
        <v>6372</v>
      </c>
      <c r="E607" s="832" t="s">
        <v>6373</v>
      </c>
      <c r="F607" s="849"/>
      <c r="G607" s="849"/>
      <c r="H607" s="849"/>
      <c r="I607" s="849"/>
      <c r="J607" s="849"/>
      <c r="K607" s="849"/>
      <c r="L607" s="849"/>
      <c r="M607" s="849"/>
      <c r="N607" s="849">
        <v>2</v>
      </c>
      <c r="O607" s="849">
        <v>23125.42</v>
      </c>
      <c r="P607" s="837"/>
      <c r="Q607" s="850">
        <v>11562.71</v>
      </c>
    </row>
    <row r="608" spans="1:17" ht="14.45" customHeight="1" x14ac:dyDescent="0.2">
      <c r="A608" s="831" t="s">
        <v>577</v>
      </c>
      <c r="B608" s="832" t="s">
        <v>5519</v>
      </c>
      <c r="C608" s="832" t="s">
        <v>5722</v>
      </c>
      <c r="D608" s="832" t="s">
        <v>6374</v>
      </c>
      <c r="E608" s="832" t="s">
        <v>6047</v>
      </c>
      <c r="F608" s="849"/>
      <c r="G608" s="849"/>
      <c r="H608" s="849"/>
      <c r="I608" s="849"/>
      <c r="J608" s="849"/>
      <c r="K608" s="849"/>
      <c r="L608" s="849"/>
      <c r="M608" s="849"/>
      <c r="N608" s="849">
        <v>9</v>
      </c>
      <c r="O608" s="849">
        <v>62110.350000000006</v>
      </c>
      <c r="P608" s="837"/>
      <c r="Q608" s="850">
        <v>6901.1500000000005</v>
      </c>
    </row>
    <row r="609" spans="1:17" ht="14.45" customHeight="1" x14ac:dyDescent="0.2">
      <c r="A609" s="831" t="s">
        <v>577</v>
      </c>
      <c r="B609" s="832" t="s">
        <v>5519</v>
      </c>
      <c r="C609" s="832" t="s">
        <v>5722</v>
      </c>
      <c r="D609" s="832" t="s">
        <v>6375</v>
      </c>
      <c r="E609" s="832" t="s">
        <v>6376</v>
      </c>
      <c r="F609" s="849"/>
      <c r="G609" s="849"/>
      <c r="H609" s="849"/>
      <c r="I609" s="849"/>
      <c r="J609" s="849"/>
      <c r="K609" s="849"/>
      <c r="L609" s="849"/>
      <c r="M609" s="849"/>
      <c r="N609" s="849">
        <v>21</v>
      </c>
      <c r="O609" s="849">
        <v>123375</v>
      </c>
      <c r="P609" s="837"/>
      <c r="Q609" s="850">
        <v>5875</v>
      </c>
    </row>
    <row r="610" spans="1:17" ht="14.45" customHeight="1" x14ac:dyDescent="0.2">
      <c r="A610" s="831" t="s">
        <v>577</v>
      </c>
      <c r="B610" s="832" t="s">
        <v>5519</v>
      </c>
      <c r="C610" s="832" t="s">
        <v>5722</v>
      </c>
      <c r="D610" s="832" t="s">
        <v>6377</v>
      </c>
      <c r="E610" s="832" t="s">
        <v>6179</v>
      </c>
      <c r="F610" s="849"/>
      <c r="G610" s="849"/>
      <c r="H610" s="849"/>
      <c r="I610" s="849"/>
      <c r="J610" s="849"/>
      <c r="K610" s="849"/>
      <c r="L610" s="849"/>
      <c r="M610" s="849"/>
      <c r="N610" s="849">
        <v>1</v>
      </c>
      <c r="O610" s="849">
        <v>6977.12</v>
      </c>
      <c r="P610" s="837"/>
      <c r="Q610" s="850">
        <v>6977.12</v>
      </c>
    </row>
    <row r="611" spans="1:17" ht="14.45" customHeight="1" x14ac:dyDescent="0.2">
      <c r="A611" s="831" t="s">
        <v>577</v>
      </c>
      <c r="B611" s="832" t="s">
        <v>5519</v>
      </c>
      <c r="C611" s="832" t="s">
        <v>5722</v>
      </c>
      <c r="D611" s="832" t="s">
        <v>6378</v>
      </c>
      <c r="E611" s="832" t="s">
        <v>6379</v>
      </c>
      <c r="F611" s="849"/>
      <c r="G611" s="849"/>
      <c r="H611" s="849"/>
      <c r="I611" s="849"/>
      <c r="J611" s="849"/>
      <c r="K611" s="849"/>
      <c r="L611" s="849"/>
      <c r="M611" s="849"/>
      <c r="N611" s="849">
        <v>1</v>
      </c>
      <c r="O611" s="849">
        <v>4642.91</v>
      </c>
      <c r="P611" s="837"/>
      <c r="Q611" s="850">
        <v>4642.91</v>
      </c>
    </row>
    <row r="612" spans="1:17" ht="14.45" customHeight="1" x14ac:dyDescent="0.2">
      <c r="A612" s="831" t="s">
        <v>577</v>
      </c>
      <c r="B612" s="832" t="s">
        <v>5519</v>
      </c>
      <c r="C612" s="832" t="s">
        <v>5722</v>
      </c>
      <c r="D612" s="832" t="s">
        <v>6380</v>
      </c>
      <c r="E612" s="832" t="s">
        <v>6238</v>
      </c>
      <c r="F612" s="849"/>
      <c r="G612" s="849"/>
      <c r="H612" s="849"/>
      <c r="I612" s="849"/>
      <c r="J612" s="849"/>
      <c r="K612" s="849"/>
      <c r="L612" s="849"/>
      <c r="M612" s="849"/>
      <c r="N612" s="849">
        <v>1</v>
      </c>
      <c r="O612" s="849">
        <v>16714.47</v>
      </c>
      <c r="P612" s="837"/>
      <c r="Q612" s="850">
        <v>16714.47</v>
      </c>
    </row>
    <row r="613" spans="1:17" ht="14.45" customHeight="1" x14ac:dyDescent="0.2">
      <c r="A613" s="831" t="s">
        <v>577</v>
      </c>
      <c r="B613" s="832" t="s">
        <v>5519</v>
      </c>
      <c r="C613" s="832" t="s">
        <v>5722</v>
      </c>
      <c r="D613" s="832" t="s">
        <v>6381</v>
      </c>
      <c r="E613" s="832" t="s">
        <v>6332</v>
      </c>
      <c r="F613" s="849"/>
      <c r="G613" s="849"/>
      <c r="H613" s="849"/>
      <c r="I613" s="849"/>
      <c r="J613" s="849"/>
      <c r="K613" s="849"/>
      <c r="L613" s="849"/>
      <c r="M613" s="849"/>
      <c r="N613" s="849">
        <v>1</v>
      </c>
      <c r="O613" s="849">
        <v>3550.6</v>
      </c>
      <c r="P613" s="837"/>
      <c r="Q613" s="850">
        <v>3550.6</v>
      </c>
    </row>
    <row r="614" spans="1:17" ht="14.45" customHeight="1" x14ac:dyDescent="0.2">
      <c r="A614" s="831" t="s">
        <v>577</v>
      </c>
      <c r="B614" s="832" t="s">
        <v>5519</v>
      </c>
      <c r="C614" s="832" t="s">
        <v>5722</v>
      </c>
      <c r="D614" s="832" t="s">
        <v>6382</v>
      </c>
      <c r="E614" s="832" t="s">
        <v>6383</v>
      </c>
      <c r="F614" s="849"/>
      <c r="G614" s="849"/>
      <c r="H614" s="849"/>
      <c r="I614" s="849"/>
      <c r="J614" s="849"/>
      <c r="K614" s="849"/>
      <c r="L614" s="849"/>
      <c r="M614" s="849"/>
      <c r="N614" s="849">
        <v>1</v>
      </c>
      <c r="O614" s="849">
        <v>6716.5</v>
      </c>
      <c r="P614" s="837"/>
      <c r="Q614" s="850">
        <v>6716.5</v>
      </c>
    </row>
    <row r="615" spans="1:17" ht="14.45" customHeight="1" x14ac:dyDescent="0.2">
      <c r="A615" s="831" t="s">
        <v>577</v>
      </c>
      <c r="B615" s="832" t="s">
        <v>5519</v>
      </c>
      <c r="C615" s="832" t="s">
        <v>5722</v>
      </c>
      <c r="D615" s="832" t="s">
        <v>6384</v>
      </c>
      <c r="E615" s="832" t="s">
        <v>6264</v>
      </c>
      <c r="F615" s="849"/>
      <c r="G615" s="849"/>
      <c r="H615" s="849"/>
      <c r="I615" s="849"/>
      <c r="J615" s="849"/>
      <c r="K615" s="849"/>
      <c r="L615" s="849"/>
      <c r="M615" s="849"/>
      <c r="N615" s="849">
        <v>1</v>
      </c>
      <c r="O615" s="849">
        <v>224.89</v>
      </c>
      <c r="P615" s="837"/>
      <c r="Q615" s="850">
        <v>224.89</v>
      </c>
    </row>
    <row r="616" spans="1:17" ht="14.45" customHeight="1" x14ac:dyDescent="0.2">
      <c r="A616" s="831" t="s">
        <v>577</v>
      </c>
      <c r="B616" s="832" t="s">
        <v>5519</v>
      </c>
      <c r="C616" s="832" t="s">
        <v>5722</v>
      </c>
      <c r="D616" s="832" t="s">
        <v>6385</v>
      </c>
      <c r="E616" s="832" t="s">
        <v>6386</v>
      </c>
      <c r="F616" s="849">
        <v>5</v>
      </c>
      <c r="G616" s="849">
        <v>1132.25</v>
      </c>
      <c r="H616" s="849">
        <v>1.666666666666667</v>
      </c>
      <c r="I616" s="849">
        <v>226.45</v>
      </c>
      <c r="J616" s="849">
        <v>3</v>
      </c>
      <c r="K616" s="849">
        <v>679.34999999999991</v>
      </c>
      <c r="L616" s="849">
        <v>1</v>
      </c>
      <c r="M616" s="849">
        <v>226.44999999999996</v>
      </c>
      <c r="N616" s="849">
        <v>1</v>
      </c>
      <c r="O616" s="849">
        <v>226.45</v>
      </c>
      <c r="P616" s="837">
        <v>0.33333333333333337</v>
      </c>
      <c r="Q616" s="850">
        <v>226.45</v>
      </c>
    </row>
    <row r="617" spans="1:17" ht="14.45" customHeight="1" x14ac:dyDescent="0.2">
      <c r="A617" s="831" t="s">
        <v>577</v>
      </c>
      <c r="B617" s="832" t="s">
        <v>5519</v>
      </c>
      <c r="C617" s="832" t="s">
        <v>5722</v>
      </c>
      <c r="D617" s="832" t="s">
        <v>6387</v>
      </c>
      <c r="E617" s="832" t="s">
        <v>6108</v>
      </c>
      <c r="F617" s="849"/>
      <c r="G617" s="849"/>
      <c r="H617" s="849"/>
      <c r="I617" s="849"/>
      <c r="J617" s="849"/>
      <c r="K617" s="849"/>
      <c r="L617" s="849"/>
      <c r="M617" s="849"/>
      <c r="N617" s="849">
        <v>1</v>
      </c>
      <c r="O617" s="849">
        <v>10329.44</v>
      </c>
      <c r="P617" s="837"/>
      <c r="Q617" s="850">
        <v>10329.44</v>
      </c>
    </row>
    <row r="618" spans="1:17" ht="14.45" customHeight="1" x14ac:dyDescent="0.2">
      <c r="A618" s="831" t="s">
        <v>577</v>
      </c>
      <c r="B618" s="832" t="s">
        <v>5519</v>
      </c>
      <c r="C618" s="832" t="s">
        <v>5722</v>
      </c>
      <c r="D618" s="832" t="s">
        <v>6388</v>
      </c>
      <c r="E618" s="832" t="s">
        <v>6389</v>
      </c>
      <c r="F618" s="849">
        <v>1</v>
      </c>
      <c r="G618" s="849">
        <v>10707.71</v>
      </c>
      <c r="H618" s="849">
        <v>0.5</v>
      </c>
      <c r="I618" s="849">
        <v>10707.71</v>
      </c>
      <c r="J618" s="849">
        <v>2</v>
      </c>
      <c r="K618" s="849">
        <v>21415.42</v>
      </c>
      <c r="L618" s="849">
        <v>1</v>
      </c>
      <c r="M618" s="849">
        <v>10707.71</v>
      </c>
      <c r="N618" s="849">
        <v>4</v>
      </c>
      <c r="O618" s="849">
        <v>42830.84</v>
      </c>
      <c r="P618" s="837">
        <v>2</v>
      </c>
      <c r="Q618" s="850">
        <v>10707.71</v>
      </c>
    </row>
    <row r="619" spans="1:17" ht="14.45" customHeight="1" x14ac:dyDescent="0.2">
      <c r="A619" s="831" t="s">
        <v>577</v>
      </c>
      <c r="B619" s="832" t="s">
        <v>5519</v>
      </c>
      <c r="C619" s="832" t="s">
        <v>5722</v>
      </c>
      <c r="D619" s="832" t="s">
        <v>6390</v>
      </c>
      <c r="E619" s="832" t="s">
        <v>5757</v>
      </c>
      <c r="F619" s="849">
        <v>1</v>
      </c>
      <c r="G619" s="849">
        <v>3680.54</v>
      </c>
      <c r="H619" s="849">
        <v>1</v>
      </c>
      <c r="I619" s="849">
        <v>3680.54</v>
      </c>
      <c r="J619" s="849">
        <v>1</v>
      </c>
      <c r="K619" s="849">
        <v>3680.54</v>
      </c>
      <c r="L619" s="849">
        <v>1</v>
      </c>
      <c r="M619" s="849">
        <v>3680.54</v>
      </c>
      <c r="N619" s="849"/>
      <c r="O619" s="849"/>
      <c r="P619" s="837"/>
      <c r="Q619" s="850"/>
    </row>
    <row r="620" spans="1:17" ht="14.45" customHeight="1" x14ac:dyDescent="0.2">
      <c r="A620" s="831" t="s">
        <v>577</v>
      </c>
      <c r="B620" s="832" t="s">
        <v>5519</v>
      </c>
      <c r="C620" s="832" t="s">
        <v>5722</v>
      </c>
      <c r="D620" s="832" t="s">
        <v>6391</v>
      </c>
      <c r="E620" s="832" t="s">
        <v>6281</v>
      </c>
      <c r="F620" s="849"/>
      <c r="G620" s="849"/>
      <c r="H620" s="849"/>
      <c r="I620" s="849"/>
      <c r="J620" s="849"/>
      <c r="K620" s="849"/>
      <c r="L620" s="849"/>
      <c r="M620" s="849"/>
      <c r="N620" s="849">
        <v>0.1</v>
      </c>
      <c r="O620" s="849">
        <v>607.85</v>
      </c>
      <c r="P620" s="837"/>
      <c r="Q620" s="850">
        <v>6078.5</v>
      </c>
    </row>
    <row r="621" spans="1:17" ht="14.45" customHeight="1" x14ac:dyDescent="0.2">
      <c r="A621" s="831" t="s">
        <v>577</v>
      </c>
      <c r="B621" s="832" t="s">
        <v>5519</v>
      </c>
      <c r="C621" s="832" t="s">
        <v>5722</v>
      </c>
      <c r="D621" s="832" t="s">
        <v>6392</v>
      </c>
      <c r="E621" s="832" t="s">
        <v>6260</v>
      </c>
      <c r="F621" s="849">
        <v>1</v>
      </c>
      <c r="G621" s="849">
        <v>6882.15</v>
      </c>
      <c r="H621" s="849"/>
      <c r="I621" s="849">
        <v>6882.15</v>
      </c>
      <c r="J621" s="849"/>
      <c r="K621" s="849"/>
      <c r="L621" s="849"/>
      <c r="M621" s="849"/>
      <c r="N621" s="849">
        <v>1</v>
      </c>
      <c r="O621" s="849">
        <v>6882.15</v>
      </c>
      <c r="P621" s="837"/>
      <c r="Q621" s="850">
        <v>6882.15</v>
      </c>
    </row>
    <row r="622" spans="1:17" ht="14.45" customHeight="1" x14ac:dyDescent="0.2">
      <c r="A622" s="831" t="s">
        <v>577</v>
      </c>
      <c r="B622" s="832" t="s">
        <v>5519</v>
      </c>
      <c r="C622" s="832" t="s">
        <v>5722</v>
      </c>
      <c r="D622" s="832" t="s">
        <v>6393</v>
      </c>
      <c r="E622" s="832" t="s">
        <v>6394</v>
      </c>
      <c r="F622" s="849">
        <v>0.1</v>
      </c>
      <c r="G622" s="849">
        <v>41.11</v>
      </c>
      <c r="H622" s="849"/>
      <c r="I622" s="849">
        <v>411.09999999999997</v>
      </c>
      <c r="J622" s="849"/>
      <c r="K622" s="849"/>
      <c r="L622" s="849"/>
      <c r="M622" s="849"/>
      <c r="N622" s="849"/>
      <c r="O622" s="849"/>
      <c r="P622" s="837"/>
      <c r="Q622" s="850"/>
    </row>
    <row r="623" spans="1:17" ht="14.45" customHeight="1" x14ac:dyDescent="0.2">
      <c r="A623" s="831" t="s">
        <v>577</v>
      </c>
      <c r="B623" s="832" t="s">
        <v>5519</v>
      </c>
      <c r="C623" s="832" t="s">
        <v>5722</v>
      </c>
      <c r="D623" s="832" t="s">
        <v>6395</v>
      </c>
      <c r="E623" s="832" t="s">
        <v>5996</v>
      </c>
      <c r="F623" s="849"/>
      <c r="G623" s="849"/>
      <c r="H623" s="849"/>
      <c r="I623" s="849"/>
      <c r="J623" s="849"/>
      <c r="K623" s="849"/>
      <c r="L623" s="849"/>
      <c r="M623" s="849"/>
      <c r="N623" s="849">
        <v>1</v>
      </c>
      <c r="O623" s="849">
        <v>6837.93</v>
      </c>
      <c r="P623" s="837"/>
      <c r="Q623" s="850">
        <v>6837.93</v>
      </c>
    </row>
    <row r="624" spans="1:17" ht="14.45" customHeight="1" x14ac:dyDescent="0.2">
      <c r="A624" s="831" t="s">
        <v>577</v>
      </c>
      <c r="B624" s="832" t="s">
        <v>5519</v>
      </c>
      <c r="C624" s="832" t="s">
        <v>5722</v>
      </c>
      <c r="D624" s="832" t="s">
        <v>6396</v>
      </c>
      <c r="E624" s="832" t="s">
        <v>6394</v>
      </c>
      <c r="F624" s="849">
        <v>0.1</v>
      </c>
      <c r="G624" s="849">
        <v>47.82</v>
      </c>
      <c r="H624" s="849">
        <v>1</v>
      </c>
      <c r="I624" s="849">
        <v>478.2</v>
      </c>
      <c r="J624" s="849">
        <v>0.1</v>
      </c>
      <c r="K624" s="849">
        <v>47.82</v>
      </c>
      <c r="L624" s="849">
        <v>1</v>
      </c>
      <c r="M624" s="849">
        <v>478.2</v>
      </c>
      <c r="N624" s="849"/>
      <c r="O624" s="849"/>
      <c r="P624" s="837"/>
      <c r="Q624" s="850"/>
    </row>
    <row r="625" spans="1:17" ht="14.45" customHeight="1" x14ac:dyDescent="0.2">
      <c r="A625" s="831" t="s">
        <v>577</v>
      </c>
      <c r="B625" s="832" t="s">
        <v>5519</v>
      </c>
      <c r="C625" s="832" t="s">
        <v>5722</v>
      </c>
      <c r="D625" s="832" t="s">
        <v>6397</v>
      </c>
      <c r="E625" s="832" t="s">
        <v>6010</v>
      </c>
      <c r="F625" s="849"/>
      <c r="G625" s="849"/>
      <c r="H625" s="849"/>
      <c r="I625" s="849"/>
      <c r="J625" s="849"/>
      <c r="K625" s="849"/>
      <c r="L625" s="849"/>
      <c r="M625" s="849"/>
      <c r="N625" s="849">
        <v>1</v>
      </c>
      <c r="O625" s="849">
        <v>1824.41</v>
      </c>
      <c r="P625" s="837"/>
      <c r="Q625" s="850">
        <v>1824.41</v>
      </c>
    </row>
    <row r="626" spans="1:17" ht="14.45" customHeight="1" x14ac:dyDescent="0.2">
      <c r="A626" s="831" t="s">
        <v>577</v>
      </c>
      <c r="B626" s="832" t="s">
        <v>5519</v>
      </c>
      <c r="C626" s="832" t="s">
        <v>5722</v>
      </c>
      <c r="D626" s="832" t="s">
        <v>6398</v>
      </c>
      <c r="E626" s="832" t="s">
        <v>6399</v>
      </c>
      <c r="F626" s="849"/>
      <c r="G626" s="849"/>
      <c r="H626" s="849"/>
      <c r="I626" s="849"/>
      <c r="J626" s="849">
        <v>1</v>
      </c>
      <c r="K626" s="849">
        <v>6712</v>
      </c>
      <c r="L626" s="849">
        <v>1</v>
      </c>
      <c r="M626" s="849">
        <v>6712</v>
      </c>
      <c r="N626" s="849"/>
      <c r="O626" s="849"/>
      <c r="P626" s="837"/>
      <c r="Q626" s="850"/>
    </row>
    <row r="627" spans="1:17" ht="14.45" customHeight="1" x14ac:dyDescent="0.2">
      <c r="A627" s="831" t="s">
        <v>577</v>
      </c>
      <c r="B627" s="832" t="s">
        <v>5519</v>
      </c>
      <c r="C627" s="832" t="s">
        <v>5722</v>
      </c>
      <c r="D627" s="832" t="s">
        <v>6400</v>
      </c>
      <c r="E627" s="832" t="s">
        <v>6401</v>
      </c>
      <c r="F627" s="849">
        <v>1</v>
      </c>
      <c r="G627" s="849">
        <v>6705.46</v>
      </c>
      <c r="H627" s="849"/>
      <c r="I627" s="849">
        <v>6705.46</v>
      </c>
      <c r="J627" s="849"/>
      <c r="K627" s="849"/>
      <c r="L627" s="849"/>
      <c r="M627" s="849"/>
      <c r="N627" s="849"/>
      <c r="O627" s="849"/>
      <c r="P627" s="837"/>
      <c r="Q627" s="850"/>
    </row>
    <row r="628" spans="1:17" ht="14.45" customHeight="1" x14ac:dyDescent="0.2">
      <c r="A628" s="831" t="s">
        <v>577</v>
      </c>
      <c r="B628" s="832" t="s">
        <v>5519</v>
      </c>
      <c r="C628" s="832" t="s">
        <v>5722</v>
      </c>
      <c r="D628" s="832" t="s">
        <v>6402</v>
      </c>
      <c r="E628" s="832" t="s">
        <v>6403</v>
      </c>
      <c r="F628" s="849">
        <v>3</v>
      </c>
      <c r="G628" s="849">
        <v>1175.25</v>
      </c>
      <c r="H628" s="849">
        <v>3</v>
      </c>
      <c r="I628" s="849">
        <v>391.75</v>
      </c>
      <c r="J628" s="849">
        <v>1</v>
      </c>
      <c r="K628" s="849">
        <v>391.75</v>
      </c>
      <c r="L628" s="849">
        <v>1</v>
      </c>
      <c r="M628" s="849">
        <v>391.75</v>
      </c>
      <c r="N628" s="849"/>
      <c r="O628" s="849"/>
      <c r="P628" s="837"/>
      <c r="Q628" s="850"/>
    </row>
    <row r="629" spans="1:17" ht="14.45" customHeight="1" x14ac:dyDescent="0.2">
      <c r="A629" s="831" t="s">
        <v>577</v>
      </c>
      <c r="B629" s="832" t="s">
        <v>5519</v>
      </c>
      <c r="C629" s="832" t="s">
        <v>5722</v>
      </c>
      <c r="D629" s="832" t="s">
        <v>6404</v>
      </c>
      <c r="E629" s="832" t="s">
        <v>6405</v>
      </c>
      <c r="F629" s="849"/>
      <c r="G629" s="849"/>
      <c r="H629" s="849"/>
      <c r="I629" s="849"/>
      <c r="J629" s="849"/>
      <c r="K629" s="849"/>
      <c r="L629" s="849"/>
      <c r="M629" s="849"/>
      <c r="N629" s="849">
        <v>1</v>
      </c>
      <c r="O629" s="849">
        <v>10830</v>
      </c>
      <c r="P629" s="837"/>
      <c r="Q629" s="850">
        <v>10830</v>
      </c>
    </row>
    <row r="630" spans="1:17" ht="14.45" customHeight="1" x14ac:dyDescent="0.2">
      <c r="A630" s="831" t="s">
        <v>577</v>
      </c>
      <c r="B630" s="832" t="s">
        <v>5519</v>
      </c>
      <c r="C630" s="832" t="s">
        <v>5722</v>
      </c>
      <c r="D630" s="832" t="s">
        <v>6406</v>
      </c>
      <c r="E630" s="832" t="s">
        <v>6407</v>
      </c>
      <c r="F630" s="849">
        <v>4</v>
      </c>
      <c r="G630" s="849">
        <v>3059.32</v>
      </c>
      <c r="H630" s="849"/>
      <c r="I630" s="849">
        <v>764.83</v>
      </c>
      <c r="J630" s="849"/>
      <c r="K630" s="849"/>
      <c r="L630" s="849"/>
      <c r="M630" s="849"/>
      <c r="N630" s="849"/>
      <c r="O630" s="849"/>
      <c r="P630" s="837"/>
      <c r="Q630" s="850"/>
    </row>
    <row r="631" spans="1:17" ht="14.45" customHeight="1" x14ac:dyDescent="0.2">
      <c r="A631" s="831" t="s">
        <v>577</v>
      </c>
      <c r="B631" s="832" t="s">
        <v>5519</v>
      </c>
      <c r="C631" s="832" t="s">
        <v>5722</v>
      </c>
      <c r="D631" s="832" t="s">
        <v>6408</v>
      </c>
      <c r="E631" s="832" t="s">
        <v>6409</v>
      </c>
      <c r="F631" s="849"/>
      <c r="G631" s="849"/>
      <c r="H631" s="849"/>
      <c r="I631" s="849"/>
      <c r="J631" s="849">
        <v>1</v>
      </c>
      <c r="K631" s="849">
        <v>9185.2900000000009</v>
      </c>
      <c r="L631" s="849">
        <v>1</v>
      </c>
      <c r="M631" s="849">
        <v>9185.2900000000009</v>
      </c>
      <c r="N631" s="849"/>
      <c r="O631" s="849"/>
      <c r="P631" s="837"/>
      <c r="Q631" s="850"/>
    </row>
    <row r="632" spans="1:17" ht="14.45" customHeight="1" x14ac:dyDescent="0.2">
      <c r="A632" s="831" t="s">
        <v>577</v>
      </c>
      <c r="B632" s="832" t="s">
        <v>5519</v>
      </c>
      <c r="C632" s="832" t="s">
        <v>5722</v>
      </c>
      <c r="D632" s="832" t="s">
        <v>6410</v>
      </c>
      <c r="E632" s="832" t="s">
        <v>6411</v>
      </c>
      <c r="F632" s="849"/>
      <c r="G632" s="849"/>
      <c r="H632" s="849"/>
      <c r="I632" s="849"/>
      <c r="J632" s="849">
        <v>1</v>
      </c>
      <c r="K632" s="849">
        <v>3186</v>
      </c>
      <c r="L632" s="849">
        <v>1</v>
      </c>
      <c r="M632" s="849">
        <v>3186</v>
      </c>
      <c r="N632" s="849"/>
      <c r="O632" s="849"/>
      <c r="P632" s="837"/>
      <c r="Q632" s="850"/>
    </row>
    <row r="633" spans="1:17" ht="14.45" customHeight="1" x14ac:dyDescent="0.2">
      <c r="A633" s="831" t="s">
        <v>577</v>
      </c>
      <c r="B633" s="832" t="s">
        <v>5519</v>
      </c>
      <c r="C633" s="832" t="s">
        <v>5722</v>
      </c>
      <c r="D633" s="832" t="s">
        <v>6412</v>
      </c>
      <c r="E633" s="832" t="s">
        <v>6413</v>
      </c>
      <c r="F633" s="849">
        <v>1</v>
      </c>
      <c r="G633" s="849">
        <v>7829.73</v>
      </c>
      <c r="H633" s="849"/>
      <c r="I633" s="849">
        <v>7829.73</v>
      </c>
      <c r="J633" s="849"/>
      <c r="K633" s="849"/>
      <c r="L633" s="849"/>
      <c r="M633" s="849"/>
      <c r="N633" s="849"/>
      <c r="O633" s="849"/>
      <c r="P633" s="837"/>
      <c r="Q633" s="850"/>
    </row>
    <row r="634" spans="1:17" ht="14.45" customHeight="1" x14ac:dyDescent="0.2">
      <c r="A634" s="831" t="s">
        <v>577</v>
      </c>
      <c r="B634" s="832" t="s">
        <v>5519</v>
      </c>
      <c r="C634" s="832" t="s">
        <v>5722</v>
      </c>
      <c r="D634" s="832" t="s">
        <v>6414</v>
      </c>
      <c r="E634" s="832" t="s">
        <v>6415</v>
      </c>
      <c r="F634" s="849"/>
      <c r="G634" s="849"/>
      <c r="H634" s="849"/>
      <c r="I634" s="849"/>
      <c r="J634" s="849"/>
      <c r="K634" s="849"/>
      <c r="L634" s="849"/>
      <c r="M634" s="849"/>
      <c r="N634" s="849">
        <v>1</v>
      </c>
      <c r="O634" s="849">
        <v>4848.74</v>
      </c>
      <c r="P634" s="837"/>
      <c r="Q634" s="850">
        <v>4848.74</v>
      </c>
    </row>
    <row r="635" spans="1:17" ht="14.45" customHeight="1" x14ac:dyDescent="0.2">
      <c r="A635" s="831" t="s">
        <v>577</v>
      </c>
      <c r="B635" s="832" t="s">
        <v>5519</v>
      </c>
      <c r="C635" s="832" t="s">
        <v>5722</v>
      </c>
      <c r="D635" s="832" t="s">
        <v>6416</v>
      </c>
      <c r="E635" s="832" t="s">
        <v>6417</v>
      </c>
      <c r="F635" s="849"/>
      <c r="G635" s="849"/>
      <c r="H635" s="849"/>
      <c r="I635" s="849"/>
      <c r="J635" s="849"/>
      <c r="K635" s="849"/>
      <c r="L635" s="849"/>
      <c r="M635" s="849"/>
      <c r="N635" s="849">
        <v>1</v>
      </c>
      <c r="O635" s="849">
        <v>1093</v>
      </c>
      <c r="P635" s="837"/>
      <c r="Q635" s="850">
        <v>1093</v>
      </c>
    </row>
    <row r="636" spans="1:17" ht="14.45" customHeight="1" x14ac:dyDescent="0.2">
      <c r="A636" s="831" t="s">
        <v>577</v>
      </c>
      <c r="B636" s="832" t="s">
        <v>5519</v>
      </c>
      <c r="C636" s="832" t="s">
        <v>5722</v>
      </c>
      <c r="D636" s="832" t="s">
        <v>6418</v>
      </c>
      <c r="E636" s="832" t="s">
        <v>6370</v>
      </c>
      <c r="F636" s="849"/>
      <c r="G636" s="849"/>
      <c r="H636" s="849"/>
      <c r="I636" s="849"/>
      <c r="J636" s="849"/>
      <c r="K636" s="849"/>
      <c r="L636" s="849"/>
      <c r="M636" s="849"/>
      <c r="N636" s="849">
        <v>1</v>
      </c>
      <c r="O636" s="849">
        <v>9231.93</v>
      </c>
      <c r="P636" s="837"/>
      <c r="Q636" s="850">
        <v>9231.93</v>
      </c>
    </row>
    <row r="637" spans="1:17" ht="14.45" customHeight="1" x14ac:dyDescent="0.2">
      <c r="A637" s="831" t="s">
        <v>577</v>
      </c>
      <c r="B637" s="832" t="s">
        <v>5519</v>
      </c>
      <c r="C637" s="832" t="s">
        <v>5722</v>
      </c>
      <c r="D637" s="832" t="s">
        <v>6419</v>
      </c>
      <c r="E637" s="832" t="s">
        <v>6420</v>
      </c>
      <c r="F637" s="849"/>
      <c r="G637" s="849"/>
      <c r="H637" s="849"/>
      <c r="I637" s="849"/>
      <c r="J637" s="849"/>
      <c r="K637" s="849"/>
      <c r="L637" s="849"/>
      <c r="M637" s="849"/>
      <c r="N637" s="849">
        <v>2</v>
      </c>
      <c r="O637" s="849">
        <v>33509.339999999997</v>
      </c>
      <c r="P637" s="837"/>
      <c r="Q637" s="850">
        <v>16754.669999999998</v>
      </c>
    </row>
    <row r="638" spans="1:17" ht="14.45" customHeight="1" x14ac:dyDescent="0.2">
      <c r="A638" s="831" t="s">
        <v>577</v>
      </c>
      <c r="B638" s="832" t="s">
        <v>5519</v>
      </c>
      <c r="C638" s="832" t="s">
        <v>5722</v>
      </c>
      <c r="D638" s="832" t="s">
        <v>6421</v>
      </c>
      <c r="E638" s="832" t="s">
        <v>6420</v>
      </c>
      <c r="F638" s="849"/>
      <c r="G638" s="849"/>
      <c r="H638" s="849"/>
      <c r="I638" s="849"/>
      <c r="J638" s="849"/>
      <c r="K638" s="849"/>
      <c r="L638" s="849"/>
      <c r="M638" s="849"/>
      <c r="N638" s="849">
        <v>1</v>
      </c>
      <c r="O638" s="849">
        <v>2055.0500000000002</v>
      </c>
      <c r="P638" s="837"/>
      <c r="Q638" s="850">
        <v>2055.0500000000002</v>
      </c>
    </row>
    <row r="639" spans="1:17" ht="14.45" customHeight="1" x14ac:dyDescent="0.2">
      <c r="A639" s="831" t="s">
        <v>577</v>
      </c>
      <c r="B639" s="832" t="s">
        <v>5519</v>
      </c>
      <c r="C639" s="832" t="s">
        <v>5722</v>
      </c>
      <c r="D639" s="832" t="s">
        <v>6422</v>
      </c>
      <c r="E639" s="832" t="s">
        <v>6163</v>
      </c>
      <c r="F639" s="849"/>
      <c r="G639" s="849"/>
      <c r="H639" s="849"/>
      <c r="I639" s="849"/>
      <c r="J639" s="849"/>
      <c r="K639" s="849"/>
      <c r="L639" s="849"/>
      <c r="M639" s="849"/>
      <c r="N639" s="849">
        <v>1</v>
      </c>
      <c r="O639" s="849">
        <v>103.7</v>
      </c>
      <c r="P639" s="837"/>
      <c r="Q639" s="850">
        <v>103.7</v>
      </c>
    </row>
    <row r="640" spans="1:17" ht="14.45" customHeight="1" x14ac:dyDescent="0.2">
      <c r="A640" s="831" t="s">
        <v>577</v>
      </c>
      <c r="B640" s="832" t="s">
        <v>5519</v>
      </c>
      <c r="C640" s="832" t="s">
        <v>5722</v>
      </c>
      <c r="D640" s="832" t="s">
        <v>6423</v>
      </c>
      <c r="E640" s="832" t="s">
        <v>6420</v>
      </c>
      <c r="F640" s="849"/>
      <c r="G640" s="849"/>
      <c r="H640" s="849"/>
      <c r="I640" s="849"/>
      <c r="J640" s="849"/>
      <c r="K640" s="849"/>
      <c r="L640" s="849"/>
      <c r="M640" s="849"/>
      <c r="N640" s="849">
        <v>1</v>
      </c>
      <c r="O640" s="849">
        <v>16754.669999999998</v>
      </c>
      <c r="P640" s="837"/>
      <c r="Q640" s="850">
        <v>16754.669999999998</v>
      </c>
    </row>
    <row r="641" spans="1:17" ht="14.45" customHeight="1" x14ac:dyDescent="0.2">
      <c r="A641" s="831" t="s">
        <v>577</v>
      </c>
      <c r="B641" s="832" t="s">
        <v>5519</v>
      </c>
      <c r="C641" s="832" t="s">
        <v>5722</v>
      </c>
      <c r="D641" s="832" t="s">
        <v>6424</v>
      </c>
      <c r="E641" s="832" t="s">
        <v>6296</v>
      </c>
      <c r="F641" s="849"/>
      <c r="G641" s="849"/>
      <c r="H641" s="849"/>
      <c r="I641" s="849"/>
      <c r="J641" s="849"/>
      <c r="K641" s="849"/>
      <c r="L641" s="849"/>
      <c r="M641" s="849"/>
      <c r="N641" s="849">
        <v>1</v>
      </c>
      <c r="O641" s="849">
        <v>4509.22</v>
      </c>
      <c r="P641" s="837"/>
      <c r="Q641" s="850">
        <v>4509.22</v>
      </c>
    </row>
    <row r="642" spans="1:17" ht="14.45" customHeight="1" x14ac:dyDescent="0.2">
      <c r="A642" s="831" t="s">
        <v>577</v>
      </c>
      <c r="B642" s="832" t="s">
        <v>5519</v>
      </c>
      <c r="C642" s="832" t="s">
        <v>5722</v>
      </c>
      <c r="D642" s="832" t="s">
        <v>6425</v>
      </c>
      <c r="E642" s="832" t="s">
        <v>6426</v>
      </c>
      <c r="F642" s="849"/>
      <c r="G642" s="849"/>
      <c r="H642" s="849"/>
      <c r="I642" s="849"/>
      <c r="J642" s="849"/>
      <c r="K642" s="849"/>
      <c r="L642" s="849"/>
      <c r="M642" s="849"/>
      <c r="N642" s="849">
        <v>3</v>
      </c>
      <c r="O642" s="849">
        <v>26402.400000000001</v>
      </c>
      <c r="P642" s="837"/>
      <c r="Q642" s="850">
        <v>8800.8000000000011</v>
      </c>
    </row>
    <row r="643" spans="1:17" ht="14.45" customHeight="1" x14ac:dyDescent="0.2">
      <c r="A643" s="831" t="s">
        <v>577</v>
      </c>
      <c r="B643" s="832" t="s">
        <v>5519</v>
      </c>
      <c r="C643" s="832" t="s">
        <v>5722</v>
      </c>
      <c r="D643" s="832" t="s">
        <v>6427</v>
      </c>
      <c r="E643" s="832" t="s">
        <v>6394</v>
      </c>
      <c r="F643" s="849"/>
      <c r="G643" s="849"/>
      <c r="H643" s="849"/>
      <c r="I643" s="849"/>
      <c r="J643" s="849">
        <v>0.1</v>
      </c>
      <c r="K643" s="849">
        <v>39.81</v>
      </c>
      <c r="L643" s="849">
        <v>1</v>
      </c>
      <c r="M643" s="849">
        <v>398.1</v>
      </c>
      <c r="N643" s="849"/>
      <c r="O643" s="849"/>
      <c r="P643" s="837"/>
      <c r="Q643" s="850"/>
    </row>
    <row r="644" spans="1:17" ht="14.45" customHeight="1" x14ac:dyDescent="0.2">
      <c r="A644" s="831" t="s">
        <v>577</v>
      </c>
      <c r="B644" s="832" t="s">
        <v>5519</v>
      </c>
      <c r="C644" s="832" t="s">
        <v>5722</v>
      </c>
      <c r="D644" s="832" t="s">
        <v>6428</v>
      </c>
      <c r="E644" s="832" t="s">
        <v>6429</v>
      </c>
      <c r="F644" s="849"/>
      <c r="G644" s="849"/>
      <c r="H644" s="849"/>
      <c r="I644" s="849"/>
      <c r="J644" s="849"/>
      <c r="K644" s="849"/>
      <c r="L644" s="849"/>
      <c r="M644" s="849"/>
      <c r="N644" s="849">
        <v>1</v>
      </c>
      <c r="O644" s="849">
        <v>5955.5</v>
      </c>
      <c r="P644" s="837"/>
      <c r="Q644" s="850">
        <v>5955.5</v>
      </c>
    </row>
    <row r="645" spans="1:17" ht="14.45" customHeight="1" x14ac:dyDescent="0.2">
      <c r="A645" s="831" t="s">
        <v>577</v>
      </c>
      <c r="B645" s="832" t="s">
        <v>5519</v>
      </c>
      <c r="C645" s="832" t="s">
        <v>5722</v>
      </c>
      <c r="D645" s="832" t="s">
        <v>6430</v>
      </c>
      <c r="E645" s="832" t="s">
        <v>6394</v>
      </c>
      <c r="F645" s="849">
        <v>0.1</v>
      </c>
      <c r="G645" s="849">
        <v>42.39</v>
      </c>
      <c r="H645" s="849"/>
      <c r="I645" s="849">
        <v>423.9</v>
      </c>
      <c r="J645" s="849"/>
      <c r="K645" s="849"/>
      <c r="L645" s="849"/>
      <c r="M645" s="849"/>
      <c r="N645" s="849"/>
      <c r="O645" s="849"/>
      <c r="P645" s="837"/>
      <c r="Q645" s="850"/>
    </row>
    <row r="646" spans="1:17" ht="14.45" customHeight="1" x14ac:dyDescent="0.2">
      <c r="A646" s="831" t="s">
        <v>577</v>
      </c>
      <c r="B646" s="832" t="s">
        <v>5519</v>
      </c>
      <c r="C646" s="832" t="s">
        <v>5722</v>
      </c>
      <c r="D646" s="832" t="s">
        <v>6431</v>
      </c>
      <c r="E646" s="832" t="s">
        <v>6296</v>
      </c>
      <c r="F646" s="849"/>
      <c r="G646" s="849"/>
      <c r="H646" s="849"/>
      <c r="I646" s="849"/>
      <c r="J646" s="849"/>
      <c r="K646" s="849"/>
      <c r="L646" s="849"/>
      <c r="M646" s="849"/>
      <c r="N646" s="849">
        <v>1</v>
      </c>
      <c r="O646" s="849">
        <v>5052.2700000000004</v>
      </c>
      <c r="P646" s="837"/>
      <c r="Q646" s="850">
        <v>5052.2700000000004</v>
      </c>
    </row>
    <row r="647" spans="1:17" ht="14.45" customHeight="1" x14ac:dyDescent="0.2">
      <c r="A647" s="831" t="s">
        <v>577</v>
      </c>
      <c r="B647" s="832" t="s">
        <v>5519</v>
      </c>
      <c r="C647" s="832" t="s">
        <v>5722</v>
      </c>
      <c r="D647" s="832" t="s">
        <v>6432</v>
      </c>
      <c r="E647" s="832" t="s">
        <v>6433</v>
      </c>
      <c r="F647" s="849">
        <v>1</v>
      </c>
      <c r="G647" s="849">
        <v>5458.7</v>
      </c>
      <c r="H647" s="849"/>
      <c r="I647" s="849">
        <v>5458.7</v>
      </c>
      <c r="J647" s="849"/>
      <c r="K647" s="849"/>
      <c r="L647" s="849"/>
      <c r="M647" s="849"/>
      <c r="N647" s="849"/>
      <c r="O647" s="849"/>
      <c r="P647" s="837"/>
      <c r="Q647" s="850"/>
    </row>
    <row r="648" spans="1:17" ht="14.45" customHeight="1" x14ac:dyDescent="0.2">
      <c r="A648" s="831" t="s">
        <v>577</v>
      </c>
      <c r="B648" s="832" t="s">
        <v>5519</v>
      </c>
      <c r="C648" s="832" t="s">
        <v>5356</v>
      </c>
      <c r="D648" s="832" t="s">
        <v>6434</v>
      </c>
      <c r="E648" s="832" t="s">
        <v>6435</v>
      </c>
      <c r="F648" s="849">
        <v>31</v>
      </c>
      <c r="G648" s="849">
        <v>6074</v>
      </c>
      <c r="H648" s="849">
        <v>1.0686136523574947</v>
      </c>
      <c r="I648" s="849">
        <v>195.93548387096774</v>
      </c>
      <c r="J648" s="849">
        <v>29</v>
      </c>
      <c r="K648" s="849">
        <v>5684</v>
      </c>
      <c r="L648" s="849">
        <v>1</v>
      </c>
      <c r="M648" s="849">
        <v>196</v>
      </c>
      <c r="N648" s="849">
        <v>15</v>
      </c>
      <c r="O648" s="849">
        <v>2985</v>
      </c>
      <c r="P648" s="837">
        <v>0.52515833919774801</v>
      </c>
      <c r="Q648" s="850">
        <v>199</v>
      </c>
    </row>
    <row r="649" spans="1:17" ht="14.45" customHeight="1" x14ac:dyDescent="0.2">
      <c r="A649" s="831" t="s">
        <v>577</v>
      </c>
      <c r="B649" s="832" t="s">
        <v>5519</v>
      </c>
      <c r="C649" s="832" t="s">
        <v>5356</v>
      </c>
      <c r="D649" s="832" t="s">
        <v>6436</v>
      </c>
      <c r="E649" s="832" t="s">
        <v>6437</v>
      </c>
      <c r="F649" s="849">
        <v>63</v>
      </c>
      <c r="G649" s="849">
        <v>44729</v>
      </c>
      <c r="H649" s="849">
        <v>0.86057026319839924</v>
      </c>
      <c r="I649" s="849">
        <v>709.98412698412699</v>
      </c>
      <c r="J649" s="849">
        <v>73</v>
      </c>
      <c r="K649" s="849">
        <v>51976</v>
      </c>
      <c r="L649" s="849">
        <v>1</v>
      </c>
      <c r="M649" s="849">
        <v>712</v>
      </c>
      <c r="N649" s="849">
        <v>50</v>
      </c>
      <c r="O649" s="849">
        <v>42250</v>
      </c>
      <c r="P649" s="837">
        <v>0.81287517315684166</v>
      </c>
      <c r="Q649" s="850">
        <v>845</v>
      </c>
    </row>
    <row r="650" spans="1:17" ht="14.45" customHeight="1" x14ac:dyDescent="0.2">
      <c r="A650" s="831" t="s">
        <v>577</v>
      </c>
      <c r="B650" s="832" t="s">
        <v>5519</v>
      </c>
      <c r="C650" s="832" t="s">
        <v>5356</v>
      </c>
      <c r="D650" s="832" t="s">
        <v>5368</v>
      </c>
      <c r="E650" s="832" t="s">
        <v>5369</v>
      </c>
      <c r="F650" s="849">
        <v>25</v>
      </c>
      <c r="G650" s="849">
        <v>5175</v>
      </c>
      <c r="H650" s="849">
        <v>1.0225251926496739</v>
      </c>
      <c r="I650" s="849">
        <v>207</v>
      </c>
      <c r="J650" s="849">
        <v>21</v>
      </c>
      <c r="K650" s="849">
        <v>5061</v>
      </c>
      <c r="L650" s="849">
        <v>1</v>
      </c>
      <c r="M650" s="849">
        <v>241</v>
      </c>
      <c r="N650" s="849">
        <v>26</v>
      </c>
      <c r="O650" s="849">
        <v>6292</v>
      </c>
      <c r="P650" s="837">
        <v>1.2432325627346374</v>
      </c>
      <c r="Q650" s="850">
        <v>242</v>
      </c>
    </row>
    <row r="651" spans="1:17" ht="14.45" customHeight="1" x14ac:dyDescent="0.2">
      <c r="A651" s="831" t="s">
        <v>577</v>
      </c>
      <c r="B651" s="832" t="s">
        <v>5519</v>
      </c>
      <c r="C651" s="832" t="s">
        <v>5356</v>
      </c>
      <c r="D651" s="832" t="s">
        <v>5370</v>
      </c>
      <c r="E651" s="832" t="s">
        <v>5371</v>
      </c>
      <c r="F651" s="849">
        <v>109</v>
      </c>
      <c r="G651" s="849">
        <v>33681</v>
      </c>
      <c r="H651" s="849">
        <v>0.9480662050329336</v>
      </c>
      <c r="I651" s="849">
        <v>309</v>
      </c>
      <c r="J651" s="849">
        <v>93</v>
      </c>
      <c r="K651" s="849">
        <v>35526</v>
      </c>
      <c r="L651" s="849">
        <v>1</v>
      </c>
      <c r="M651" s="849">
        <v>382</v>
      </c>
      <c r="N651" s="849">
        <v>95</v>
      </c>
      <c r="O651" s="849">
        <v>36478</v>
      </c>
      <c r="P651" s="837">
        <v>1.0267972752350392</v>
      </c>
      <c r="Q651" s="850">
        <v>383.97894736842107</v>
      </c>
    </row>
    <row r="652" spans="1:17" ht="14.45" customHeight="1" x14ac:dyDescent="0.2">
      <c r="A652" s="831" t="s">
        <v>577</v>
      </c>
      <c r="B652" s="832" t="s">
        <v>5519</v>
      </c>
      <c r="C652" s="832" t="s">
        <v>5356</v>
      </c>
      <c r="D652" s="832" t="s">
        <v>5372</v>
      </c>
      <c r="E652" s="832" t="s">
        <v>5373</v>
      </c>
      <c r="F652" s="849">
        <v>10</v>
      </c>
      <c r="G652" s="849">
        <v>4890</v>
      </c>
      <c r="H652" s="849">
        <v>0.57828760643330179</v>
      </c>
      <c r="I652" s="849">
        <v>489</v>
      </c>
      <c r="J652" s="849">
        <v>14</v>
      </c>
      <c r="K652" s="849">
        <v>8456</v>
      </c>
      <c r="L652" s="849">
        <v>1</v>
      </c>
      <c r="M652" s="849">
        <v>604</v>
      </c>
      <c r="N652" s="849">
        <v>11</v>
      </c>
      <c r="O652" s="849">
        <v>6666</v>
      </c>
      <c r="P652" s="837">
        <v>0.7883159886471145</v>
      </c>
      <c r="Q652" s="850">
        <v>606</v>
      </c>
    </row>
    <row r="653" spans="1:17" ht="14.45" customHeight="1" x14ac:dyDescent="0.2">
      <c r="A653" s="831" t="s">
        <v>577</v>
      </c>
      <c r="B653" s="832" t="s">
        <v>5519</v>
      </c>
      <c r="C653" s="832" t="s">
        <v>5356</v>
      </c>
      <c r="D653" s="832" t="s">
        <v>5378</v>
      </c>
      <c r="E653" s="832" t="s">
        <v>5379</v>
      </c>
      <c r="F653" s="849">
        <v>97</v>
      </c>
      <c r="G653" s="849">
        <v>9409</v>
      </c>
      <c r="H653" s="849">
        <v>1.0371472663139329</v>
      </c>
      <c r="I653" s="849">
        <v>97</v>
      </c>
      <c r="J653" s="849">
        <v>112</v>
      </c>
      <c r="K653" s="849">
        <v>9072</v>
      </c>
      <c r="L653" s="849">
        <v>1</v>
      </c>
      <c r="M653" s="849">
        <v>81</v>
      </c>
      <c r="N653" s="849">
        <v>91</v>
      </c>
      <c r="O653" s="849">
        <v>7371</v>
      </c>
      <c r="P653" s="837">
        <v>0.8125</v>
      </c>
      <c r="Q653" s="850">
        <v>81</v>
      </c>
    </row>
    <row r="654" spans="1:17" ht="14.45" customHeight="1" x14ac:dyDescent="0.2">
      <c r="A654" s="831" t="s">
        <v>577</v>
      </c>
      <c r="B654" s="832" t="s">
        <v>5519</v>
      </c>
      <c r="C654" s="832" t="s">
        <v>5356</v>
      </c>
      <c r="D654" s="832" t="s">
        <v>5382</v>
      </c>
      <c r="E654" s="832" t="s">
        <v>5383</v>
      </c>
      <c r="F654" s="849">
        <v>3</v>
      </c>
      <c r="G654" s="849">
        <v>723</v>
      </c>
      <c r="H654" s="849">
        <v>0.42680047225501772</v>
      </c>
      <c r="I654" s="849">
        <v>241</v>
      </c>
      <c r="J654" s="849">
        <v>7</v>
      </c>
      <c r="K654" s="849">
        <v>1694</v>
      </c>
      <c r="L654" s="849">
        <v>1</v>
      </c>
      <c r="M654" s="849">
        <v>242</v>
      </c>
      <c r="N654" s="849">
        <v>6</v>
      </c>
      <c r="O654" s="849">
        <v>1464</v>
      </c>
      <c r="P654" s="837">
        <v>0.86422668240850054</v>
      </c>
      <c r="Q654" s="850">
        <v>244</v>
      </c>
    </row>
    <row r="655" spans="1:17" ht="14.45" customHeight="1" x14ac:dyDescent="0.2">
      <c r="A655" s="831" t="s">
        <v>577</v>
      </c>
      <c r="B655" s="832" t="s">
        <v>5519</v>
      </c>
      <c r="C655" s="832" t="s">
        <v>5356</v>
      </c>
      <c r="D655" s="832" t="s">
        <v>6438</v>
      </c>
      <c r="E655" s="832" t="s">
        <v>6439</v>
      </c>
      <c r="F655" s="849">
        <v>7</v>
      </c>
      <c r="G655" s="849">
        <v>2793</v>
      </c>
      <c r="H655" s="849">
        <v>0.38791666666666669</v>
      </c>
      <c r="I655" s="849">
        <v>399</v>
      </c>
      <c r="J655" s="849">
        <v>18</v>
      </c>
      <c r="K655" s="849">
        <v>7200</v>
      </c>
      <c r="L655" s="849">
        <v>1</v>
      </c>
      <c r="M655" s="849">
        <v>400</v>
      </c>
      <c r="N655" s="849">
        <v>7</v>
      </c>
      <c r="O655" s="849">
        <v>3409</v>
      </c>
      <c r="P655" s="837">
        <v>0.47347222222222224</v>
      </c>
      <c r="Q655" s="850">
        <v>487</v>
      </c>
    </row>
    <row r="656" spans="1:17" ht="14.45" customHeight="1" x14ac:dyDescent="0.2">
      <c r="A656" s="831" t="s">
        <v>577</v>
      </c>
      <c r="B656" s="832" t="s">
        <v>5519</v>
      </c>
      <c r="C656" s="832" t="s">
        <v>5356</v>
      </c>
      <c r="D656" s="832" t="s">
        <v>6440</v>
      </c>
      <c r="E656" s="832" t="s">
        <v>6441</v>
      </c>
      <c r="F656" s="849">
        <v>21</v>
      </c>
      <c r="G656" s="849">
        <v>76692</v>
      </c>
      <c r="H656" s="849">
        <v>1.2332679381211205</v>
      </c>
      <c r="I656" s="849">
        <v>3652</v>
      </c>
      <c r="J656" s="849">
        <v>17</v>
      </c>
      <c r="K656" s="849">
        <v>62186</v>
      </c>
      <c r="L656" s="849">
        <v>1</v>
      </c>
      <c r="M656" s="849">
        <v>3658</v>
      </c>
      <c r="N656" s="849">
        <v>18</v>
      </c>
      <c r="O656" s="849">
        <v>66240</v>
      </c>
      <c r="P656" s="837">
        <v>1.0651915222075707</v>
      </c>
      <c r="Q656" s="850">
        <v>3680</v>
      </c>
    </row>
    <row r="657" spans="1:17" ht="14.45" customHeight="1" x14ac:dyDescent="0.2">
      <c r="A657" s="831" t="s">
        <v>577</v>
      </c>
      <c r="B657" s="832" t="s">
        <v>5519</v>
      </c>
      <c r="C657" s="832" t="s">
        <v>5356</v>
      </c>
      <c r="D657" s="832" t="s">
        <v>5527</v>
      </c>
      <c r="E657" s="832" t="s">
        <v>5528</v>
      </c>
      <c r="F657" s="849">
        <v>11</v>
      </c>
      <c r="G657" s="849">
        <v>53988</v>
      </c>
      <c r="H657" s="849">
        <v>0.54899328859060403</v>
      </c>
      <c r="I657" s="849">
        <v>4908</v>
      </c>
      <c r="J657" s="849">
        <v>20</v>
      </c>
      <c r="K657" s="849">
        <v>98340</v>
      </c>
      <c r="L657" s="849">
        <v>1</v>
      </c>
      <c r="M657" s="849">
        <v>4917</v>
      </c>
      <c r="N657" s="849">
        <v>18</v>
      </c>
      <c r="O657" s="849">
        <v>89082</v>
      </c>
      <c r="P657" s="837">
        <v>0.90585723001830387</v>
      </c>
      <c r="Q657" s="850">
        <v>4949</v>
      </c>
    </row>
    <row r="658" spans="1:17" ht="14.45" customHeight="1" x14ac:dyDescent="0.2">
      <c r="A658" s="831" t="s">
        <v>577</v>
      </c>
      <c r="B658" s="832" t="s">
        <v>5519</v>
      </c>
      <c r="C658" s="832" t="s">
        <v>5356</v>
      </c>
      <c r="D658" s="832" t="s">
        <v>5529</v>
      </c>
      <c r="E658" s="832" t="s">
        <v>5530</v>
      </c>
      <c r="F658" s="849">
        <v>3</v>
      </c>
      <c r="G658" s="849">
        <v>9939</v>
      </c>
      <c r="H658" s="849">
        <v>0.74864416993070204</v>
      </c>
      <c r="I658" s="849">
        <v>3313</v>
      </c>
      <c r="J658" s="849">
        <v>4</v>
      </c>
      <c r="K658" s="849">
        <v>13276</v>
      </c>
      <c r="L658" s="849">
        <v>1</v>
      </c>
      <c r="M658" s="849">
        <v>3319</v>
      </c>
      <c r="N658" s="849">
        <v>2</v>
      </c>
      <c r="O658" s="849">
        <v>6682</v>
      </c>
      <c r="P658" s="837">
        <v>0.50331425128050622</v>
      </c>
      <c r="Q658" s="850">
        <v>3341</v>
      </c>
    </row>
    <row r="659" spans="1:17" ht="14.45" customHeight="1" x14ac:dyDescent="0.2">
      <c r="A659" s="831" t="s">
        <v>577</v>
      </c>
      <c r="B659" s="832" t="s">
        <v>5519</v>
      </c>
      <c r="C659" s="832" t="s">
        <v>5356</v>
      </c>
      <c r="D659" s="832" t="s">
        <v>5531</v>
      </c>
      <c r="E659" s="832" t="s">
        <v>5532</v>
      </c>
      <c r="F659" s="849">
        <v>12</v>
      </c>
      <c r="G659" s="849">
        <v>52116</v>
      </c>
      <c r="H659" s="849">
        <v>0.63056261343012709</v>
      </c>
      <c r="I659" s="849">
        <v>4343</v>
      </c>
      <c r="J659" s="849">
        <v>19</v>
      </c>
      <c r="K659" s="849">
        <v>82650</v>
      </c>
      <c r="L659" s="849">
        <v>1</v>
      </c>
      <c r="M659" s="849">
        <v>4350</v>
      </c>
      <c r="N659" s="849">
        <v>12</v>
      </c>
      <c r="O659" s="849">
        <v>52497</v>
      </c>
      <c r="P659" s="837">
        <v>0.63517241379310341</v>
      </c>
      <c r="Q659" s="850">
        <v>4374.75</v>
      </c>
    </row>
    <row r="660" spans="1:17" ht="14.45" customHeight="1" x14ac:dyDescent="0.2">
      <c r="A660" s="831" t="s">
        <v>577</v>
      </c>
      <c r="B660" s="832" t="s">
        <v>5519</v>
      </c>
      <c r="C660" s="832" t="s">
        <v>5356</v>
      </c>
      <c r="D660" s="832" t="s">
        <v>6442</v>
      </c>
      <c r="E660" s="832" t="s">
        <v>6443</v>
      </c>
      <c r="F660" s="849">
        <v>8</v>
      </c>
      <c r="G660" s="849">
        <v>960</v>
      </c>
      <c r="H660" s="849">
        <v>1.1334120425029517</v>
      </c>
      <c r="I660" s="849">
        <v>120</v>
      </c>
      <c r="J660" s="849">
        <v>7</v>
      </c>
      <c r="K660" s="849">
        <v>847</v>
      </c>
      <c r="L660" s="849">
        <v>1</v>
      </c>
      <c r="M660" s="849">
        <v>121</v>
      </c>
      <c r="N660" s="849">
        <v>6</v>
      </c>
      <c r="O660" s="849">
        <v>732</v>
      </c>
      <c r="P660" s="837">
        <v>0.86422668240850054</v>
      </c>
      <c r="Q660" s="850">
        <v>122</v>
      </c>
    </row>
    <row r="661" spans="1:17" ht="14.45" customHeight="1" x14ac:dyDescent="0.2">
      <c r="A661" s="831" t="s">
        <v>577</v>
      </c>
      <c r="B661" s="832" t="s">
        <v>5519</v>
      </c>
      <c r="C661" s="832" t="s">
        <v>5356</v>
      </c>
      <c r="D661" s="832" t="s">
        <v>6444</v>
      </c>
      <c r="E661" s="832" t="s">
        <v>6445</v>
      </c>
      <c r="F661" s="849">
        <v>3</v>
      </c>
      <c r="G661" s="849">
        <v>1077</v>
      </c>
      <c r="H661" s="849">
        <v>2.9916666666666667</v>
      </c>
      <c r="I661" s="849">
        <v>359</v>
      </c>
      <c r="J661" s="849">
        <v>1</v>
      </c>
      <c r="K661" s="849">
        <v>360</v>
      </c>
      <c r="L661" s="849">
        <v>1</v>
      </c>
      <c r="M661" s="849">
        <v>360</v>
      </c>
      <c r="N661" s="849">
        <v>7</v>
      </c>
      <c r="O661" s="849">
        <v>3129</v>
      </c>
      <c r="P661" s="837">
        <v>8.6916666666666664</v>
      </c>
      <c r="Q661" s="850">
        <v>447</v>
      </c>
    </row>
    <row r="662" spans="1:17" ht="14.45" customHeight="1" x14ac:dyDescent="0.2">
      <c r="A662" s="831" t="s">
        <v>577</v>
      </c>
      <c r="B662" s="832" t="s">
        <v>5519</v>
      </c>
      <c r="C662" s="832" t="s">
        <v>5356</v>
      </c>
      <c r="D662" s="832" t="s">
        <v>6446</v>
      </c>
      <c r="E662" s="832" t="s">
        <v>6447</v>
      </c>
      <c r="F662" s="849">
        <v>44</v>
      </c>
      <c r="G662" s="849">
        <v>196680</v>
      </c>
      <c r="H662" s="849">
        <v>0.86158860326972608</v>
      </c>
      <c r="I662" s="849">
        <v>4470</v>
      </c>
      <c r="J662" s="849">
        <v>51</v>
      </c>
      <c r="K662" s="849">
        <v>228276</v>
      </c>
      <c r="L662" s="849">
        <v>1</v>
      </c>
      <c r="M662" s="849">
        <v>4476</v>
      </c>
      <c r="N662" s="849">
        <v>54</v>
      </c>
      <c r="O662" s="849">
        <v>242892</v>
      </c>
      <c r="P662" s="837">
        <v>1.0640277558744677</v>
      </c>
      <c r="Q662" s="850">
        <v>4498</v>
      </c>
    </row>
    <row r="663" spans="1:17" ht="14.45" customHeight="1" x14ac:dyDescent="0.2">
      <c r="A663" s="831" t="s">
        <v>577</v>
      </c>
      <c r="B663" s="832" t="s">
        <v>5519</v>
      </c>
      <c r="C663" s="832" t="s">
        <v>5356</v>
      </c>
      <c r="D663" s="832" t="s">
        <v>6448</v>
      </c>
      <c r="E663" s="832" t="s">
        <v>6449</v>
      </c>
      <c r="F663" s="849">
        <v>4</v>
      </c>
      <c r="G663" s="849">
        <v>9868</v>
      </c>
      <c r="H663" s="849">
        <v>0.39927169734978757</v>
      </c>
      <c r="I663" s="849">
        <v>2467</v>
      </c>
      <c r="J663" s="849">
        <v>10</v>
      </c>
      <c r="K663" s="849">
        <v>24715</v>
      </c>
      <c r="L663" s="849">
        <v>1</v>
      </c>
      <c r="M663" s="849">
        <v>2471.5</v>
      </c>
      <c r="N663" s="849">
        <v>5</v>
      </c>
      <c r="O663" s="849">
        <v>12440</v>
      </c>
      <c r="P663" s="837">
        <v>0.50333805381347363</v>
      </c>
      <c r="Q663" s="850">
        <v>2488</v>
      </c>
    </row>
    <row r="664" spans="1:17" ht="14.45" customHeight="1" x14ac:dyDescent="0.2">
      <c r="A664" s="831" t="s">
        <v>577</v>
      </c>
      <c r="B664" s="832" t="s">
        <v>5519</v>
      </c>
      <c r="C664" s="832" t="s">
        <v>5356</v>
      </c>
      <c r="D664" s="832" t="s">
        <v>6450</v>
      </c>
      <c r="E664" s="832" t="s">
        <v>6451</v>
      </c>
      <c r="F664" s="849">
        <v>17</v>
      </c>
      <c r="G664" s="849">
        <v>93653</v>
      </c>
      <c r="H664" s="849">
        <v>0.62894462912595284</v>
      </c>
      <c r="I664" s="849">
        <v>5509</v>
      </c>
      <c r="J664" s="849">
        <v>27</v>
      </c>
      <c r="K664" s="849">
        <v>148905</v>
      </c>
      <c r="L664" s="849">
        <v>1</v>
      </c>
      <c r="M664" s="849">
        <v>5515</v>
      </c>
      <c r="N664" s="849">
        <v>22</v>
      </c>
      <c r="O664" s="849">
        <v>121814</v>
      </c>
      <c r="P664" s="837">
        <v>0.8180652093616736</v>
      </c>
      <c r="Q664" s="850">
        <v>5537</v>
      </c>
    </row>
    <row r="665" spans="1:17" ht="14.45" customHeight="1" x14ac:dyDescent="0.2">
      <c r="A665" s="831" t="s">
        <v>577</v>
      </c>
      <c r="B665" s="832" t="s">
        <v>5519</v>
      </c>
      <c r="C665" s="832" t="s">
        <v>5356</v>
      </c>
      <c r="D665" s="832" t="s">
        <v>6452</v>
      </c>
      <c r="E665" s="832" t="s">
        <v>6453</v>
      </c>
      <c r="F665" s="849">
        <v>3</v>
      </c>
      <c r="G665" s="849">
        <v>27641</v>
      </c>
      <c r="H665" s="849">
        <v>0.74778162536522019</v>
      </c>
      <c r="I665" s="849">
        <v>9213.6666666666661</v>
      </c>
      <c r="J665" s="849">
        <v>4</v>
      </c>
      <c r="K665" s="849">
        <v>36964</v>
      </c>
      <c r="L665" s="849">
        <v>1</v>
      </c>
      <c r="M665" s="849">
        <v>9241</v>
      </c>
      <c r="N665" s="849">
        <v>3</v>
      </c>
      <c r="O665" s="849">
        <v>27942</v>
      </c>
      <c r="P665" s="837">
        <v>0.75592468347581432</v>
      </c>
      <c r="Q665" s="850">
        <v>9314</v>
      </c>
    </row>
    <row r="666" spans="1:17" ht="14.45" customHeight="1" x14ac:dyDescent="0.2">
      <c r="A666" s="831" t="s">
        <v>577</v>
      </c>
      <c r="B666" s="832" t="s">
        <v>5519</v>
      </c>
      <c r="C666" s="832" t="s">
        <v>5356</v>
      </c>
      <c r="D666" s="832" t="s">
        <v>6454</v>
      </c>
      <c r="E666" s="832" t="s">
        <v>6455</v>
      </c>
      <c r="F666" s="849"/>
      <c r="G666" s="849"/>
      <c r="H666" s="849"/>
      <c r="I666" s="849"/>
      <c r="J666" s="849">
        <v>1</v>
      </c>
      <c r="K666" s="849">
        <v>352</v>
      </c>
      <c r="L666" s="849">
        <v>1</v>
      </c>
      <c r="M666" s="849">
        <v>352</v>
      </c>
      <c r="N666" s="849"/>
      <c r="O666" s="849"/>
      <c r="P666" s="837"/>
      <c r="Q666" s="850"/>
    </row>
    <row r="667" spans="1:17" ht="14.45" customHeight="1" x14ac:dyDescent="0.2">
      <c r="A667" s="831" t="s">
        <v>577</v>
      </c>
      <c r="B667" s="832" t="s">
        <v>5519</v>
      </c>
      <c r="C667" s="832" t="s">
        <v>5356</v>
      </c>
      <c r="D667" s="832" t="s">
        <v>6456</v>
      </c>
      <c r="E667" s="832" t="s">
        <v>6457</v>
      </c>
      <c r="F667" s="849">
        <v>7</v>
      </c>
      <c r="G667" s="849">
        <v>11186</v>
      </c>
      <c r="H667" s="849">
        <v>0.87281523096129843</v>
      </c>
      <c r="I667" s="849">
        <v>1598</v>
      </c>
      <c r="J667" s="849">
        <v>8</v>
      </c>
      <c r="K667" s="849">
        <v>12816</v>
      </c>
      <c r="L667" s="849">
        <v>1</v>
      </c>
      <c r="M667" s="849">
        <v>1602</v>
      </c>
      <c r="N667" s="849">
        <v>8</v>
      </c>
      <c r="O667" s="849">
        <v>15584</v>
      </c>
      <c r="P667" s="837">
        <v>1.2159800249687891</v>
      </c>
      <c r="Q667" s="850">
        <v>1948</v>
      </c>
    </row>
    <row r="668" spans="1:17" ht="14.45" customHeight="1" x14ac:dyDescent="0.2">
      <c r="A668" s="831" t="s">
        <v>577</v>
      </c>
      <c r="B668" s="832" t="s">
        <v>5519</v>
      </c>
      <c r="C668" s="832" t="s">
        <v>5356</v>
      </c>
      <c r="D668" s="832" t="s">
        <v>6458</v>
      </c>
      <c r="E668" s="832" t="s">
        <v>6459</v>
      </c>
      <c r="F668" s="849">
        <v>9</v>
      </c>
      <c r="G668" s="849">
        <v>28521</v>
      </c>
      <c r="H668" s="849">
        <v>2.2457480314960629</v>
      </c>
      <c r="I668" s="849">
        <v>3169</v>
      </c>
      <c r="J668" s="849">
        <v>4</v>
      </c>
      <c r="K668" s="849">
        <v>12700</v>
      </c>
      <c r="L668" s="849">
        <v>1</v>
      </c>
      <c r="M668" s="849">
        <v>3175</v>
      </c>
      <c r="N668" s="849">
        <v>4</v>
      </c>
      <c r="O668" s="849">
        <v>12788</v>
      </c>
      <c r="P668" s="837">
        <v>1.0069291338582678</v>
      </c>
      <c r="Q668" s="850">
        <v>3197</v>
      </c>
    </row>
    <row r="669" spans="1:17" ht="14.45" customHeight="1" x14ac:dyDescent="0.2">
      <c r="A669" s="831" t="s">
        <v>577</v>
      </c>
      <c r="B669" s="832" t="s">
        <v>5519</v>
      </c>
      <c r="C669" s="832" t="s">
        <v>5356</v>
      </c>
      <c r="D669" s="832" t="s">
        <v>6460</v>
      </c>
      <c r="E669" s="832" t="s">
        <v>6461</v>
      </c>
      <c r="F669" s="849">
        <v>2</v>
      </c>
      <c r="G669" s="849">
        <v>5108</v>
      </c>
      <c r="H669" s="849">
        <v>0.66432566003381455</v>
      </c>
      <c r="I669" s="849">
        <v>2554</v>
      </c>
      <c r="J669" s="849">
        <v>3</v>
      </c>
      <c r="K669" s="849">
        <v>7689</v>
      </c>
      <c r="L669" s="849">
        <v>1</v>
      </c>
      <c r="M669" s="849">
        <v>2563</v>
      </c>
      <c r="N669" s="849">
        <v>1</v>
      </c>
      <c r="O669" s="849">
        <v>2594</v>
      </c>
      <c r="P669" s="837">
        <v>0.33736506697880086</v>
      </c>
      <c r="Q669" s="850">
        <v>2594</v>
      </c>
    </row>
    <row r="670" spans="1:17" ht="14.45" customHeight="1" x14ac:dyDescent="0.2">
      <c r="A670" s="831" t="s">
        <v>577</v>
      </c>
      <c r="B670" s="832" t="s">
        <v>5519</v>
      </c>
      <c r="C670" s="832" t="s">
        <v>5356</v>
      </c>
      <c r="D670" s="832" t="s">
        <v>6462</v>
      </c>
      <c r="E670" s="832" t="s">
        <v>6463</v>
      </c>
      <c r="F670" s="849">
        <v>1</v>
      </c>
      <c r="G670" s="849">
        <v>541</v>
      </c>
      <c r="H670" s="849">
        <v>0.49907749077490776</v>
      </c>
      <c r="I670" s="849">
        <v>541</v>
      </c>
      <c r="J670" s="849">
        <v>2</v>
      </c>
      <c r="K670" s="849">
        <v>1084</v>
      </c>
      <c r="L670" s="849">
        <v>1</v>
      </c>
      <c r="M670" s="849">
        <v>542</v>
      </c>
      <c r="N670" s="849">
        <v>1</v>
      </c>
      <c r="O670" s="849">
        <v>544</v>
      </c>
      <c r="P670" s="837">
        <v>0.50184501845018448</v>
      </c>
      <c r="Q670" s="850">
        <v>544</v>
      </c>
    </row>
    <row r="671" spans="1:17" ht="14.45" customHeight="1" x14ac:dyDescent="0.2">
      <c r="A671" s="831" t="s">
        <v>577</v>
      </c>
      <c r="B671" s="832" t="s">
        <v>5519</v>
      </c>
      <c r="C671" s="832" t="s">
        <v>5356</v>
      </c>
      <c r="D671" s="832" t="s">
        <v>6464</v>
      </c>
      <c r="E671" s="832" t="s">
        <v>6465</v>
      </c>
      <c r="F671" s="849">
        <v>3</v>
      </c>
      <c r="G671" s="849">
        <v>4632</v>
      </c>
      <c r="H671" s="849">
        <v>0.59883645765998705</v>
      </c>
      <c r="I671" s="849">
        <v>1544</v>
      </c>
      <c r="J671" s="849">
        <v>5</v>
      </c>
      <c r="K671" s="849">
        <v>7735</v>
      </c>
      <c r="L671" s="849">
        <v>1</v>
      </c>
      <c r="M671" s="849">
        <v>1547</v>
      </c>
      <c r="N671" s="849">
        <v>5</v>
      </c>
      <c r="O671" s="849">
        <v>7770</v>
      </c>
      <c r="P671" s="837">
        <v>1.004524886877828</v>
      </c>
      <c r="Q671" s="850">
        <v>1554</v>
      </c>
    </row>
    <row r="672" spans="1:17" ht="14.45" customHeight="1" x14ac:dyDescent="0.2">
      <c r="A672" s="831" t="s">
        <v>577</v>
      </c>
      <c r="B672" s="832" t="s">
        <v>5519</v>
      </c>
      <c r="C672" s="832" t="s">
        <v>5356</v>
      </c>
      <c r="D672" s="832" t="s">
        <v>5386</v>
      </c>
      <c r="E672" s="832" t="s">
        <v>5387</v>
      </c>
      <c r="F672" s="849">
        <v>1</v>
      </c>
      <c r="G672" s="849">
        <v>679</v>
      </c>
      <c r="H672" s="849"/>
      <c r="I672" s="849">
        <v>679</v>
      </c>
      <c r="J672" s="849"/>
      <c r="K672" s="849"/>
      <c r="L672" s="849"/>
      <c r="M672" s="849"/>
      <c r="N672" s="849">
        <v>1</v>
      </c>
      <c r="O672" s="849">
        <v>685</v>
      </c>
      <c r="P672" s="837"/>
      <c r="Q672" s="850">
        <v>685</v>
      </c>
    </row>
    <row r="673" spans="1:17" ht="14.45" customHeight="1" x14ac:dyDescent="0.2">
      <c r="A673" s="831" t="s">
        <v>577</v>
      </c>
      <c r="B673" s="832" t="s">
        <v>5519</v>
      </c>
      <c r="C673" s="832" t="s">
        <v>5356</v>
      </c>
      <c r="D673" s="832" t="s">
        <v>6466</v>
      </c>
      <c r="E673" s="832" t="s">
        <v>6467</v>
      </c>
      <c r="F673" s="849"/>
      <c r="G673" s="849"/>
      <c r="H673" s="849"/>
      <c r="I673" s="849"/>
      <c r="J673" s="849"/>
      <c r="K673" s="849"/>
      <c r="L673" s="849"/>
      <c r="M673" s="849"/>
      <c r="N673" s="849">
        <v>1</v>
      </c>
      <c r="O673" s="849">
        <v>1512</v>
      </c>
      <c r="P673" s="837"/>
      <c r="Q673" s="850">
        <v>1512</v>
      </c>
    </row>
    <row r="674" spans="1:17" ht="14.45" customHeight="1" x14ac:dyDescent="0.2">
      <c r="A674" s="831" t="s">
        <v>577</v>
      </c>
      <c r="B674" s="832" t="s">
        <v>5519</v>
      </c>
      <c r="C674" s="832" t="s">
        <v>5356</v>
      </c>
      <c r="D674" s="832" t="s">
        <v>6468</v>
      </c>
      <c r="E674" s="832" t="s">
        <v>6469</v>
      </c>
      <c r="F674" s="849">
        <v>9</v>
      </c>
      <c r="G674" s="849">
        <v>8667</v>
      </c>
      <c r="H674" s="849">
        <v>0.69087285771223594</v>
      </c>
      <c r="I674" s="849">
        <v>963</v>
      </c>
      <c r="J674" s="849">
        <v>13</v>
      </c>
      <c r="K674" s="849">
        <v>12545</v>
      </c>
      <c r="L674" s="849">
        <v>1</v>
      </c>
      <c r="M674" s="849">
        <v>965</v>
      </c>
      <c r="N674" s="849">
        <v>13</v>
      </c>
      <c r="O674" s="849">
        <v>12662</v>
      </c>
      <c r="P674" s="837">
        <v>1.0093264248704663</v>
      </c>
      <c r="Q674" s="850">
        <v>974</v>
      </c>
    </row>
    <row r="675" spans="1:17" ht="14.45" customHeight="1" x14ac:dyDescent="0.2">
      <c r="A675" s="831" t="s">
        <v>577</v>
      </c>
      <c r="B675" s="832" t="s">
        <v>5519</v>
      </c>
      <c r="C675" s="832" t="s">
        <v>5356</v>
      </c>
      <c r="D675" s="832" t="s">
        <v>6470</v>
      </c>
      <c r="E675" s="832" t="s">
        <v>6471</v>
      </c>
      <c r="F675" s="849"/>
      <c r="G675" s="849"/>
      <c r="H675" s="849"/>
      <c r="I675" s="849"/>
      <c r="J675" s="849">
        <v>1</v>
      </c>
      <c r="K675" s="849">
        <v>2103</v>
      </c>
      <c r="L675" s="849">
        <v>1</v>
      </c>
      <c r="M675" s="849">
        <v>2103</v>
      </c>
      <c r="N675" s="849"/>
      <c r="O675" s="849"/>
      <c r="P675" s="837"/>
      <c r="Q675" s="850"/>
    </row>
    <row r="676" spans="1:17" ht="14.45" customHeight="1" x14ac:dyDescent="0.2">
      <c r="A676" s="831" t="s">
        <v>577</v>
      </c>
      <c r="B676" s="832" t="s">
        <v>5519</v>
      </c>
      <c r="C676" s="832" t="s">
        <v>5356</v>
      </c>
      <c r="D676" s="832" t="s">
        <v>5388</v>
      </c>
      <c r="E676" s="832" t="s">
        <v>5389</v>
      </c>
      <c r="F676" s="849">
        <v>3</v>
      </c>
      <c r="G676" s="849">
        <v>3825</v>
      </c>
      <c r="H676" s="849">
        <v>0.49882629107981219</v>
      </c>
      <c r="I676" s="849">
        <v>1275</v>
      </c>
      <c r="J676" s="849">
        <v>6</v>
      </c>
      <c r="K676" s="849">
        <v>7668</v>
      </c>
      <c r="L676" s="849">
        <v>1</v>
      </c>
      <c r="M676" s="849">
        <v>1278</v>
      </c>
      <c r="N676" s="849">
        <v>9</v>
      </c>
      <c r="O676" s="849">
        <v>11619</v>
      </c>
      <c r="P676" s="837">
        <v>1.5152582159624413</v>
      </c>
      <c r="Q676" s="850">
        <v>1291</v>
      </c>
    </row>
    <row r="677" spans="1:17" ht="14.45" customHeight="1" x14ac:dyDescent="0.2">
      <c r="A677" s="831" t="s">
        <v>577</v>
      </c>
      <c r="B677" s="832" t="s">
        <v>5519</v>
      </c>
      <c r="C677" s="832" t="s">
        <v>5356</v>
      </c>
      <c r="D677" s="832" t="s">
        <v>6472</v>
      </c>
      <c r="E677" s="832" t="s">
        <v>6473</v>
      </c>
      <c r="F677" s="849">
        <v>1</v>
      </c>
      <c r="G677" s="849">
        <v>1829</v>
      </c>
      <c r="H677" s="849">
        <v>0.9983624454148472</v>
      </c>
      <c r="I677" s="849">
        <v>1829</v>
      </c>
      <c r="J677" s="849">
        <v>1</v>
      </c>
      <c r="K677" s="849">
        <v>1832</v>
      </c>
      <c r="L677" s="849">
        <v>1</v>
      </c>
      <c r="M677" s="849">
        <v>1832</v>
      </c>
      <c r="N677" s="849"/>
      <c r="O677" s="849"/>
      <c r="P677" s="837"/>
      <c r="Q677" s="850"/>
    </row>
    <row r="678" spans="1:17" ht="14.45" customHeight="1" x14ac:dyDescent="0.2">
      <c r="A678" s="831" t="s">
        <v>577</v>
      </c>
      <c r="B678" s="832" t="s">
        <v>5519</v>
      </c>
      <c r="C678" s="832" t="s">
        <v>5356</v>
      </c>
      <c r="D678" s="832" t="s">
        <v>6474</v>
      </c>
      <c r="E678" s="832" t="s">
        <v>6475</v>
      </c>
      <c r="F678" s="849">
        <v>2</v>
      </c>
      <c r="G678" s="849">
        <v>6426</v>
      </c>
      <c r="H678" s="849">
        <v>1.9962721342031686</v>
      </c>
      <c r="I678" s="849">
        <v>3213</v>
      </c>
      <c r="J678" s="849">
        <v>1</v>
      </c>
      <c r="K678" s="849">
        <v>3219</v>
      </c>
      <c r="L678" s="849">
        <v>1</v>
      </c>
      <c r="M678" s="849">
        <v>3219</v>
      </c>
      <c r="N678" s="849"/>
      <c r="O678" s="849"/>
      <c r="P678" s="837"/>
      <c r="Q678" s="850"/>
    </row>
    <row r="679" spans="1:17" ht="14.45" customHeight="1" x14ac:dyDescent="0.2">
      <c r="A679" s="831" t="s">
        <v>577</v>
      </c>
      <c r="B679" s="832" t="s">
        <v>5519</v>
      </c>
      <c r="C679" s="832" t="s">
        <v>5356</v>
      </c>
      <c r="D679" s="832" t="s">
        <v>6476</v>
      </c>
      <c r="E679" s="832" t="s">
        <v>6477</v>
      </c>
      <c r="F679" s="849">
        <v>2</v>
      </c>
      <c r="G679" s="849">
        <v>1636</v>
      </c>
      <c r="H679" s="849">
        <v>1.9951219512195122</v>
      </c>
      <c r="I679" s="849">
        <v>818</v>
      </c>
      <c r="J679" s="849">
        <v>1</v>
      </c>
      <c r="K679" s="849">
        <v>820</v>
      </c>
      <c r="L679" s="849">
        <v>1</v>
      </c>
      <c r="M679" s="849">
        <v>820</v>
      </c>
      <c r="N679" s="849">
        <v>1</v>
      </c>
      <c r="O679" s="849">
        <v>826</v>
      </c>
      <c r="P679" s="837">
        <v>1.0073170731707317</v>
      </c>
      <c r="Q679" s="850">
        <v>826</v>
      </c>
    </row>
    <row r="680" spans="1:17" ht="14.45" customHeight="1" x14ac:dyDescent="0.2">
      <c r="A680" s="831" t="s">
        <v>577</v>
      </c>
      <c r="B680" s="832" t="s">
        <v>5519</v>
      </c>
      <c r="C680" s="832" t="s">
        <v>5356</v>
      </c>
      <c r="D680" s="832" t="s">
        <v>6478</v>
      </c>
      <c r="E680" s="832" t="s">
        <v>6479</v>
      </c>
      <c r="F680" s="849">
        <v>1</v>
      </c>
      <c r="G680" s="849">
        <v>2471</v>
      </c>
      <c r="H680" s="849"/>
      <c r="I680" s="849">
        <v>2471</v>
      </c>
      <c r="J680" s="849"/>
      <c r="K680" s="849"/>
      <c r="L680" s="849"/>
      <c r="M680" s="849"/>
      <c r="N680" s="849"/>
      <c r="O680" s="849"/>
      <c r="P680" s="837"/>
      <c r="Q680" s="850"/>
    </row>
    <row r="681" spans="1:17" ht="14.45" customHeight="1" x14ac:dyDescent="0.2">
      <c r="A681" s="831" t="s">
        <v>577</v>
      </c>
      <c r="B681" s="832" t="s">
        <v>5519</v>
      </c>
      <c r="C681" s="832" t="s">
        <v>5356</v>
      </c>
      <c r="D681" s="832" t="s">
        <v>5392</v>
      </c>
      <c r="E681" s="832" t="s">
        <v>5393</v>
      </c>
      <c r="F681" s="849">
        <v>2</v>
      </c>
      <c r="G681" s="849">
        <v>3356</v>
      </c>
      <c r="H681" s="849">
        <v>0.99880952380952381</v>
      </c>
      <c r="I681" s="849">
        <v>1678</v>
      </c>
      <c r="J681" s="849">
        <v>2</v>
      </c>
      <c r="K681" s="849">
        <v>3360</v>
      </c>
      <c r="L681" s="849">
        <v>1</v>
      </c>
      <c r="M681" s="849">
        <v>1680</v>
      </c>
      <c r="N681" s="849"/>
      <c r="O681" s="849"/>
      <c r="P681" s="837"/>
      <c r="Q681" s="850"/>
    </row>
    <row r="682" spans="1:17" ht="14.45" customHeight="1" x14ac:dyDescent="0.2">
      <c r="A682" s="831" t="s">
        <v>577</v>
      </c>
      <c r="B682" s="832" t="s">
        <v>5519</v>
      </c>
      <c r="C682" s="832" t="s">
        <v>5356</v>
      </c>
      <c r="D682" s="832" t="s">
        <v>6480</v>
      </c>
      <c r="E682" s="832" t="s">
        <v>6481</v>
      </c>
      <c r="F682" s="849">
        <v>1</v>
      </c>
      <c r="G682" s="849">
        <v>1395</v>
      </c>
      <c r="H682" s="849">
        <v>0.24946351931330471</v>
      </c>
      <c r="I682" s="849">
        <v>1395</v>
      </c>
      <c r="J682" s="849">
        <v>4</v>
      </c>
      <c r="K682" s="849">
        <v>5592</v>
      </c>
      <c r="L682" s="849">
        <v>1</v>
      </c>
      <c r="M682" s="849">
        <v>1398</v>
      </c>
      <c r="N682" s="849"/>
      <c r="O682" s="849"/>
      <c r="P682" s="837"/>
      <c r="Q682" s="850"/>
    </row>
    <row r="683" spans="1:17" ht="14.45" customHeight="1" x14ac:dyDescent="0.2">
      <c r="A683" s="831" t="s">
        <v>577</v>
      </c>
      <c r="B683" s="832" t="s">
        <v>5519</v>
      </c>
      <c r="C683" s="832" t="s">
        <v>5356</v>
      </c>
      <c r="D683" s="832" t="s">
        <v>6482</v>
      </c>
      <c r="E683" s="832" t="s">
        <v>6483</v>
      </c>
      <c r="F683" s="849">
        <v>79</v>
      </c>
      <c r="G683" s="849">
        <v>401636</v>
      </c>
      <c r="H683" s="849">
        <v>1.0667282848886623</v>
      </c>
      <c r="I683" s="849">
        <v>5084</v>
      </c>
      <c r="J683" s="849">
        <v>74</v>
      </c>
      <c r="K683" s="849">
        <v>376512</v>
      </c>
      <c r="L683" s="849">
        <v>1</v>
      </c>
      <c r="M683" s="849">
        <v>5088</v>
      </c>
      <c r="N683" s="849">
        <v>90</v>
      </c>
      <c r="O683" s="849">
        <v>1524780</v>
      </c>
      <c r="P683" s="837">
        <v>4.0497514023457422</v>
      </c>
      <c r="Q683" s="850">
        <v>16942</v>
      </c>
    </row>
    <row r="684" spans="1:17" ht="14.45" customHeight="1" x14ac:dyDescent="0.2">
      <c r="A684" s="831" t="s">
        <v>577</v>
      </c>
      <c r="B684" s="832" t="s">
        <v>5519</v>
      </c>
      <c r="C684" s="832" t="s">
        <v>5356</v>
      </c>
      <c r="D684" s="832" t="s">
        <v>6484</v>
      </c>
      <c r="E684" s="832" t="s">
        <v>6485</v>
      </c>
      <c r="F684" s="849">
        <v>10</v>
      </c>
      <c r="G684" s="849">
        <v>3370</v>
      </c>
      <c r="H684" s="849">
        <v>4.9705014749262535</v>
      </c>
      <c r="I684" s="849">
        <v>337</v>
      </c>
      <c r="J684" s="849">
        <v>2</v>
      </c>
      <c r="K684" s="849">
        <v>678</v>
      </c>
      <c r="L684" s="849">
        <v>1</v>
      </c>
      <c r="M684" s="849">
        <v>339</v>
      </c>
      <c r="N684" s="849"/>
      <c r="O684" s="849"/>
      <c r="P684" s="837"/>
      <c r="Q684" s="850"/>
    </row>
    <row r="685" spans="1:17" ht="14.45" customHeight="1" x14ac:dyDescent="0.2">
      <c r="A685" s="831" t="s">
        <v>577</v>
      </c>
      <c r="B685" s="832" t="s">
        <v>5519</v>
      </c>
      <c r="C685" s="832" t="s">
        <v>5356</v>
      </c>
      <c r="D685" s="832" t="s">
        <v>5394</v>
      </c>
      <c r="E685" s="832" t="s">
        <v>5395</v>
      </c>
      <c r="F685" s="849"/>
      <c r="G685" s="849"/>
      <c r="H685" s="849"/>
      <c r="I685" s="849"/>
      <c r="J685" s="849">
        <v>4</v>
      </c>
      <c r="K685" s="849">
        <v>1780</v>
      </c>
      <c r="L685" s="849">
        <v>1</v>
      </c>
      <c r="M685" s="849">
        <v>445</v>
      </c>
      <c r="N685" s="849"/>
      <c r="O685" s="849"/>
      <c r="P685" s="837"/>
      <c r="Q685" s="850"/>
    </row>
    <row r="686" spans="1:17" ht="14.45" customHeight="1" x14ac:dyDescent="0.2">
      <c r="A686" s="831" t="s">
        <v>577</v>
      </c>
      <c r="B686" s="832" t="s">
        <v>5519</v>
      </c>
      <c r="C686" s="832" t="s">
        <v>5356</v>
      </c>
      <c r="D686" s="832" t="s">
        <v>6486</v>
      </c>
      <c r="E686" s="832" t="s">
        <v>6487</v>
      </c>
      <c r="F686" s="849">
        <v>21</v>
      </c>
      <c r="G686" s="849">
        <v>106995</v>
      </c>
      <c r="H686" s="849">
        <v>0.99823667711598751</v>
      </c>
      <c r="I686" s="849">
        <v>5095</v>
      </c>
      <c r="J686" s="849">
        <v>21</v>
      </c>
      <c r="K686" s="849">
        <v>107184</v>
      </c>
      <c r="L686" s="849">
        <v>1</v>
      </c>
      <c r="M686" s="849">
        <v>5104</v>
      </c>
      <c r="N686" s="849">
        <v>30</v>
      </c>
      <c r="O686" s="849">
        <v>154080</v>
      </c>
      <c r="P686" s="837">
        <v>1.4375279892521271</v>
      </c>
      <c r="Q686" s="850">
        <v>5136</v>
      </c>
    </row>
    <row r="687" spans="1:17" ht="14.45" customHeight="1" x14ac:dyDescent="0.2">
      <c r="A687" s="831" t="s">
        <v>577</v>
      </c>
      <c r="B687" s="832" t="s">
        <v>5519</v>
      </c>
      <c r="C687" s="832" t="s">
        <v>5356</v>
      </c>
      <c r="D687" s="832" t="s">
        <v>6488</v>
      </c>
      <c r="E687" s="832" t="s">
        <v>6489</v>
      </c>
      <c r="F687" s="849"/>
      <c r="G687" s="849"/>
      <c r="H687" s="849"/>
      <c r="I687" s="849"/>
      <c r="J687" s="849">
        <v>1</v>
      </c>
      <c r="K687" s="849">
        <v>671</v>
      </c>
      <c r="L687" s="849">
        <v>1</v>
      </c>
      <c r="M687" s="849">
        <v>671</v>
      </c>
      <c r="N687" s="849">
        <v>1</v>
      </c>
      <c r="O687" s="849">
        <v>677</v>
      </c>
      <c r="P687" s="837">
        <v>1.0089418777943369</v>
      </c>
      <c r="Q687" s="850">
        <v>677</v>
      </c>
    </row>
    <row r="688" spans="1:17" ht="14.45" customHeight="1" x14ac:dyDescent="0.2">
      <c r="A688" s="831" t="s">
        <v>577</v>
      </c>
      <c r="B688" s="832" t="s">
        <v>5519</v>
      </c>
      <c r="C688" s="832" t="s">
        <v>5356</v>
      </c>
      <c r="D688" s="832" t="s">
        <v>6490</v>
      </c>
      <c r="E688" s="832" t="s">
        <v>6491</v>
      </c>
      <c r="F688" s="849">
        <v>2</v>
      </c>
      <c r="G688" s="849">
        <v>6378</v>
      </c>
      <c r="H688" s="849">
        <v>1.9968691296180339</v>
      </c>
      <c r="I688" s="849">
        <v>3189</v>
      </c>
      <c r="J688" s="849">
        <v>1</v>
      </c>
      <c r="K688" s="849">
        <v>3194</v>
      </c>
      <c r="L688" s="849">
        <v>1</v>
      </c>
      <c r="M688" s="849">
        <v>3194</v>
      </c>
      <c r="N688" s="849">
        <v>3</v>
      </c>
      <c r="O688" s="849">
        <v>9630</v>
      </c>
      <c r="P688" s="837">
        <v>3.0150281778334378</v>
      </c>
      <c r="Q688" s="850">
        <v>3210</v>
      </c>
    </row>
    <row r="689" spans="1:17" ht="14.45" customHeight="1" x14ac:dyDescent="0.2">
      <c r="A689" s="831" t="s">
        <v>577</v>
      </c>
      <c r="B689" s="832" t="s">
        <v>5519</v>
      </c>
      <c r="C689" s="832" t="s">
        <v>5356</v>
      </c>
      <c r="D689" s="832" t="s">
        <v>6492</v>
      </c>
      <c r="E689" s="832" t="s">
        <v>6493</v>
      </c>
      <c r="F689" s="849"/>
      <c r="G689" s="849"/>
      <c r="H689" s="849"/>
      <c r="I689" s="849"/>
      <c r="J689" s="849">
        <v>3</v>
      </c>
      <c r="K689" s="849">
        <v>7023</v>
      </c>
      <c r="L689" s="849">
        <v>1</v>
      </c>
      <c r="M689" s="849">
        <v>2341</v>
      </c>
      <c r="N689" s="849">
        <v>3</v>
      </c>
      <c r="O689" s="849">
        <v>7059</v>
      </c>
      <c r="P689" s="837">
        <v>1.0051260145237078</v>
      </c>
      <c r="Q689" s="850">
        <v>2353</v>
      </c>
    </row>
    <row r="690" spans="1:17" ht="14.45" customHeight="1" x14ac:dyDescent="0.2">
      <c r="A690" s="831" t="s">
        <v>577</v>
      </c>
      <c r="B690" s="832" t="s">
        <v>5519</v>
      </c>
      <c r="C690" s="832" t="s">
        <v>5356</v>
      </c>
      <c r="D690" s="832" t="s">
        <v>6494</v>
      </c>
      <c r="E690" s="832" t="s">
        <v>6495</v>
      </c>
      <c r="F690" s="849">
        <v>2</v>
      </c>
      <c r="G690" s="849">
        <v>5668</v>
      </c>
      <c r="H690" s="849"/>
      <c r="I690" s="849">
        <v>2834</v>
      </c>
      <c r="J690" s="849"/>
      <c r="K690" s="849"/>
      <c r="L690" s="849"/>
      <c r="M690" s="849"/>
      <c r="N690" s="849"/>
      <c r="O690" s="849"/>
      <c r="P690" s="837"/>
      <c r="Q690" s="850"/>
    </row>
    <row r="691" spans="1:17" ht="14.45" customHeight="1" x14ac:dyDescent="0.2">
      <c r="A691" s="831" t="s">
        <v>577</v>
      </c>
      <c r="B691" s="832" t="s">
        <v>5519</v>
      </c>
      <c r="C691" s="832" t="s">
        <v>5356</v>
      </c>
      <c r="D691" s="832" t="s">
        <v>6496</v>
      </c>
      <c r="E691" s="832" t="s">
        <v>6497</v>
      </c>
      <c r="F691" s="849">
        <v>2</v>
      </c>
      <c r="G691" s="849">
        <v>12662</v>
      </c>
      <c r="H691" s="849">
        <v>0.28530869761153671</v>
      </c>
      <c r="I691" s="849">
        <v>6331</v>
      </c>
      <c r="J691" s="849">
        <v>7</v>
      </c>
      <c r="K691" s="849">
        <v>44380</v>
      </c>
      <c r="L691" s="849">
        <v>1</v>
      </c>
      <c r="M691" s="849">
        <v>6340</v>
      </c>
      <c r="N691" s="849">
        <v>8</v>
      </c>
      <c r="O691" s="849">
        <v>50984</v>
      </c>
      <c r="P691" s="837">
        <v>1.148805768364128</v>
      </c>
      <c r="Q691" s="850">
        <v>6373</v>
      </c>
    </row>
    <row r="692" spans="1:17" ht="14.45" customHeight="1" x14ac:dyDescent="0.2">
      <c r="A692" s="831" t="s">
        <v>577</v>
      </c>
      <c r="B692" s="832" t="s">
        <v>5519</v>
      </c>
      <c r="C692" s="832" t="s">
        <v>5356</v>
      </c>
      <c r="D692" s="832" t="s">
        <v>6498</v>
      </c>
      <c r="E692" s="832" t="s">
        <v>6499</v>
      </c>
      <c r="F692" s="849">
        <v>2</v>
      </c>
      <c r="G692" s="849">
        <v>3146</v>
      </c>
      <c r="H692" s="849"/>
      <c r="I692" s="849">
        <v>1573</v>
      </c>
      <c r="J692" s="849"/>
      <c r="K692" s="849"/>
      <c r="L692" s="849"/>
      <c r="M692" s="849"/>
      <c r="N692" s="849"/>
      <c r="O692" s="849"/>
      <c r="P692" s="837"/>
      <c r="Q692" s="850"/>
    </row>
    <row r="693" spans="1:17" ht="14.45" customHeight="1" x14ac:dyDescent="0.2">
      <c r="A693" s="831" t="s">
        <v>577</v>
      </c>
      <c r="B693" s="832" t="s">
        <v>5519</v>
      </c>
      <c r="C693" s="832" t="s">
        <v>5356</v>
      </c>
      <c r="D693" s="832" t="s">
        <v>6500</v>
      </c>
      <c r="E693" s="832" t="s">
        <v>6501</v>
      </c>
      <c r="F693" s="849">
        <v>1</v>
      </c>
      <c r="G693" s="849">
        <v>2907</v>
      </c>
      <c r="H693" s="849"/>
      <c r="I693" s="849">
        <v>2907</v>
      </c>
      <c r="J693" s="849"/>
      <c r="K693" s="849"/>
      <c r="L693" s="849"/>
      <c r="M693" s="849"/>
      <c r="N693" s="849">
        <v>1</v>
      </c>
      <c r="O693" s="849">
        <v>2938</v>
      </c>
      <c r="P693" s="837"/>
      <c r="Q693" s="850">
        <v>2938</v>
      </c>
    </row>
    <row r="694" spans="1:17" ht="14.45" customHeight="1" x14ac:dyDescent="0.2">
      <c r="A694" s="831" t="s">
        <v>577</v>
      </c>
      <c r="B694" s="832" t="s">
        <v>5519</v>
      </c>
      <c r="C694" s="832" t="s">
        <v>5356</v>
      </c>
      <c r="D694" s="832" t="s">
        <v>6502</v>
      </c>
      <c r="E694" s="832" t="s">
        <v>6503</v>
      </c>
      <c r="F694" s="849">
        <v>4</v>
      </c>
      <c r="G694" s="849">
        <v>19596</v>
      </c>
      <c r="H694" s="849">
        <v>0.66571545046881375</v>
      </c>
      <c r="I694" s="849">
        <v>4899</v>
      </c>
      <c r="J694" s="849">
        <v>6</v>
      </c>
      <c r="K694" s="849">
        <v>29436</v>
      </c>
      <c r="L694" s="849">
        <v>1</v>
      </c>
      <c r="M694" s="849">
        <v>4906</v>
      </c>
      <c r="N694" s="849">
        <v>2</v>
      </c>
      <c r="O694" s="849">
        <v>9866</v>
      </c>
      <c r="P694" s="837">
        <v>0.33516782171490694</v>
      </c>
      <c r="Q694" s="850">
        <v>4933</v>
      </c>
    </row>
    <row r="695" spans="1:17" ht="14.45" customHeight="1" x14ac:dyDescent="0.2">
      <c r="A695" s="831" t="s">
        <v>577</v>
      </c>
      <c r="B695" s="832" t="s">
        <v>5519</v>
      </c>
      <c r="C695" s="832" t="s">
        <v>5356</v>
      </c>
      <c r="D695" s="832" t="s">
        <v>6504</v>
      </c>
      <c r="E695" s="832" t="s">
        <v>6505</v>
      </c>
      <c r="F695" s="849">
        <v>1</v>
      </c>
      <c r="G695" s="849">
        <v>2987</v>
      </c>
      <c r="H695" s="849">
        <v>0.49916443850267378</v>
      </c>
      <c r="I695" s="849">
        <v>2987</v>
      </c>
      <c r="J695" s="849">
        <v>2</v>
      </c>
      <c r="K695" s="849">
        <v>5984</v>
      </c>
      <c r="L695" s="849">
        <v>1</v>
      </c>
      <c r="M695" s="849">
        <v>2992</v>
      </c>
      <c r="N695" s="849"/>
      <c r="O695" s="849"/>
      <c r="P695" s="837"/>
      <c r="Q695" s="850"/>
    </row>
    <row r="696" spans="1:17" ht="14.45" customHeight="1" x14ac:dyDescent="0.2">
      <c r="A696" s="831" t="s">
        <v>577</v>
      </c>
      <c r="B696" s="832" t="s">
        <v>5519</v>
      </c>
      <c r="C696" s="832" t="s">
        <v>5356</v>
      </c>
      <c r="D696" s="832" t="s">
        <v>6506</v>
      </c>
      <c r="E696" s="832" t="s">
        <v>6507</v>
      </c>
      <c r="F696" s="849">
        <v>3</v>
      </c>
      <c r="G696" s="849">
        <v>12831</v>
      </c>
      <c r="H696" s="849"/>
      <c r="I696" s="849">
        <v>4277</v>
      </c>
      <c r="J696" s="849"/>
      <c r="K696" s="849"/>
      <c r="L696" s="849"/>
      <c r="M696" s="849"/>
      <c r="N696" s="849"/>
      <c r="O696" s="849"/>
      <c r="P696" s="837"/>
      <c r="Q696" s="850"/>
    </row>
    <row r="697" spans="1:17" ht="14.45" customHeight="1" x14ac:dyDescent="0.2">
      <c r="A697" s="831" t="s">
        <v>577</v>
      </c>
      <c r="B697" s="832" t="s">
        <v>5519</v>
      </c>
      <c r="C697" s="832" t="s">
        <v>5356</v>
      </c>
      <c r="D697" s="832" t="s">
        <v>6508</v>
      </c>
      <c r="E697" s="832" t="s">
        <v>6509</v>
      </c>
      <c r="F697" s="849">
        <v>4</v>
      </c>
      <c r="G697" s="849">
        <v>9972</v>
      </c>
      <c r="H697" s="849">
        <v>0.99879807692307687</v>
      </c>
      <c r="I697" s="849">
        <v>2493</v>
      </c>
      <c r="J697" s="849">
        <v>4</v>
      </c>
      <c r="K697" s="849">
        <v>9984</v>
      </c>
      <c r="L697" s="849">
        <v>1</v>
      </c>
      <c r="M697" s="849">
        <v>2496</v>
      </c>
      <c r="N697" s="849">
        <v>4</v>
      </c>
      <c r="O697" s="849">
        <v>10032</v>
      </c>
      <c r="P697" s="837">
        <v>1.0048076923076923</v>
      </c>
      <c r="Q697" s="850">
        <v>2508</v>
      </c>
    </row>
    <row r="698" spans="1:17" ht="14.45" customHeight="1" x14ac:dyDescent="0.2">
      <c r="A698" s="831" t="s">
        <v>577</v>
      </c>
      <c r="B698" s="832" t="s">
        <v>5519</v>
      </c>
      <c r="C698" s="832" t="s">
        <v>5356</v>
      </c>
      <c r="D698" s="832" t="s">
        <v>6510</v>
      </c>
      <c r="E698" s="832" t="s">
        <v>6511</v>
      </c>
      <c r="F698" s="849"/>
      <c r="G698" s="849"/>
      <c r="H698" s="849"/>
      <c r="I698" s="849"/>
      <c r="J698" s="849">
        <v>2</v>
      </c>
      <c r="K698" s="849">
        <v>5344</v>
      </c>
      <c r="L698" s="849">
        <v>1</v>
      </c>
      <c r="M698" s="849">
        <v>2672</v>
      </c>
      <c r="N698" s="849">
        <v>2</v>
      </c>
      <c r="O698" s="849">
        <v>5372</v>
      </c>
      <c r="P698" s="837">
        <v>1.0052395209580838</v>
      </c>
      <c r="Q698" s="850">
        <v>2686</v>
      </c>
    </row>
    <row r="699" spans="1:17" ht="14.45" customHeight="1" x14ac:dyDescent="0.2">
      <c r="A699" s="831" t="s">
        <v>577</v>
      </c>
      <c r="B699" s="832" t="s">
        <v>5519</v>
      </c>
      <c r="C699" s="832" t="s">
        <v>5356</v>
      </c>
      <c r="D699" s="832" t="s">
        <v>5396</v>
      </c>
      <c r="E699" s="832" t="s">
        <v>5397</v>
      </c>
      <c r="F699" s="849">
        <v>122</v>
      </c>
      <c r="G699" s="849">
        <v>159820</v>
      </c>
      <c r="H699" s="849">
        <v>1.0772009759648438</v>
      </c>
      <c r="I699" s="849">
        <v>1310</v>
      </c>
      <c r="J699" s="849">
        <v>113</v>
      </c>
      <c r="K699" s="849">
        <v>148366</v>
      </c>
      <c r="L699" s="849">
        <v>1</v>
      </c>
      <c r="M699" s="849">
        <v>1312.9734513274336</v>
      </c>
      <c r="N699" s="849">
        <v>177</v>
      </c>
      <c r="O699" s="849">
        <v>233817</v>
      </c>
      <c r="P699" s="837">
        <v>1.5759473194667242</v>
      </c>
      <c r="Q699" s="850">
        <v>1321</v>
      </c>
    </row>
    <row r="700" spans="1:17" ht="14.45" customHeight="1" x14ac:dyDescent="0.2">
      <c r="A700" s="831" t="s">
        <v>577</v>
      </c>
      <c r="B700" s="832" t="s">
        <v>5519</v>
      </c>
      <c r="C700" s="832" t="s">
        <v>5356</v>
      </c>
      <c r="D700" s="832" t="s">
        <v>6512</v>
      </c>
      <c r="E700" s="832" t="s">
        <v>6513</v>
      </c>
      <c r="F700" s="849">
        <v>39</v>
      </c>
      <c r="G700" s="849">
        <v>166374</v>
      </c>
      <c r="H700" s="849">
        <v>1.1451797194421882</v>
      </c>
      <c r="I700" s="849">
        <v>4266</v>
      </c>
      <c r="J700" s="849">
        <v>34</v>
      </c>
      <c r="K700" s="849">
        <v>145282</v>
      </c>
      <c r="L700" s="849">
        <v>1</v>
      </c>
      <c r="M700" s="849">
        <v>4273</v>
      </c>
      <c r="N700" s="849">
        <v>60</v>
      </c>
      <c r="O700" s="849">
        <v>258033</v>
      </c>
      <c r="P700" s="837">
        <v>1.7760837543536019</v>
      </c>
      <c r="Q700" s="850">
        <v>4300.55</v>
      </c>
    </row>
    <row r="701" spans="1:17" ht="14.45" customHeight="1" x14ac:dyDescent="0.2">
      <c r="A701" s="831" t="s">
        <v>577</v>
      </c>
      <c r="B701" s="832" t="s">
        <v>5519</v>
      </c>
      <c r="C701" s="832" t="s">
        <v>5356</v>
      </c>
      <c r="D701" s="832" t="s">
        <v>5398</v>
      </c>
      <c r="E701" s="832" t="s">
        <v>5399</v>
      </c>
      <c r="F701" s="849">
        <v>7</v>
      </c>
      <c r="G701" s="849">
        <v>6804</v>
      </c>
      <c r="H701" s="849">
        <v>0.46523076923076923</v>
      </c>
      <c r="I701" s="849">
        <v>972</v>
      </c>
      <c r="J701" s="849">
        <v>15</v>
      </c>
      <c r="K701" s="849">
        <v>14625</v>
      </c>
      <c r="L701" s="849">
        <v>1</v>
      </c>
      <c r="M701" s="849">
        <v>975</v>
      </c>
      <c r="N701" s="849">
        <v>11</v>
      </c>
      <c r="O701" s="849">
        <v>10802</v>
      </c>
      <c r="P701" s="837">
        <v>0.73859829059829063</v>
      </c>
      <c r="Q701" s="850">
        <v>982</v>
      </c>
    </row>
    <row r="702" spans="1:17" ht="14.45" customHeight="1" x14ac:dyDescent="0.2">
      <c r="A702" s="831" t="s">
        <v>577</v>
      </c>
      <c r="B702" s="832" t="s">
        <v>5519</v>
      </c>
      <c r="C702" s="832" t="s">
        <v>5356</v>
      </c>
      <c r="D702" s="832" t="s">
        <v>6514</v>
      </c>
      <c r="E702" s="832" t="s">
        <v>6515</v>
      </c>
      <c r="F702" s="849">
        <v>2</v>
      </c>
      <c r="G702" s="849">
        <v>1860</v>
      </c>
      <c r="H702" s="849">
        <v>0.99785407725321884</v>
      </c>
      <c r="I702" s="849">
        <v>930</v>
      </c>
      <c r="J702" s="849">
        <v>2</v>
      </c>
      <c r="K702" s="849">
        <v>1864</v>
      </c>
      <c r="L702" s="849">
        <v>1</v>
      </c>
      <c r="M702" s="849">
        <v>932</v>
      </c>
      <c r="N702" s="849"/>
      <c r="O702" s="849"/>
      <c r="P702" s="837"/>
      <c r="Q702" s="850"/>
    </row>
    <row r="703" spans="1:17" ht="14.45" customHeight="1" x14ac:dyDescent="0.2">
      <c r="A703" s="831" t="s">
        <v>577</v>
      </c>
      <c r="B703" s="832" t="s">
        <v>5519</v>
      </c>
      <c r="C703" s="832" t="s">
        <v>5356</v>
      </c>
      <c r="D703" s="832" t="s">
        <v>5400</v>
      </c>
      <c r="E703" s="832" t="s">
        <v>5401</v>
      </c>
      <c r="F703" s="849"/>
      <c r="G703" s="849"/>
      <c r="H703" s="849"/>
      <c r="I703" s="849"/>
      <c r="J703" s="849">
        <v>3</v>
      </c>
      <c r="K703" s="849">
        <v>2967</v>
      </c>
      <c r="L703" s="849">
        <v>1</v>
      </c>
      <c r="M703" s="849">
        <v>989</v>
      </c>
      <c r="N703" s="849">
        <v>2</v>
      </c>
      <c r="O703" s="849">
        <v>1994</v>
      </c>
      <c r="P703" s="837">
        <v>0.67205931917762052</v>
      </c>
      <c r="Q703" s="850">
        <v>997</v>
      </c>
    </row>
    <row r="704" spans="1:17" ht="14.45" customHeight="1" x14ac:dyDescent="0.2">
      <c r="A704" s="831" t="s">
        <v>577</v>
      </c>
      <c r="B704" s="832" t="s">
        <v>5519</v>
      </c>
      <c r="C704" s="832" t="s">
        <v>5356</v>
      </c>
      <c r="D704" s="832" t="s">
        <v>6516</v>
      </c>
      <c r="E704" s="832" t="s">
        <v>6517</v>
      </c>
      <c r="F704" s="849">
        <v>3</v>
      </c>
      <c r="G704" s="849">
        <v>3084</v>
      </c>
      <c r="H704" s="849">
        <v>2.9912706110572258</v>
      </c>
      <c r="I704" s="849">
        <v>1028</v>
      </c>
      <c r="J704" s="849">
        <v>1</v>
      </c>
      <c r="K704" s="849">
        <v>1031</v>
      </c>
      <c r="L704" s="849">
        <v>1</v>
      </c>
      <c r="M704" s="849">
        <v>1031</v>
      </c>
      <c r="N704" s="849"/>
      <c r="O704" s="849"/>
      <c r="P704" s="837"/>
      <c r="Q704" s="850"/>
    </row>
    <row r="705" spans="1:17" ht="14.45" customHeight="1" x14ac:dyDescent="0.2">
      <c r="A705" s="831" t="s">
        <v>577</v>
      </c>
      <c r="B705" s="832" t="s">
        <v>5519</v>
      </c>
      <c r="C705" s="832" t="s">
        <v>5356</v>
      </c>
      <c r="D705" s="832" t="s">
        <v>6518</v>
      </c>
      <c r="E705" s="832" t="s">
        <v>6519</v>
      </c>
      <c r="F705" s="849">
        <v>2</v>
      </c>
      <c r="G705" s="849">
        <v>4820</v>
      </c>
      <c r="H705" s="849">
        <v>0.499378367177787</v>
      </c>
      <c r="I705" s="849">
        <v>2410</v>
      </c>
      <c r="J705" s="849">
        <v>4</v>
      </c>
      <c r="K705" s="849">
        <v>9652</v>
      </c>
      <c r="L705" s="849">
        <v>1</v>
      </c>
      <c r="M705" s="849">
        <v>2413</v>
      </c>
      <c r="N705" s="849">
        <v>3</v>
      </c>
      <c r="O705" s="849">
        <v>7272</v>
      </c>
      <c r="P705" s="837">
        <v>0.7534189805221716</v>
      </c>
      <c r="Q705" s="850">
        <v>2424</v>
      </c>
    </row>
    <row r="706" spans="1:17" ht="14.45" customHeight="1" x14ac:dyDescent="0.2">
      <c r="A706" s="831" t="s">
        <v>577</v>
      </c>
      <c r="B706" s="832" t="s">
        <v>5519</v>
      </c>
      <c r="C706" s="832" t="s">
        <v>5356</v>
      </c>
      <c r="D706" s="832" t="s">
        <v>6520</v>
      </c>
      <c r="E706" s="832" t="s">
        <v>6521</v>
      </c>
      <c r="F706" s="849">
        <v>30</v>
      </c>
      <c r="G706" s="849">
        <v>92760</v>
      </c>
      <c r="H706" s="849">
        <v>1.1512398540472113</v>
      </c>
      <c r="I706" s="849">
        <v>3092</v>
      </c>
      <c r="J706" s="849">
        <v>26</v>
      </c>
      <c r="K706" s="849">
        <v>80574</v>
      </c>
      <c r="L706" s="849">
        <v>1</v>
      </c>
      <c r="M706" s="849">
        <v>3099</v>
      </c>
      <c r="N706" s="849">
        <v>19</v>
      </c>
      <c r="O706" s="849">
        <v>59337</v>
      </c>
      <c r="P706" s="837">
        <v>0.73642862461836323</v>
      </c>
      <c r="Q706" s="850">
        <v>3123</v>
      </c>
    </row>
    <row r="707" spans="1:17" ht="14.45" customHeight="1" x14ac:dyDescent="0.2">
      <c r="A707" s="831" t="s">
        <v>577</v>
      </c>
      <c r="B707" s="832" t="s">
        <v>5519</v>
      </c>
      <c r="C707" s="832" t="s">
        <v>5356</v>
      </c>
      <c r="D707" s="832" t="s">
        <v>6522</v>
      </c>
      <c r="E707" s="832" t="s">
        <v>6523</v>
      </c>
      <c r="F707" s="849">
        <v>1</v>
      </c>
      <c r="G707" s="849">
        <v>2216</v>
      </c>
      <c r="H707" s="849"/>
      <c r="I707" s="849">
        <v>2216</v>
      </c>
      <c r="J707" s="849"/>
      <c r="K707" s="849"/>
      <c r="L707" s="849"/>
      <c r="M707" s="849"/>
      <c r="N707" s="849"/>
      <c r="O707" s="849"/>
      <c r="P707" s="837"/>
      <c r="Q707" s="850"/>
    </row>
    <row r="708" spans="1:17" ht="14.45" customHeight="1" x14ac:dyDescent="0.2">
      <c r="A708" s="831" t="s">
        <v>577</v>
      </c>
      <c r="B708" s="832" t="s">
        <v>5519</v>
      </c>
      <c r="C708" s="832" t="s">
        <v>5356</v>
      </c>
      <c r="D708" s="832" t="s">
        <v>6524</v>
      </c>
      <c r="E708" s="832" t="s">
        <v>6525</v>
      </c>
      <c r="F708" s="849">
        <v>1</v>
      </c>
      <c r="G708" s="849">
        <v>1690</v>
      </c>
      <c r="H708" s="849">
        <v>0.99822799763733017</v>
      </c>
      <c r="I708" s="849">
        <v>1690</v>
      </c>
      <c r="J708" s="849">
        <v>1</v>
      </c>
      <c r="K708" s="849">
        <v>1693</v>
      </c>
      <c r="L708" s="849">
        <v>1</v>
      </c>
      <c r="M708" s="849">
        <v>1693</v>
      </c>
      <c r="N708" s="849">
        <v>1</v>
      </c>
      <c r="O708" s="849">
        <v>1704</v>
      </c>
      <c r="P708" s="837">
        <v>1.006497341996456</v>
      </c>
      <c r="Q708" s="850">
        <v>1704</v>
      </c>
    </row>
    <row r="709" spans="1:17" ht="14.45" customHeight="1" x14ac:dyDescent="0.2">
      <c r="A709" s="831" t="s">
        <v>577</v>
      </c>
      <c r="B709" s="832" t="s">
        <v>5519</v>
      </c>
      <c r="C709" s="832" t="s">
        <v>5356</v>
      </c>
      <c r="D709" s="832" t="s">
        <v>6526</v>
      </c>
      <c r="E709" s="832" t="s">
        <v>6527</v>
      </c>
      <c r="F709" s="849">
        <v>1</v>
      </c>
      <c r="G709" s="849">
        <v>2262</v>
      </c>
      <c r="H709" s="849">
        <v>0.99823477493380408</v>
      </c>
      <c r="I709" s="849">
        <v>2262</v>
      </c>
      <c r="J709" s="849">
        <v>1</v>
      </c>
      <c r="K709" s="849">
        <v>2266</v>
      </c>
      <c r="L709" s="849">
        <v>1</v>
      </c>
      <c r="M709" s="849">
        <v>2266</v>
      </c>
      <c r="N709" s="849">
        <v>2</v>
      </c>
      <c r="O709" s="849">
        <v>4560</v>
      </c>
      <c r="P709" s="837">
        <v>2.0123565754633717</v>
      </c>
      <c r="Q709" s="850">
        <v>2280</v>
      </c>
    </row>
    <row r="710" spans="1:17" ht="14.45" customHeight="1" x14ac:dyDescent="0.2">
      <c r="A710" s="831" t="s">
        <v>577</v>
      </c>
      <c r="B710" s="832" t="s">
        <v>5519</v>
      </c>
      <c r="C710" s="832" t="s">
        <v>5356</v>
      </c>
      <c r="D710" s="832" t="s">
        <v>6528</v>
      </c>
      <c r="E710" s="832" t="s">
        <v>6529</v>
      </c>
      <c r="F710" s="849">
        <v>2</v>
      </c>
      <c r="G710" s="849">
        <v>3438</v>
      </c>
      <c r="H710" s="849">
        <v>1.994199535962877</v>
      </c>
      <c r="I710" s="849">
        <v>1719</v>
      </c>
      <c r="J710" s="849">
        <v>1</v>
      </c>
      <c r="K710" s="849">
        <v>1724</v>
      </c>
      <c r="L710" s="849">
        <v>1</v>
      </c>
      <c r="M710" s="849">
        <v>1724</v>
      </c>
      <c r="N710" s="849">
        <v>1</v>
      </c>
      <c r="O710" s="849">
        <v>1740</v>
      </c>
      <c r="P710" s="837">
        <v>1.0092807424593968</v>
      </c>
      <c r="Q710" s="850">
        <v>1740</v>
      </c>
    </row>
    <row r="711" spans="1:17" ht="14.45" customHeight="1" x14ac:dyDescent="0.2">
      <c r="A711" s="831" t="s">
        <v>577</v>
      </c>
      <c r="B711" s="832" t="s">
        <v>5519</v>
      </c>
      <c r="C711" s="832" t="s">
        <v>5356</v>
      </c>
      <c r="D711" s="832" t="s">
        <v>6530</v>
      </c>
      <c r="E711" s="832" t="s">
        <v>6531</v>
      </c>
      <c r="F711" s="849">
        <v>0</v>
      </c>
      <c r="G711" s="849">
        <v>0</v>
      </c>
      <c r="H711" s="849"/>
      <c r="I711" s="849"/>
      <c r="J711" s="849">
        <v>0</v>
      </c>
      <c r="K711" s="849">
        <v>0</v>
      </c>
      <c r="L711" s="849"/>
      <c r="M711" s="849"/>
      <c r="N711" s="849">
        <v>0</v>
      </c>
      <c r="O711" s="849">
        <v>0</v>
      </c>
      <c r="P711" s="837"/>
      <c r="Q711" s="850"/>
    </row>
    <row r="712" spans="1:17" ht="14.45" customHeight="1" x14ac:dyDescent="0.2">
      <c r="A712" s="831" t="s">
        <v>577</v>
      </c>
      <c r="B712" s="832" t="s">
        <v>5519</v>
      </c>
      <c r="C712" s="832" t="s">
        <v>5356</v>
      </c>
      <c r="D712" s="832" t="s">
        <v>6532</v>
      </c>
      <c r="E712" s="832" t="s">
        <v>6533</v>
      </c>
      <c r="F712" s="849">
        <v>785</v>
      </c>
      <c r="G712" s="849">
        <v>0</v>
      </c>
      <c r="H712" s="849"/>
      <c r="I712" s="849">
        <v>0</v>
      </c>
      <c r="J712" s="849">
        <v>677</v>
      </c>
      <c r="K712" s="849">
        <v>0</v>
      </c>
      <c r="L712" s="849"/>
      <c r="M712" s="849">
        <v>0</v>
      </c>
      <c r="N712" s="849">
        <v>749</v>
      </c>
      <c r="O712" s="849">
        <v>0</v>
      </c>
      <c r="P712" s="837"/>
      <c r="Q712" s="850">
        <v>0</v>
      </c>
    </row>
    <row r="713" spans="1:17" ht="14.45" customHeight="1" x14ac:dyDescent="0.2">
      <c r="A713" s="831" t="s">
        <v>577</v>
      </c>
      <c r="B713" s="832" t="s">
        <v>5519</v>
      </c>
      <c r="C713" s="832" t="s">
        <v>5356</v>
      </c>
      <c r="D713" s="832" t="s">
        <v>6534</v>
      </c>
      <c r="E713" s="832" t="s">
        <v>6535</v>
      </c>
      <c r="F713" s="849">
        <v>67</v>
      </c>
      <c r="G713" s="849">
        <v>0</v>
      </c>
      <c r="H713" s="849"/>
      <c r="I713" s="849">
        <v>0</v>
      </c>
      <c r="J713" s="849">
        <v>117</v>
      </c>
      <c r="K713" s="849">
        <v>0</v>
      </c>
      <c r="L713" s="849"/>
      <c r="M713" s="849">
        <v>0</v>
      </c>
      <c r="N713" s="849">
        <v>134</v>
      </c>
      <c r="O713" s="849">
        <v>0</v>
      </c>
      <c r="P713" s="837"/>
      <c r="Q713" s="850">
        <v>0</v>
      </c>
    </row>
    <row r="714" spans="1:17" ht="14.45" customHeight="1" x14ac:dyDescent="0.2">
      <c r="A714" s="831" t="s">
        <v>577</v>
      </c>
      <c r="B714" s="832" t="s">
        <v>5519</v>
      </c>
      <c r="C714" s="832" t="s">
        <v>5356</v>
      </c>
      <c r="D714" s="832" t="s">
        <v>6536</v>
      </c>
      <c r="E714" s="832" t="s">
        <v>6537</v>
      </c>
      <c r="F714" s="849">
        <v>24</v>
      </c>
      <c r="G714" s="849">
        <v>139102</v>
      </c>
      <c r="H714" s="849">
        <v>0.85624415226276651</v>
      </c>
      <c r="I714" s="849">
        <v>5795.916666666667</v>
      </c>
      <c r="J714" s="849">
        <v>28</v>
      </c>
      <c r="K714" s="849">
        <v>162456</v>
      </c>
      <c r="L714" s="849">
        <v>1</v>
      </c>
      <c r="M714" s="849">
        <v>5802</v>
      </c>
      <c r="N714" s="849">
        <v>32</v>
      </c>
      <c r="O714" s="849">
        <v>667424</v>
      </c>
      <c r="P714" s="837">
        <v>4.1083370266410597</v>
      </c>
      <c r="Q714" s="850">
        <v>20857</v>
      </c>
    </row>
    <row r="715" spans="1:17" ht="14.45" customHeight="1" x14ac:dyDescent="0.2">
      <c r="A715" s="831" t="s">
        <v>577</v>
      </c>
      <c r="B715" s="832" t="s">
        <v>5519</v>
      </c>
      <c r="C715" s="832" t="s">
        <v>5356</v>
      </c>
      <c r="D715" s="832" t="s">
        <v>5533</v>
      </c>
      <c r="E715" s="832" t="s">
        <v>5534</v>
      </c>
      <c r="F715" s="849">
        <v>84</v>
      </c>
      <c r="G715" s="849">
        <v>347922</v>
      </c>
      <c r="H715" s="849">
        <v>1.0226443045341516</v>
      </c>
      <c r="I715" s="849">
        <v>4141.9285714285716</v>
      </c>
      <c r="J715" s="849">
        <v>82</v>
      </c>
      <c r="K715" s="849">
        <v>340218</v>
      </c>
      <c r="L715" s="849">
        <v>1</v>
      </c>
      <c r="M715" s="849">
        <v>4149</v>
      </c>
      <c r="N715" s="849">
        <v>86</v>
      </c>
      <c r="O715" s="849">
        <v>359109</v>
      </c>
      <c r="P715" s="837">
        <v>1.0555261626368975</v>
      </c>
      <c r="Q715" s="850">
        <v>4175.6860465116279</v>
      </c>
    </row>
    <row r="716" spans="1:17" ht="14.45" customHeight="1" x14ac:dyDescent="0.2">
      <c r="A716" s="831" t="s">
        <v>577</v>
      </c>
      <c r="B716" s="832" t="s">
        <v>5519</v>
      </c>
      <c r="C716" s="832" t="s">
        <v>5356</v>
      </c>
      <c r="D716" s="832" t="s">
        <v>6538</v>
      </c>
      <c r="E716" s="832" t="s">
        <v>6539</v>
      </c>
      <c r="F716" s="849">
        <v>3229</v>
      </c>
      <c r="G716" s="849">
        <v>3598638</v>
      </c>
      <c r="H716" s="849">
        <v>1.0012342099859719</v>
      </c>
      <c r="I716" s="849">
        <v>1114.4744502942087</v>
      </c>
      <c r="J716" s="849">
        <v>3229</v>
      </c>
      <c r="K716" s="849">
        <v>3594202</v>
      </c>
      <c r="L716" s="849">
        <v>1</v>
      </c>
      <c r="M716" s="849">
        <v>1113.1006503561475</v>
      </c>
      <c r="N716" s="849">
        <v>3424</v>
      </c>
      <c r="O716" s="849">
        <v>3863125</v>
      </c>
      <c r="P716" s="837">
        <v>1.0748213372537214</v>
      </c>
      <c r="Q716" s="850">
        <v>1128.2491238317757</v>
      </c>
    </row>
    <row r="717" spans="1:17" ht="14.45" customHeight="1" x14ac:dyDescent="0.2">
      <c r="A717" s="831" t="s">
        <v>577</v>
      </c>
      <c r="B717" s="832" t="s">
        <v>5519</v>
      </c>
      <c r="C717" s="832" t="s">
        <v>5356</v>
      </c>
      <c r="D717" s="832" t="s">
        <v>5416</v>
      </c>
      <c r="E717" s="832" t="s">
        <v>5417</v>
      </c>
      <c r="F717" s="849">
        <v>4</v>
      </c>
      <c r="G717" s="849">
        <v>1580</v>
      </c>
      <c r="H717" s="849">
        <v>3.185483870967742</v>
      </c>
      <c r="I717" s="849">
        <v>395</v>
      </c>
      <c r="J717" s="849">
        <v>1</v>
      </c>
      <c r="K717" s="849">
        <v>496</v>
      </c>
      <c r="L717" s="849">
        <v>1</v>
      </c>
      <c r="M717" s="849">
        <v>496</v>
      </c>
      <c r="N717" s="849">
        <v>1</v>
      </c>
      <c r="O717" s="849">
        <v>499</v>
      </c>
      <c r="P717" s="837">
        <v>1.0060483870967742</v>
      </c>
      <c r="Q717" s="850">
        <v>499</v>
      </c>
    </row>
    <row r="718" spans="1:17" ht="14.45" customHeight="1" x14ac:dyDescent="0.2">
      <c r="A718" s="831" t="s">
        <v>577</v>
      </c>
      <c r="B718" s="832" t="s">
        <v>5519</v>
      </c>
      <c r="C718" s="832" t="s">
        <v>5356</v>
      </c>
      <c r="D718" s="832" t="s">
        <v>6540</v>
      </c>
      <c r="E718" s="832" t="s">
        <v>6463</v>
      </c>
      <c r="F718" s="849">
        <v>2</v>
      </c>
      <c r="G718" s="849">
        <v>1376</v>
      </c>
      <c r="H718" s="849">
        <v>0.99854862119013066</v>
      </c>
      <c r="I718" s="849">
        <v>688</v>
      </c>
      <c r="J718" s="849">
        <v>2</v>
      </c>
      <c r="K718" s="849">
        <v>1378</v>
      </c>
      <c r="L718" s="849">
        <v>1</v>
      </c>
      <c r="M718" s="849">
        <v>689</v>
      </c>
      <c r="N718" s="849">
        <v>3</v>
      </c>
      <c r="O718" s="849">
        <v>2082</v>
      </c>
      <c r="P718" s="837">
        <v>1.5108853410740204</v>
      </c>
      <c r="Q718" s="850">
        <v>694</v>
      </c>
    </row>
    <row r="719" spans="1:17" ht="14.45" customHeight="1" x14ac:dyDescent="0.2">
      <c r="A719" s="831" t="s">
        <v>577</v>
      </c>
      <c r="B719" s="832" t="s">
        <v>5519</v>
      </c>
      <c r="C719" s="832" t="s">
        <v>5356</v>
      </c>
      <c r="D719" s="832" t="s">
        <v>6541</v>
      </c>
      <c r="E719" s="832" t="s">
        <v>6542</v>
      </c>
      <c r="F719" s="849">
        <v>30</v>
      </c>
      <c r="G719" s="849">
        <v>0</v>
      </c>
      <c r="H719" s="849"/>
      <c r="I719" s="849">
        <v>0</v>
      </c>
      <c r="J719" s="849">
        <v>46</v>
      </c>
      <c r="K719" s="849">
        <v>0</v>
      </c>
      <c r="L719" s="849"/>
      <c r="M719" s="849">
        <v>0</v>
      </c>
      <c r="N719" s="849">
        <v>4</v>
      </c>
      <c r="O719" s="849">
        <v>0</v>
      </c>
      <c r="P719" s="837"/>
      <c r="Q719" s="850">
        <v>0</v>
      </c>
    </row>
    <row r="720" spans="1:17" ht="14.45" customHeight="1" x14ac:dyDescent="0.2">
      <c r="A720" s="831" t="s">
        <v>577</v>
      </c>
      <c r="B720" s="832" t="s">
        <v>5519</v>
      </c>
      <c r="C720" s="832" t="s">
        <v>5356</v>
      </c>
      <c r="D720" s="832" t="s">
        <v>6543</v>
      </c>
      <c r="E720" s="832" t="s">
        <v>6544</v>
      </c>
      <c r="F720" s="849">
        <v>26</v>
      </c>
      <c r="G720" s="849">
        <v>76752</v>
      </c>
      <c r="H720" s="849">
        <v>1.3656453506992634</v>
      </c>
      <c r="I720" s="849">
        <v>2952</v>
      </c>
      <c r="J720" s="849">
        <v>19</v>
      </c>
      <c r="K720" s="849">
        <v>56202</v>
      </c>
      <c r="L720" s="849">
        <v>1</v>
      </c>
      <c r="M720" s="849">
        <v>2958</v>
      </c>
      <c r="N720" s="849">
        <v>27</v>
      </c>
      <c r="O720" s="849">
        <v>80460</v>
      </c>
      <c r="P720" s="837">
        <v>1.4316216504750721</v>
      </c>
      <c r="Q720" s="850">
        <v>2980</v>
      </c>
    </row>
    <row r="721" spans="1:17" ht="14.45" customHeight="1" x14ac:dyDescent="0.2">
      <c r="A721" s="831" t="s">
        <v>577</v>
      </c>
      <c r="B721" s="832" t="s">
        <v>5519</v>
      </c>
      <c r="C721" s="832" t="s">
        <v>5356</v>
      </c>
      <c r="D721" s="832" t="s">
        <v>6545</v>
      </c>
      <c r="E721" s="832" t="s">
        <v>6546</v>
      </c>
      <c r="F721" s="849">
        <v>4</v>
      </c>
      <c r="G721" s="849">
        <v>11544</v>
      </c>
      <c r="H721" s="849">
        <v>1.9965409892770667</v>
      </c>
      <c r="I721" s="849">
        <v>2886</v>
      </c>
      <c r="J721" s="849">
        <v>2</v>
      </c>
      <c r="K721" s="849">
        <v>5782</v>
      </c>
      <c r="L721" s="849">
        <v>1</v>
      </c>
      <c r="M721" s="849">
        <v>2891</v>
      </c>
      <c r="N721" s="849"/>
      <c r="O721" s="849"/>
      <c r="P721" s="837"/>
      <c r="Q721" s="850"/>
    </row>
    <row r="722" spans="1:17" ht="14.45" customHeight="1" x14ac:dyDescent="0.2">
      <c r="A722" s="831" t="s">
        <v>577</v>
      </c>
      <c r="B722" s="832" t="s">
        <v>5519</v>
      </c>
      <c r="C722" s="832" t="s">
        <v>5356</v>
      </c>
      <c r="D722" s="832" t="s">
        <v>6547</v>
      </c>
      <c r="E722" s="832" t="s">
        <v>6548</v>
      </c>
      <c r="F722" s="849">
        <v>13</v>
      </c>
      <c r="G722" s="849">
        <v>5785</v>
      </c>
      <c r="H722" s="849">
        <v>0.58958418263350998</v>
      </c>
      <c r="I722" s="849">
        <v>445</v>
      </c>
      <c r="J722" s="849">
        <v>22</v>
      </c>
      <c r="K722" s="849">
        <v>9812</v>
      </c>
      <c r="L722" s="849">
        <v>1</v>
      </c>
      <c r="M722" s="849">
        <v>446</v>
      </c>
      <c r="N722" s="849">
        <v>2</v>
      </c>
      <c r="O722" s="849">
        <v>896</v>
      </c>
      <c r="P722" s="837">
        <v>9.1316754993885044E-2</v>
      </c>
      <c r="Q722" s="850">
        <v>448</v>
      </c>
    </row>
    <row r="723" spans="1:17" ht="14.45" customHeight="1" x14ac:dyDescent="0.2">
      <c r="A723" s="831" t="s">
        <v>577</v>
      </c>
      <c r="B723" s="832" t="s">
        <v>5519</v>
      </c>
      <c r="C723" s="832" t="s">
        <v>5356</v>
      </c>
      <c r="D723" s="832" t="s">
        <v>6549</v>
      </c>
      <c r="E723" s="832" t="s">
        <v>6550</v>
      </c>
      <c r="F723" s="849">
        <v>3</v>
      </c>
      <c r="G723" s="849">
        <v>12408</v>
      </c>
      <c r="H723" s="849">
        <v>2.9956542732979239</v>
      </c>
      <c r="I723" s="849">
        <v>4136</v>
      </c>
      <c r="J723" s="849">
        <v>1</v>
      </c>
      <c r="K723" s="849">
        <v>4142</v>
      </c>
      <c r="L723" s="849">
        <v>1</v>
      </c>
      <c r="M723" s="849">
        <v>4142</v>
      </c>
      <c r="N723" s="849"/>
      <c r="O723" s="849"/>
      <c r="P723" s="837"/>
      <c r="Q723" s="850"/>
    </row>
    <row r="724" spans="1:17" ht="14.45" customHeight="1" x14ac:dyDescent="0.2">
      <c r="A724" s="831" t="s">
        <v>577</v>
      </c>
      <c r="B724" s="832" t="s">
        <v>5519</v>
      </c>
      <c r="C724" s="832" t="s">
        <v>5356</v>
      </c>
      <c r="D724" s="832" t="s">
        <v>5422</v>
      </c>
      <c r="E724" s="832" t="s">
        <v>5423</v>
      </c>
      <c r="F724" s="849">
        <v>1173</v>
      </c>
      <c r="G724" s="849">
        <v>294423</v>
      </c>
      <c r="H724" s="849">
        <v>0.95453042328042326</v>
      </c>
      <c r="I724" s="849">
        <v>251</v>
      </c>
      <c r="J724" s="849">
        <v>1224</v>
      </c>
      <c r="K724" s="849">
        <v>308448</v>
      </c>
      <c r="L724" s="849">
        <v>1</v>
      </c>
      <c r="M724" s="849">
        <v>252</v>
      </c>
      <c r="N724" s="849">
        <v>1367</v>
      </c>
      <c r="O724" s="849">
        <v>347218</v>
      </c>
      <c r="P724" s="837">
        <v>1.1256937960369333</v>
      </c>
      <c r="Q724" s="850">
        <v>254</v>
      </c>
    </row>
    <row r="725" spans="1:17" ht="14.45" customHeight="1" x14ac:dyDescent="0.2">
      <c r="A725" s="831" t="s">
        <v>577</v>
      </c>
      <c r="B725" s="832" t="s">
        <v>5519</v>
      </c>
      <c r="C725" s="832" t="s">
        <v>5356</v>
      </c>
      <c r="D725" s="832" t="s">
        <v>5424</v>
      </c>
      <c r="E725" s="832" t="s">
        <v>5425</v>
      </c>
      <c r="F725" s="849">
        <v>3</v>
      </c>
      <c r="G725" s="849">
        <v>360</v>
      </c>
      <c r="H725" s="849">
        <v>0.99173553719008267</v>
      </c>
      <c r="I725" s="849">
        <v>120</v>
      </c>
      <c r="J725" s="849">
        <v>3</v>
      </c>
      <c r="K725" s="849">
        <v>363</v>
      </c>
      <c r="L725" s="849">
        <v>1</v>
      </c>
      <c r="M725" s="849">
        <v>121</v>
      </c>
      <c r="N725" s="849">
        <v>4</v>
      </c>
      <c r="O725" s="849">
        <v>488</v>
      </c>
      <c r="P725" s="837">
        <v>1.3443526170798898</v>
      </c>
      <c r="Q725" s="850">
        <v>122</v>
      </c>
    </row>
    <row r="726" spans="1:17" ht="14.45" customHeight="1" x14ac:dyDescent="0.2">
      <c r="A726" s="831" t="s">
        <v>577</v>
      </c>
      <c r="B726" s="832" t="s">
        <v>5519</v>
      </c>
      <c r="C726" s="832" t="s">
        <v>5356</v>
      </c>
      <c r="D726" s="832" t="s">
        <v>6551</v>
      </c>
      <c r="E726" s="832" t="s">
        <v>6552</v>
      </c>
      <c r="F726" s="849">
        <v>869</v>
      </c>
      <c r="G726" s="849">
        <v>324137</v>
      </c>
      <c r="H726" s="849">
        <v>0.88078073753230202</v>
      </c>
      <c r="I726" s="849">
        <v>373</v>
      </c>
      <c r="J726" s="849">
        <v>984</v>
      </c>
      <c r="K726" s="849">
        <v>368011</v>
      </c>
      <c r="L726" s="849">
        <v>1</v>
      </c>
      <c r="M726" s="849">
        <v>373.994918699187</v>
      </c>
      <c r="N726" s="849">
        <v>1047</v>
      </c>
      <c r="O726" s="849">
        <v>393662</v>
      </c>
      <c r="P726" s="837">
        <v>1.0697017208724739</v>
      </c>
      <c r="Q726" s="850">
        <v>375.99044890162367</v>
      </c>
    </row>
    <row r="727" spans="1:17" ht="14.45" customHeight="1" x14ac:dyDescent="0.2">
      <c r="A727" s="831" t="s">
        <v>577</v>
      </c>
      <c r="B727" s="832" t="s">
        <v>5519</v>
      </c>
      <c r="C727" s="832" t="s">
        <v>5356</v>
      </c>
      <c r="D727" s="832" t="s">
        <v>6553</v>
      </c>
      <c r="E727" s="832" t="s">
        <v>6554</v>
      </c>
      <c r="F727" s="849">
        <v>74</v>
      </c>
      <c r="G727" s="849">
        <v>64010</v>
      </c>
      <c r="H727" s="849">
        <v>0.90140964075988228</v>
      </c>
      <c r="I727" s="849">
        <v>865</v>
      </c>
      <c r="J727" s="849">
        <v>82</v>
      </c>
      <c r="K727" s="849">
        <v>71011</v>
      </c>
      <c r="L727" s="849">
        <v>1</v>
      </c>
      <c r="M727" s="849">
        <v>865.98780487804879</v>
      </c>
      <c r="N727" s="849">
        <v>52</v>
      </c>
      <c r="O727" s="849">
        <v>45292</v>
      </c>
      <c r="P727" s="837">
        <v>0.63781667628958894</v>
      </c>
      <c r="Q727" s="850">
        <v>871</v>
      </c>
    </row>
    <row r="728" spans="1:17" ht="14.45" customHeight="1" x14ac:dyDescent="0.2">
      <c r="A728" s="831" t="s">
        <v>577</v>
      </c>
      <c r="B728" s="832" t="s">
        <v>5519</v>
      </c>
      <c r="C728" s="832" t="s">
        <v>5356</v>
      </c>
      <c r="D728" s="832" t="s">
        <v>5428</v>
      </c>
      <c r="E728" s="832" t="s">
        <v>5429</v>
      </c>
      <c r="F728" s="849">
        <v>708</v>
      </c>
      <c r="G728" s="849">
        <v>84960</v>
      </c>
      <c r="H728" s="849">
        <v>1.0002354603249353</v>
      </c>
      <c r="I728" s="849">
        <v>120</v>
      </c>
      <c r="J728" s="849">
        <v>702</v>
      </c>
      <c r="K728" s="849">
        <v>84940</v>
      </c>
      <c r="L728" s="849">
        <v>1</v>
      </c>
      <c r="M728" s="849">
        <v>120.997150997151</v>
      </c>
      <c r="N728" s="849">
        <v>740</v>
      </c>
      <c r="O728" s="849">
        <v>90275</v>
      </c>
      <c r="P728" s="837">
        <v>1.0628090416764775</v>
      </c>
      <c r="Q728" s="850">
        <v>121.99324324324324</v>
      </c>
    </row>
    <row r="729" spans="1:17" ht="14.45" customHeight="1" x14ac:dyDescent="0.2">
      <c r="A729" s="831" t="s">
        <v>577</v>
      </c>
      <c r="B729" s="832" t="s">
        <v>5519</v>
      </c>
      <c r="C729" s="832" t="s">
        <v>5356</v>
      </c>
      <c r="D729" s="832" t="s">
        <v>6555</v>
      </c>
      <c r="E729" s="832" t="s">
        <v>6556</v>
      </c>
      <c r="F729" s="849">
        <v>9</v>
      </c>
      <c r="G729" s="849">
        <v>40428</v>
      </c>
      <c r="H729" s="849">
        <v>0.89859968881973773</v>
      </c>
      <c r="I729" s="849">
        <v>4492</v>
      </c>
      <c r="J729" s="849">
        <v>10</v>
      </c>
      <c r="K729" s="849">
        <v>44990</v>
      </c>
      <c r="L729" s="849">
        <v>1</v>
      </c>
      <c r="M729" s="849">
        <v>4499</v>
      </c>
      <c r="N729" s="849">
        <v>8</v>
      </c>
      <c r="O729" s="849">
        <v>36208</v>
      </c>
      <c r="P729" s="837">
        <v>0.80480106690375641</v>
      </c>
      <c r="Q729" s="850">
        <v>4526</v>
      </c>
    </row>
    <row r="730" spans="1:17" ht="14.45" customHeight="1" x14ac:dyDescent="0.2">
      <c r="A730" s="831" t="s">
        <v>577</v>
      </c>
      <c r="B730" s="832" t="s">
        <v>5519</v>
      </c>
      <c r="C730" s="832" t="s">
        <v>5356</v>
      </c>
      <c r="D730" s="832" t="s">
        <v>6557</v>
      </c>
      <c r="E730" s="832" t="s">
        <v>6558</v>
      </c>
      <c r="F730" s="849">
        <v>11</v>
      </c>
      <c r="G730" s="849">
        <v>42218</v>
      </c>
      <c r="H730" s="849">
        <v>0.99817945383615081</v>
      </c>
      <c r="I730" s="849">
        <v>3838</v>
      </c>
      <c r="J730" s="849">
        <v>11</v>
      </c>
      <c r="K730" s="849">
        <v>42295</v>
      </c>
      <c r="L730" s="849">
        <v>1</v>
      </c>
      <c r="M730" s="849">
        <v>3845</v>
      </c>
      <c r="N730" s="849">
        <v>11</v>
      </c>
      <c r="O730" s="849">
        <v>42592</v>
      </c>
      <c r="P730" s="837">
        <v>1.0070221066319895</v>
      </c>
      <c r="Q730" s="850">
        <v>3872</v>
      </c>
    </row>
    <row r="731" spans="1:17" ht="14.45" customHeight="1" x14ac:dyDescent="0.2">
      <c r="A731" s="831" t="s">
        <v>577</v>
      </c>
      <c r="B731" s="832" t="s">
        <v>5519</v>
      </c>
      <c r="C731" s="832" t="s">
        <v>5356</v>
      </c>
      <c r="D731" s="832" t="s">
        <v>6559</v>
      </c>
      <c r="E731" s="832" t="s">
        <v>6560</v>
      </c>
      <c r="F731" s="849">
        <v>4</v>
      </c>
      <c r="G731" s="849">
        <v>3540</v>
      </c>
      <c r="H731" s="849">
        <v>1.995490417136415</v>
      </c>
      <c r="I731" s="849">
        <v>885</v>
      </c>
      <c r="J731" s="849">
        <v>2</v>
      </c>
      <c r="K731" s="849">
        <v>1774</v>
      </c>
      <c r="L731" s="849">
        <v>1</v>
      </c>
      <c r="M731" s="849">
        <v>887</v>
      </c>
      <c r="N731" s="849">
        <v>3</v>
      </c>
      <c r="O731" s="849">
        <v>2676</v>
      </c>
      <c r="P731" s="837">
        <v>1.5084554678692221</v>
      </c>
      <c r="Q731" s="850">
        <v>892</v>
      </c>
    </row>
    <row r="732" spans="1:17" ht="14.45" customHeight="1" x14ac:dyDescent="0.2">
      <c r="A732" s="831" t="s">
        <v>577</v>
      </c>
      <c r="B732" s="832" t="s">
        <v>5519</v>
      </c>
      <c r="C732" s="832" t="s">
        <v>5356</v>
      </c>
      <c r="D732" s="832" t="s">
        <v>5434</v>
      </c>
      <c r="E732" s="832" t="s">
        <v>5435</v>
      </c>
      <c r="F732" s="849">
        <v>1</v>
      </c>
      <c r="G732" s="849">
        <v>183</v>
      </c>
      <c r="H732" s="849">
        <v>0.24399999999999999</v>
      </c>
      <c r="I732" s="849">
        <v>183</v>
      </c>
      <c r="J732" s="849">
        <v>2</v>
      </c>
      <c r="K732" s="849">
        <v>750</v>
      </c>
      <c r="L732" s="849">
        <v>1</v>
      </c>
      <c r="M732" s="849">
        <v>375</v>
      </c>
      <c r="N732" s="849">
        <v>2</v>
      </c>
      <c r="O732" s="849">
        <v>752</v>
      </c>
      <c r="P732" s="837">
        <v>1.0026666666666666</v>
      </c>
      <c r="Q732" s="850">
        <v>376</v>
      </c>
    </row>
    <row r="733" spans="1:17" ht="14.45" customHeight="1" x14ac:dyDescent="0.2">
      <c r="A733" s="831" t="s">
        <v>577</v>
      </c>
      <c r="B733" s="832" t="s">
        <v>5519</v>
      </c>
      <c r="C733" s="832" t="s">
        <v>5356</v>
      </c>
      <c r="D733" s="832" t="s">
        <v>5436</v>
      </c>
      <c r="E733" s="832" t="s">
        <v>5437</v>
      </c>
      <c r="F733" s="849">
        <v>1</v>
      </c>
      <c r="G733" s="849">
        <v>648</v>
      </c>
      <c r="H733" s="849">
        <v>0.21951219512195122</v>
      </c>
      <c r="I733" s="849">
        <v>648</v>
      </c>
      <c r="J733" s="849">
        <v>3</v>
      </c>
      <c r="K733" s="849">
        <v>2952</v>
      </c>
      <c r="L733" s="849">
        <v>1</v>
      </c>
      <c r="M733" s="849">
        <v>984</v>
      </c>
      <c r="N733" s="849">
        <v>1</v>
      </c>
      <c r="O733" s="849">
        <v>990</v>
      </c>
      <c r="P733" s="837">
        <v>0.33536585365853661</v>
      </c>
      <c r="Q733" s="850">
        <v>990</v>
      </c>
    </row>
    <row r="734" spans="1:17" ht="14.45" customHeight="1" x14ac:dyDescent="0.2">
      <c r="A734" s="831" t="s">
        <v>577</v>
      </c>
      <c r="B734" s="832" t="s">
        <v>5519</v>
      </c>
      <c r="C734" s="832" t="s">
        <v>5356</v>
      </c>
      <c r="D734" s="832" t="s">
        <v>6561</v>
      </c>
      <c r="E734" s="832" t="s">
        <v>6562</v>
      </c>
      <c r="F734" s="849">
        <v>34</v>
      </c>
      <c r="G734" s="849">
        <v>63308</v>
      </c>
      <c r="H734" s="849">
        <v>0.96986595174262735</v>
      </c>
      <c r="I734" s="849">
        <v>1862</v>
      </c>
      <c r="J734" s="849">
        <v>35</v>
      </c>
      <c r="K734" s="849">
        <v>65275</v>
      </c>
      <c r="L734" s="849">
        <v>1</v>
      </c>
      <c r="M734" s="849">
        <v>1865</v>
      </c>
      <c r="N734" s="849">
        <v>27</v>
      </c>
      <c r="O734" s="849">
        <v>50652</v>
      </c>
      <c r="P734" s="837">
        <v>0.7759785522788204</v>
      </c>
      <c r="Q734" s="850">
        <v>1876</v>
      </c>
    </row>
    <row r="735" spans="1:17" ht="14.45" customHeight="1" x14ac:dyDescent="0.2">
      <c r="A735" s="831" t="s">
        <v>577</v>
      </c>
      <c r="B735" s="832" t="s">
        <v>5519</v>
      </c>
      <c r="C735" s="832" t="s">
        <v>5356</v>
      </c>
      <c r="D735" s="832" t="s">
        <v>6563</v>
      </c>
      <c r="E735" s="832" t="s">
        <v>6564</v>
      </c>
      <c r="F735" s="849">
        <v>1</v>
      </c>
      <c r="G735" s="849">
        <v>117</v>
      </c>
      <c r="H735" s="849">
        <v>0.2</v>
      </c>
      <c r="I735" s="849">
        <v>117</v>
      </c>
      <c r="J735" s="849">
        <v>5</v>
      </c>
      <c r="K735" s="849">
        <v>585</v>
      </c>
      <c r="L735" s="849">
        <v>1</v>
      </c>
      <c r="M735" s="849">
        <v>117</v>
      </c>
      <c r="N735" s="849">
        <v>2</v>
      </c>
      <c r="O735" s="849">
        <v>238</v>
      </c>
      <c r="P735" s="837">
        <v>0.40683760683760684</v>
      </c>
      <c r="Q735" s="850">
        <v>119</v>
      </c>
    </row>
    <row r="736" spans="1:17" ht="14.45" customHeight="1" x14ac:dyDescent="0.2">
      <c r="A736" s="831" t="s">
        <v>577</v>
      </c>
      <c r="B736" s="832" t="s">
        <v>5519</v>
      </c>
      <c r="C736" s="832" t="s">
        <v>5356</v>
      </c>
      <c r="D736" s="832" t="s">
        <v>5438</v>
      </c>
      <c r="E736" s="832" t="s">
        <v>5439</v>
      </c>
      <c r="F736" s="849">
        <v>50</v>
      </c>
      <c r="G736" s="849">
        <v>15950</v>
      </c>
      <c r="H736" s="849">
        <v>0.76583281317520524</v>
      </c>
      <c r="I736" s="849">
        <v>319</v>
      </c>
      <c r="J736" s="849">
        <v>59</v>
      </c>
      <c r="K736" s="849">
        <v>20827</v>
      </c>
      <c r="L736" s="849">
        <v>1</v>
      </c>
      <c r="M736" s="849">
        <v>353</v>
      </c>
      <c r="N736" s="849">
        <v>63</v>
      </c>
      <c r="O736" s="849">
        <v>22365</v>
      </c>
      <c r="P736" s="837">
        <v>1.0738464493205935</v>
      </c>
      <c r="Q736" s="850">
        <v>355</v>
      </c>
    </row>
    <row r="737" spans="1:17" ht="14.45" customHeight="1" x14ac:dyDescent="0.2">
      <c r="A737" s="831" t="s">
        <v>577</v>
      </c>
      <c r="B737" s="832" t="s">
        <v>5519</v>
      </c>
      <c r="C737" s="832" t="s">
        <v>5356</v>
      </c>
      <c r="D737" s="832" t="s">
        <v>5440</v>
      </c>
      <c r="E737" s="832" t="s">
        <v>5441</v>
      </c>
      <c r="F737" s="849">
        <v>1</v>
      </c>
      <c r="G737" s="849">
        <v>500</v>
      </c>
      <c r="H737" s="849">
        <v>0.49900199600798401</v>
      </c>
      <c r="I737" s="849">
        <v>500</v>
      </c>
      <c r="J737" s="849">
        <v>2</v>
      </c>
      <c r="K737" s="849">
        <v>1002</v>
      </c>
      <c r="L737" s="849">
        <v>1</v>
      </c>
      <c r="M737" s="849">
        <v>501</v>
      </c>
      <c r="N737" s="849">
        <v>2</v>
      </c>
      <c r="O737" s="849">
        <v>1012</v>
      </c>
      <c r="P737" s="837">
        <v>1.0099800399201597</v>
      </c>
      <c r="Q737" s="850">
        <v>506</v>
      </c>
    </row>
    <row r="738" spans="1:17" ht="14.45" customHeight="1" x14ac:dyDescent="0.2">
      <c r="A738" s="831" t="s">
        <v>577</v>
      </c>
      <c r="B738" s="832" t="s">
        <v>5519</v>
      </c>
      <c r="C738" s="832" t="s">
        <v>5356</v>
      </c>
      <c r="D738" s="832" t="s">
        <v>6565</v>
      </c>
      <c r="E738" s="832" t="s">
        <v>6566</v>
      </c>
      <c r="F738" s="849">
        <v>1</v>
      </c>
      <c r="G738" s="849">
        <v>505</v>
      </c>
      <c r="H738" s="849">
        <v>0.49901185770750989</v>
      </c>
      <c r="I738" s="849">
        <v>505</v>
      </c>
      <c r="J738" s="849">
        <v>2</v>
      </c>
      <c r="K738" s="849">
        <v>1012</v>
      </c>
      <c r="L738" s="849">
        <v>1</v>
      </c>
      <c r="M738" s="849">
        <v>506</v>
      </c>
      <c r="N738" s="849"/>
      <c r="O738" s="849"/>
      <c r="P738" s="837"/>
      <c r="Q738" s="850"/>
    </row>
    <row r="739" spans="1:17" ht="14.45" customHeight="1" x14ac:dyDescent="0.2">
      <c r="A739" s="831" t="s">
        <v>577</v>
      </c>
      <c r="B739" s="832" t="s">
        <v>5519</v>
      </c>
      <c r="C739" s="832" t="s">
        <v>5356</v>
      </c>
      <c r="D739" s="832" t="s">
        <v>5442</v>
      </c>
      <c r="E739" s="832" t="s">
        <v>5443</v>
      </c>
      <c r="F739" s="849">
        <v>1</v>
      </c>
      <c r="G739" s="849">
        <v>132</v>
      </c>
      <c r="H739" s="849"/>
      <c r="I739" s="849">
        <v>132</v>
      </c>
      <c r="J739" s="849"/>
      <c r="K739" s="849"/>
      <c r="L739" s="849"/>
      <c r="M739" s="849"/>
      <c r="N739" s="849"/>
      <c r="O739" s="849"/>
      <c r="P739" s="837"/>
      <c r="Q739" s="850"/>
    </row>
    <row r="740" spans="1:17" ht="14.45" customHeight="1" x14ac:dyDescent="0.2">
      <c r="A740" s="831" t="s">
        <v>577</v>
      </c>
      <c r="B740" s="832" t="s">
        <v>5519</v>
      </c>
      <c r="C740" s="832" t="s">
        <v>5356</v>
      </c>
      <c r="D740" s="832" t="s">
        <v>6567</v>
      </c>
      <c r="E740" s="832" t="s">
        <v>6568</v>
      </c>
      <c r="F740" s="849">
        <v>64</v>
      </c>
      <c r="G740" s="849">
        <v>169600</v>
      </c>
      <c r="H740" s="849">
        <v>1.388684188978957</v>
      </c>
      <c r="I740" s="849">
        <v>2650</v>
      </c>
      <c r="J740" s="849">
        <v>46</v>
      </c>
      <c r="K740" s="849">
        <v>122130</v>
      </c>
      <c r="L740" s="849">
        <v>1</v>
      </c>
      <c r="M740" s="849">
        <v>2655</v>
      </c>
      <c r="N740" s="849">
        <v>58</v>
      </c>
      <c r="O740" s="849">
        <v>154918</v>
      </c>
      <c r="P740" s="837">
        <v>1.2684680258740686</v>
      </c>
      <c r="Q740" s="850">
        <v>2671</v>
      </c>
    </row>
    <row r="741" spans="1:17" ht="14.45" customHeight="1" x14ac:dyDescent="0.2">
      <c r="A741" s="831" t="s">
        <v>577</v>
      </c>
      <c r="B741" s="832" t="s">
        <v>5519</v>
      </c>
      <c r="C741" s="832" t="s">
        <v>5356</v>
      </c>
      <c r="D741" s="832" t="s">
        <v>6569</v>
      </c>
      <c r="E741" s="832" t="s">
        <v>6570</v>
      </c>
      <c r="F741" s="849">
        <v>9</v>
      </c>
      <c r="G741" s="849">
        <v>43101</v>
      </c>
      <c r="H741" s="849">
        <v>1.7973728106755629</v>
      </c>
      <c r="I741" s="849">
        <v>4789</v>
      </c>
      <c r="J741" s="849">
        <v>5</v>
      </c>
      <c r="K741" s="849">
        <v>23980</v>
      </c>
      <c r="L741" s="849">
        <v>1</v>
      </c>
      <c r="M741" s="849">
        <v>4796</v>
      </c>
      <c r="N741" s="849">
        <v>5</v>
      </c>
      <c r="O741" s="849">
        <v>24115</v>
      </c>
      <c r="P741" s="837">
        <v>1.005629691409508</v>
      </c>
      <c r="Q741" s="850">
        <v>4823</v>
      </c>
    </row>
    <row r="742" spans="1:17" ht="14.45" customHeight="1" x14ac:dyDescent="0.2">
      <c r="A742" s="831" t="s">
        <v>577</v>
      </c>
      <c r="B742" s="832" t="s">
        <v>5519</v>
      </c>
      <c r="C742" s="832" t="s">
        <v>5356</v>
      </c>
      <c r="D742" s="832" t="s">
        <v>6571</v>
      </c>
      <c r="E742" s="832" t="s">
        <v>6572</v>
      </c>
      <c r="F742" s="849"/>
      <c r="G742" s="849"/>
      <c r="H742" s="849"/>
      <c r="I742" s="849"/>
      <c r="J742" s="849">
        <v>2</v>
      </c>
      <c r="K742" s="849">
        <v>8218</v>
      </c>
      <c r="L742" s="849">
        <v>1</v>
      </c>
      <c r="M742" s="849">
        <v>4109</v>
      </c>
      <c r="N742" s="849">
        <v>3</v>
      </c>
      <c r="O742" s="849">
        <v>12393</v>
      </c>
      <c r="P742" s="837">
        <v>1.5080311511316622</v>
      </c>
      <c r="Q742" s="850">
        <v>4131</v>
      </c>
    </row>
    <row r="743" spans="1:17" ht="14.45" customHeight="1" x14ac:dyDescent="0.2">
      <c r="A743" s="831" t="s">
        <v>577</v>
      </c>
      <c r="B743" s="832" t="s">
        <v>5519</v>
      </c>
      <c r="C743" s="832" t="s">
        <v>5356</v>
      </c>
      <c r="D743" s="832" t="s">
        <v>6573</v>
      </c>
      <c r="E743" s="832" t="s">
        <v>6574</v>
      </c>
      <c r="F743" s="849">
        <v>51</v>
      </c>
      <c r="G743" s="849">
        <v>291261</v>
      </c>
      <c r="H743" s="849">
        <v>0.86214235393714067</v>
      </c>
      <c r="I743" s="849">
        <v>5711</v>
      </c>
      <c r="J743" s="849">
        <v>59</v>
      </c>
      <c r="K743" s="849">
        <v>337834</v>
      </c>
      <c r="L743" s="849">
        <v>1</v>
      </c>
      <c r="M743" s="849">
        <v>5726</v>
      </c>
      <c r="N743" s="849">
        <v>74</v>
      </c>
      <c r="O743" s="849">
        <v>427180</v>
      </c>
      <c r="P743" s="837">
        <v>1.2644671643469869</v>
      </c>
      <c r="Q743" s="850">
        <v>5772.7027027027025</v>
      </c>
    </row>
    <row r="744" spans="1:17" ht="14.45" customHeight="1" x14ac:dyDescent="0.2">
      <c r="A744" s="831" t="s">
        <v>577</v>
      </c>
      <c r="B744" s="832" t="s">
        <v>5519</v>
      </c>
      <c r="C744" s="832" t="s">
        <v>5356</v>
      </c>
      <c r="D744" s="832" t="s">
        <v>6575</v>
      </c>
      <c r="E744" s="832" t="s">
        <v>6576</v>
      </c>
      <c r="F744" s="849">
        <v>5</v>
      </c>
      <c r="G744" s="849">
        <v>12760</v>
      </c>
      <c r="H744" s="849">
        <v>2.4970645792563602</v>
      </c>
      <c r="I744" s="849">
        <v>2552</v>
      </c>
      <c r="J744" s="849">
        <v>2</v>
      </c>
      <c r="K744" s="849">
        <v>5110</v>
      </c>
      <c r="L744" s="849">
        <v>1</v>
      </c>
      <c r="M744" s="849">
        <v>2555</v>
      </c>
      <c r="N744" s="849">
        <v>8</v>
      </c>
      <c r="O744" s="849">
        <v>20552</v>
      </c>
      <c r="P744" s="837">
        <v>4.021917808219178</v>
      </c>
      <c r="Q744" s="850">
        <v>2569</v>
      </c>
    </row>
    <row r="745" spans="1:17" ht="14.45" customHeight="1" x14ac:dyDescent="0.2">
      <c r="A745" s="831" t="s">
        <v>577</v>
      </c>
      <c r="B745" s="832" t="s">
        <v>5519</v>
      </c>
      <c r="C745" s="832" t="s">
        <v>5356</v>
      </c>
      <c r="D745" s="832" t="s">
        <v>6577</v>
      </c>
      <c r="E745" s="832" t="s">
        <v>6578</v>
      </c>
      <c r="F745" s="849">
        <v>20</v>
      </c>
      <c r="G745" s="849">
        <v>50979</v>
      </c>
      <c r="H745" s="849">
        <v>0.57029869112876164</v>
      </c>
      <c r="I745" s="849">
        <v>2548.9499999999998</v>
      </c>
      <c r="J745" s="849">
        <v>35</v>
      </c>
      <c r="K745" s="849">
        <v>89390</v>
      </c>
      <c r="L745" s="849">
        <v>1</v>
      </c>
      <c r="M745" s="849">
        <v>2554</v>
      </c>
      <c r="N745" s="849">
        <v>34</v>
      </c>
      <c r="O745" s="849">
        <v>100062</v>
      </c>
      <c r="P745" s="837">
        <v>1.1193869560353507</v>
      </c>
      <c r="Q745" s="850">
        <v>2943</v>
      </c>
    </row>
    <row r="746" spans="1:17" ht="14.45" customHeight="1" x14ac:dyDescent="0.2">
      <c r="A746" s="831" t="s">
        <v>577</v>
      </c>
      <c r="B746" s="832" t="s">
        <v>5519</v>
      </c>
      <c r="C746" s="832" t="s">
        <v>5356</v>
      </c>
      <c r="D746" s="832" t="s">
        <v>6579</v>
      </c>
      <c r="E746" s="832" t="s">
        <v>6580</v>
      </c>
      <c r="F746" s="849">
        <v>14</v>
      </c>
      <c r="G746" s="849">
        <v>64013</v>
      </c>
      <c r="H746" s="849">
        <v>3.4941593886462883</v>
      </c>
      <c r="I746" s="849">
        <v>4572.3571428571431</v>
      </c>
      <c r="J746" s="849">
        <v>4</v>
      </c>
      <c r="K746" s="849">
        <v>18320</v>
      </c>
      <c r="L746" s="849">
        <v>1</v>
      </c>
      <c r="M746" s="849">
        <v>4580</v>
      </c>
      <c r="N746" s="849">
        <v>3</v>
      </c>
      <c r="O746" s="849">
        <v>13821</v>
      </c>
      <c r="P746" s="837">
        <v>0.75442139737991265</v>
      </c>
      <c r="Q746" s="850">
        <v>4607</v>
      </c>
    </row>
    <row r="747" spans="1:17" ht="14.45" customHeight="1" x14ac:dyDescent="0.2">
      <c r="A747" s="831" t="s">
        <v>577</v>
      </c>
      <c r="B747" s="832" t="s">
        <v>5519</v>
      </c>
      <c r="C747" s="832" t="s">
        <v>5356</v>
      </c>
      <c r="D747" s="832" t="s">
        <v>5450</v>
      </c>
      <c r="E747" s="832" t="s">
        <v>5451</v>
      </c>
      <c r="F747" s="849">
        <v>7</v>
      </c>
      <c r="G747" s="849">
        <v>25991</v>
      </c>
      <c r="H747" s="849">
        <v>0.87358833019628934</v>
      </c>
      <c r="I747" s="849">
        <v>3713</v>
      </c>
      <c r="J747" s="849">
        <v>8</v>
      </c>
      <c r="K747" s="849">
        <v>29752</v>
      </c>
      <c r="L747" s="849">
        <v>1</v>
      </c>
      <c r="M747" s="849">
        <v>3719</v>
      </c>
      <c r="N747" s="849">
        <v>8</v>
      </c>
      <c r="O747" s="849">
        <v>29920</v>
      </c>
      <c r="P747" s="837">
        <v>1.0056466792148426</v>
      </c>
      <c r="Q747" s="850">
        <v>3740</v>
      </c>
    </row>
    <row r="748" spans="1:17" ht="14.45" customHeight="1" x14ac:dyDescent="0.2">
      <c r="A748" s="831" t="s">
        <v>577</v>
      </c>
      <c r="B748" s="832" t="s">
        <v>5519</v>
      </c>
      <c r="C748" s="832" t="s">
        <v>5356</v>
      </c>
      <c r="D748" s="832" t="s">
        <v>6581</v>
      </c>
      <c r="E748" s="832" t="s">
        <v>6582</v>
      </c>
      <c r="F748" s="849">
        <v>16</v>
      </c>
      <c r="G748" s="849">
        <v>49808</v>
      </c>
      <c r="H748" s="849">
        <v>1.7747372171744165</v>
      </c>
      <c r="I748" s="849">
        <v>3113</v>
      </c>
      <c r="J748" s="849">
        <v>9</v>
      </c>
      <c r="K748" s="849">
        <v>28065</v>
      </c>
      <c r="L748" s="849">
        <v>1</v>
      </c>
      <c r="M748" s="849">
        <v>3118.3333333333335</v>
      </c>
      <c r="N748" s="849">
        <v>17</v>
      </c>
      <c r="O748" s="849">
        <v>61846</v>
      </c>
      <c r="P748" s="837">
        <v>2.2036700516657759</v>
      </c>
      <c r="Q748" s="850">
        <v>3638</v>
      </c>
    </row>
    <row r="749" spans="1:17" ht="14.45" customHeight="1" x14ac:dyDescent="0.2">
      <c r="A749" s="831" t="s">
        <v>577</v>
      </c>
      <c r="B749" s="832" t="s">
        <v>5519</v>
      </c>
      <c r="C749" s="832" t="s">
        <v>5356</v>
      </c>
      <c r="D749" s="832" t="s">
        <v>6583</v>
      </c>
      <c r="E749" s="832" t="s">
        <v>6584</v>
      </c>
      <c r="F749" s="849">
        <v>1</v>
      </c>
      <c r="G749" s="849">
        <v>2257</v>
      </c>
      <c r="H749" s="849"/>
      <c r="I749" s="849">
        <v>2257</v>
      </c>
      <c r="J749" s="849"/>
      <c r="K749" s="849"/>
      <c r="L749" s="849"/>
      <c r="M749" s="849"/>
      <c r="N749" s="849">
        <v>1</v>
      </c>
      <c r="O749" s="849">
        <v>2273</v>
      </c>
      <c r="P749" s="837"/>
      <c r="Q749" s="850">
        <v>2273</v>
      </c>
    </row>
    <row r="750" spans="1:17" ht="14.45" customHeight="1" x14ac:dyDescent="0.2">
      <c r="A750" s="831" t="s">
        <v>577</v>
      </c>
      <c r="B750" s="832" t="s">
        <v>5519</v>
      </c>
      <c r="C750" s="832" t="s">
        <v>5356</v>
      </c>
      <c r="D750" s="832" t="s">
        <v>6585</v>
      </c>
      <c r="E750" s="832" t="s">
        <v>6586</v>
      </c>
      <c r="F750" s="849">
        <v>51</v>
      </c>
      <c r="G750" s="849">
        <v>149583</v>
      </c>
      <c r="H750" s="849">
        <v>0.97876697987279815</v>
      </c>
      <c r="I750" s="849">
        <v>2933</v>
      </c>
      <c r="J750" s="849">
        <v>52</v>
      </c>
      <c r="K750" s="849">
        <v>152828</v>
      </c>
      <c r="L750" s="849">
        <v>1</v>
      </c>
      <c r="M750" s="849">
        <v>2939</v>
      </c>
      <c r="N750" s="849">
        <v>57</v>
      </c>
      <c r="O750" s="849">
        <v>197106</v>
      </c>
      <c r="P750" s="837">
        <v>1.2897243960530793</v>
      </c>
      <c r="Q750" s="850">
        <v>3458</v>
      </c>
    </row>
    <row r="751" spans="1:17" ht="14.45" customHeight="1" x14ac:dyDescent="0.2">
      <c r="A751" s="831" t="s">
        <v>577</v>
      </c>
      <c r="B751" s="832" t="s">
        <v>5519</v>
      </c>
      <c r="C751" s="832" t="s">
        <v>5356</v>
      </c>
      <c r="D751" s="832" t="s">
        <v>6587</v>
      </c>
      <c r="E751" s="832" t="s">
        <v>6588</v>
      </c>
      <c r="F751" s="849">
        <v>6</v>
      </c>
      <c r="G751" s="849">
        <v>23652</v>
      </c>
      <c r="H751" s="849">
        <v>0.99848024316109418</v>
      </c>
      <c r="I751" s="849">
        <v>3942</v>
      </c>
      <c r="J751" s="849">
        <v>6</v>
      </c>
      <c r="K751" s="849">
        <v>23688</v>
      </c>
      <c r="L751" s="849">
        <v>1</v>
      </c>
      <c r="M751" s="849">
        <v>3948</v>
      </c>
      <c r="N751" s="849">
        <v>10</v>
      </c>
      <c r="O751" s="849">
        <v>39700</v>
      </c>
      <c r="P751" s="837">
        <v>1.6759540695710908</v>
      </c>
      <c r="Q751" s="850">
        <v>3970</v>
      </c>
    </row>
    <row r="752" spans="1:17" ht="14.45" customHeight="1" x14ac:dyDescent="0.2">
      <c r="A752" s="831" t="s">
        <v>577</v>
      </c>
      <c r="B752" s="832" t="s">
        <v>5519</v>
      </c>
      <c r="C752" s="832" t="s">
        <v>5356</v>
      </c>
      <c r="D752" s="832" t="s">
        <v>6589</v>
      </c>
      <c r="E752" s="832" t="s">
        <v>6590</v>
      </c>
      <c r="F752" s="849">
        <v>24</v>
      </c>
      <c r="G752" s="849">
        <v>24048</v>
      </c>
      <c r="H752" s="849">
        <v>1.407550482879719</v>
      </c>
      <c r="I752" s="849">
        <v>1002</v>
      </c>
      <c r="J752" s="849">
        <v>17</v>
      </c>
      <c r="K752" s="849">
        <v>17085</v>
      </c>
      <c r="L752" s="849">
        <v>1</v>
      </c>
      <c r="M752" s="849">
        <v>1005</v>
      </c>
      <c r="N752" s="849">
        <v>15</v>
      </c>
      <c r="O752" s="849">
        <v>18930</v>
      </c>
      <c r="P752" s="837">
        <v>1.1079894644424935</v>
      </c>
      <c r="Q752" s="850">
        <v>1262</v>
      </c>
    </row>
    <row r="753" spans="1:17" ht="14.45" customHeight="1" x14ac:dyDescent="0.2">
      <c r="A753" s="831" t="s">
        <v>577</v>
      </c>
      <c r="B753" s="832" t="s">
        <v>5519</v>
      </c>
      <c r="C753" s="832" t="s">
        <v>5356</v>
      </c>
      <c r="D753" s="832" t="s">
        <v>5525</v>
      </c>
      <c r="E753" s="832" t="s">
        <v>5526</v>
      </c>
      <c r="F753" s="849"/>
      <c r="G753" s="849"/>
      <c r="H753" s="849"/>
      <c r="I753" s="849"/>
      <c r="J753" s="849">
        <v>4</v>
      </c>
      <c r="K753" s="849">
        <v>484</v>
      </c>
      <c r="L753" s="849">
        <v>1</v>
      </c>
      <c r="M753" s="849">
        <v>121</v>
      </c>
      <c r="N753" s="849"/>
      <c r="O753" s="849"/>
      <c r="P753" s="837"/>
      <c r="Q753" s="850"/>
    </row>
    <row r="754" spans="1:17" ht="14.45" customHeight="1" x14ac:dyDescent="0.2">
      <c r="A754" s="831" t="s">
        <v>577</v>
      </c>
      <c r="B754" s="832" t="s">
        <v>5519</v>
      </c>
      <c r="C754" s="832" t="s">
        <v>5356</v>
      </c>
      <c r="D754" s="832" t="s">
        <v>5452</v>
      </c>
      <c r="E754" s="832" t="s">
        <v>5453</v>
      </c>
      <c r="F754" s="849"/>
      <c r="G754" s="849"/>
      <c r="H754" s="849"/>
      <c r="I754" s="849"/>
      <c r="J754" s="849"/>
      <c r="K754" s="849"/>
      <c r="L754" s="849"/>
      <c r="M754" s="849"/>
      <c r="N754" s="849">
        <v>1</v>
      </c>
      <c r="O754" s="849">
        <v>752</v>
      </c>
      <c r="P754" s="837"/>
      <c r="Q754" s="850">
        <v>752</v>
      </c>
    </row>
    <row r="755" spans="1:17" ht="14.45" customHeight="1" x14ac:dyDescent="0.2">
      <c r="A755" s="831" t="s">
        <v>577</v>
      </c>
      <c r="B755" s="832" t="s">
        <v>5519</v>
      </c>
      <c r="C755" s="832" t="s">
        <v>5356</v>
      </c>
      <c r="D755" s="832" t="s">
        <v>5454</v>
      </c>
      <c r="E755" s="832" t="s">
        <v>5455</v>
      </c>
      <c r="F755" s="849"/>
      <c r="G755" s="849"/>
      <c r="H755" s="849"/>
      <c r="I755" s="849"/>
      <c r="J755" s="849"/>
      <c r="K755" s="849"/>
      <c r="L755" s="849"/>
      <c r="M755" s="849"/>
      <c r="N755" s="849">
        <v>1</v>
      </c>
      <c r="O755" s="849">
        <v>954</v>
      </c>
      <c r="P755" s="837"/>
      <c r="Q755" s="850">
        <v>954</v>
      </c>
    </row>
    <row r="756" spans="1:17" ht="14.45" customHeight="1" x14ac:dyDescent="0.2">
      <c r="A756" s="831" t="s">
        <v>577</v>
      </c>
      <c r="B756" s="832" t="s">
        <v>5519</v>
      </c>
      <c r="C756" s="832" t="s">
        <v>5356</v>
      </c>
      <c r="D756" s="832" t="s">
        <v>6591</v>
      </c>
      <c r="E756" s="832" t="s">
        <v>6592</v>
      </c>
      <c r="F756" s="849">
        <v>18</v>
      </c>
      <c r="G756" s="849">
        <v>109314</v>
      </c>
      <c r="H756" s="849">
        <v>0.85587447738056088</v>
      </c>
      <c r="I756" s="849">
        <v>6073</v>
      </c>
      <c r="J756" s="849">
        <v>21</v>
      </c>
      <c r="K756" s="849">
        <v>127722</v>
      </c>
      <c r="L756" s="849">
        <v>1</v>
      </c>
      <c r="M756" s="849">
        <v>6082</v>
      </c>
      <c r="N756" s="849">
        <v>18</v>
      </c>
      <c r="O756" s="849">
        <v>110070</v>
      </c>
      <c r="P756" s="837">
        <v>0.86179358293794339</v>
      </c>
      <c r="Q756" s="850">
        <v>6115</v>
      </c>
    </row>
    <row r="757" spans="1:17" ht="14.45" customHeight="1" x14ac:dyDescent="0.2">
      <c r="A757" s="831" t="s">
        <v>577</v>
      </c>
      <c r="B757" s="832" t="s">
        <v>5519</v>
      </c>
      <c r="C757" s="832" t="s">
        <v>5356</v>
      </c>
      <c r="D757" s="832" t="s">
        <v>2014</v>
      </c>
      <c r="E757" s="832" t="s">
        <v>6593</v>
      </c>
      <c r="F757" s="849"/>
      <c r="G757" s="849"/>
      <c r="H757" s="849"/>
      <c r="I757" s="849"/>
      <c r="J757" s="849"/>
      <c r="K757" s="849"/>
      <c r="L757" s="849"/>
      <c r="M757" s="849"/>
      <c r="N757" s="849">
        <v>2</v>
      </c>
      <c r="O757" s="849">
        <v>3280</v>
      </c>
      <c r="P757" s="837"/>
      <c r="Q757" s="850">
        <v>1640</v>
      </c>
    </row>
    <row r="758" spans="1:17" ht="14.45" customHeight="1" x14ac:dyDescent="0.2">
      <c r="A758" s="831" t="s">
        <v>577</v>
      </c>
      <c r="B758" s="832" t="s">
        <v>5519</v>
      </c>
      <c r="C758" s="832" t="s">
        <v>5356</v>
      </c>
      <c r="D758" s="832" t="s">
        <v>5520</v>
      </c>
      <c r="E758" s="832" t="s">
        <v>5521</v>
      </c>
      <c r="F758" s="849">
        <v>5</v>
      </c>
      <c r="G758" s="849">
        <v>41560</v>
      </c>
      <c r="H758" s="849">
        <v>0.83163244887341414</v>
      </c>
      <c r="I758" s="849">
        <v>8312</v>
      </c>
      <c r="J758" s="849">
        <v>6</v>
      </c>
      <c r="K758" s="849">
        <v>49974</v>
      </c>
      <c r="L758" s="849">
        <v>1</v>
      </c>
      <c r="M758" s="849">
        <v>8329</v>
      </c>
      <c r="N758" s="849">
        <v>7</v>
      </c>
      <c r="O758" s="849">
        <v>58695</v>
      </c>
      <c r="P758" s="837">
        <v>1.1745107455877055</v>
      </c>
      <c r="Q758" s="850">
        <v>8385</v>
      </c>
    </row>
    <row r="759" spans="1:17" ht="14.45" customHeight="1" x14ac:dyDescent="0.2">
      <c r="A759" s="831" t="s">
        <v>577</v>
      </c>
      <c r="B759" s="832" t="s">
        <v>5519</v>
      </c>
      <c r="C759" s="832" t="s">
        <v>5356</v>
      </c>
      <c r="D759" s="832" t="s">
        <v>6594</v>
      </c>
      <c r="E759" s="832" t="s">
        <v>6595</v>
      </c>
      <c r="F759" s="849">
        <v>13</v>
      </c>
      <c r="G759" s="849">
        <v>0</v>
      </c>
      <c r="H759" s="849"/>
      <c r="I759" s="849">
        <v>0</v>
      </c>
      <c r="J759" s="849">
        <v>7</v>
      </c>
      <c r="K759" s="849">
        <v>0</v>
      </c>
      <c r="L759" s="849"/>
      <c r="M759" s="849">
        <v>0</v>
      </c>
      <c r="N759" s="849">
        <v>10</v>
      </c>
      <c r="O759" s="849">
        <v>0</v>
      </c>
      <c r="P759" s="837"/>
      <c r="Q759" s="850">
        <v>0</v>
      </c>
    </row>
    <row r="760" spans="1:17" ht="14.45" customHeight="1" x14ac:dyDescent="0.2">
      <c r="A760" s="831" t="s">
        <v>577</v>
      </c>
      <c r="B760" s="832" t="s">
        <v>5519</v>
      </c>
      <c r="C760" s="832" t="s">
        <v>5356</v>
      </c>
      <c r="D760" s="832" t="s">
        <v>5458</v>
      </c>
      <c r="E760" s="832" t="s">
        <v>5459</v>
      </c>
      <c r="F760" s="849">
        <v>9</v>
      </c>
      <c r="G760" s="849">
        <v>8028</v>
      </c>
      <c r="H760" s="849">
        <v>0.897986577181208</v>
      </c>
      <c r="I760" s="849">
        <v>892</v>
      </c>
      <c r="J760" s="849">
        <v>10</v>
      </c>
      <c r="K760" s="849">
        <v>8940</v>
      </c>
      <c r="L760" s="849">
        <v>1</v>
      </c>
      <c r="M760" s="849">
        <v>894</v>
      </c>
      <c r="N760" s="849">
        <v>3</v>
      </c>
      <c r="O760" s="849">
        <v>3261</v>
      </c>
      <c r="P760" s="837">
        <v>0.36476510067114093</v>
      </c>
      <c r="Q760" s="850">
        <v>1087</v>
      </c>
    </row>
    <row r="761" spans="1:17" ht="14.45" customHeight="1" x14ac:dyDescent="0.2">
      <c r="A761" s="831" t="s">
        <v>577</v>
      </c>
      <c r="B761" s="832" t="s">
        <v>5519</v>
      </c>
      <c r="C761" s="832" t="s">
        <v>5356</v>
      </c>
      <c r="D761" s="832" t="s">
        <v>6596</v>
      </c>
      <c r="E761" s="832" t="s">
        <v>6597</v>
      </c>
      <c r="F761" s="849">
        <v>7</v>
      </c>
      <c r="G761" s="849">
        <v>9919</v>
      </c>
      <c r="H761" s="849">
        <v>2.3316878232251996</v>
      </c>
      <c r="I761" s="849">
        <v>1417</v>
      </c>
      <c r="J761" s="849">
        <v>3</v>
      </c>
      <c r="K761" s="849">
        <v>4254</v>
      </c>
      <c r="L761" s="849">
        <v>1</v>
      </c>
      <c r="M761" s="849">
        <v>1418</v>
      </c>
      <c r="N761" s="849">
        <v>6</v>
      </c>
      <c r="O761" s="849">
        <v>8520</v>
      </c>
      <c r="P761" s="837">
        <v>2.002820874471086</v>
      </c>
      <c r="Q761" s="850">
        <v>1420</v>
      </c>
    </row>
    <row r="762" spans="1:17" ht="14.45" customHeight="1" x14ac:dyDescent="0.2">
      <c r="A762" s="831" t="s">
        <v>577</v>
      </c>
      <c r="B762" s="832" t="s">
        <v>5519</v>
      </c>
      <c r="C762" s="832" t="s">
        <v>5356</v>
      </c>
      <c r="D762" s="832" t="s">
        <v>6598</v>
      </c>
      <c r="E762" s="832" t="s">
        <v>6599</v>
      </c>
      <c r="F762" s="849">
        <v>2</v>
      </c>
      <c r="G762" s="849">
        <v>4580</v>
      </c>
      <c r="H762" s="849">
        <v>0.49934583515045794</v>
      </c>
      <c r="I762" s="849">
        <v>2290</v>
      </c>
      <c r="J762" s="849">
        <v>4</v>
      </c>
      <c r="K762" s="849">
        <v>9172</v>
      </c>
      <c r="L762" s="849">
        <v>1</v>
      </c>
      <c r="M762" s="849">
        <v>2293</v>
      </c>
      <c r="N762" s="849">
        <v>2</v>
      </c>
      <c r="O762" s="849">
        <v>4606</v>
      </c>
      <c r="P762" s="837">
        <v>0.50218054949847357</v>
      </c>
      <c r="Q762" s="850">
        <v>2303</v>
      </c>
    </row>
    <row r="763" spans="1:17" ht="14.45" customHeight="1" x14ac:dyDescent="0.2">
      <c r="A763" s="831" t="s">
        <v>577</v>
      </c>
      <c r="B763" s="832" t="s">
        <v>5519</v>
      </c>
      <c r="C763" s="832" t="s">
        <v>5356</v>
      </c>
      <c r="D763" s="832" t="s">
        <v>5464</v>
      </c>
      <c r="E763" s="832" t="s">
        <v>5465</v>
      </c>
      <c r="F763" s="849">
        <v>10</v>
      </c>
      <c r="G763" s="849">
        <v>4000</v>
      </c>
      <c r="H763" s="849">
        <v>1.1428571428571428</v>
      </c>
      <c r="I763" s="849">
        <v>400</v>
      </c>
      <c r="J763" s="849">
        <v>7</v>
      </c>
      <c r="K763" s="849">
        <v>3500</v>
      </c>
      <c r="L763" s="849">
        <v>1</v>
      </c>
      <c r="M763" s="849">
        <v>500</v>
      </c>
      <c r="N763" s="849">
        <v>7</v>
      </c>
      <c r="O763" s="849">
        <v>3521</v>
      </c>
      <c r="P763" s="837">
        <v>1.006</v>
      </c>
      <c r="Q763" s="850">
        <v>503</v>
      </c>
    </row>
    <row r="764" spans="1:17" ht="14.45" customHeight="1" x14ac:dyDescent="0.2">
      <c r="A764" s="831" t="s">
        <v>577</v>
      </c>
      <c r="B764" s="832" t="s">
        <v>5519</v>
      </c>
      <c r="C764" s="832" t="s">
        <v>5356</v>
      </c>
      <c r="D764" s="832" t="s">
        <v>6600</v>
      </c>
      <c r="E764" s="832" t="s">
        <v>6601</v>
      </c>
      <c r="F764" s="849">
        <v>85</v>
      </c>
      <c r="G764" s="849">
        <v>28135</v>
      </c>
      <c r="H764" s="849">
        <v>1.5407995618838992</v>
      </c>
      <c r="I764" s="849">
        <v>331</v>
      </c>
      <c r="J764" s="849">
        <v>55</v>
      </c>
      <c r="K764" s="849">
        <v>18260</v>
      </c>
      <c r="L764" s="849">
        <v>1</v>
      </c>
      <c r="M764" s="849">
        <v>332</v>
      </c>
      <c r="N764" s="849">
        <v>43</v>
      </c>
      <c r="O764" s="849">
        <v>14491</v>
      </c>
      <c r="P764" s="837">
        <v>0.79359255202628698</v>
      </c>
      <c r="Q764" s="850">
        <v>337</v>
      </c>
    </row>
    <row r="765" spans="1:17" ht="14.45" customHeight="1" x14ac:dyDescent="0.2">
      <c r="A765" s="831" t="s">
        <v>577</v>
      </c>
      <c r="B765" s="832" t="s">
        <v>5519</v>
      </c>
      <c r="C765" s="832" t="s">
        <v>5356</v>
      </c>
      <c r="D765" s="832" t="s">
        <v>5466</v>
      </c>
      <c r="E765" s="832" t="s">
        <v>5467</v>
      </c>
      <c r="F765" s="849">
        <v>2</v>
      </c>
      <c r="G765" s="849">
        <v>2068</v>
      </c>
      <c r="H765" s="849">
        <v>0.39884281581485054</v>
      </c>
      <c r="I765" s="849">
        <v>1034</v>
      </c>
      <c r="J765" s="849">
        <v>5</v>
      </c>
      <c r="K765" s="849">
        <v>5185</v>
      </c>
      <c r="L765" s="849">
        <v>1</v>
      </c>
      <c r="M765" s="849">
        <v>1037</v>
      </c>
      <c r="N765" s="849">
        <v>4</v>
      </c>
      <c r="O765" s="849">
        <v>4180</v>
      </c>
      <c r="P765" s="837">
        <v>0.80617164898746385</v>
      </c>
      <c r="Q765" s="850">
        <v>1045</v>
      </c>
    </row>
    <row r="766" spans="1:17" ht="14.45" customHeight="1" x14ac:dyDescent="0.2">
      <c r="A766" s="831" t="s">
        <v>577</v>
      </c>
      <c r="B766" s="832" t="s">
        <v>5519</v>
      </c>
      <c r="C766" s="832" t="s">
        <v>5356</v>
      </c>
      <c r="D766" s="832" t="s">
        <v>5468</v>
      </c>
      <c r="E766" s="832" t="s">
        <v>5469</v>
      </c>
      <c r="F766" s="849">
        <v>2</v>
      </c>
      <c r="G766" s="849">
        <v>240</v>
      </c>
      <c r="H766" s="849"/>
      <c r="I766" s="849">
        <v>120</v>
      </c>
      <c r="J766" s="849"/>
      <c r="K766" s="849"/>
      <c r="L766" s="849"/>
      <c r="M766" s="849"/>
      <c r="N766" s="849"/>
      <c r="O766" s="849"/>
      <c r="P766" s="837"/>
      <c r="Q766" s="850"/>
    </row>
    <row r="767" spans="1:17" ht="14.45" customHeight="1" x14ac:dyDescent="0.2">
      <c r="A767" s="831" t="s">
        <v>577</v>
      </c>
      <c r="B767" s="832" t="s">
        <v>5519</v>
      </c>
      <c r="C767" s="832" t="s">
        <v>5356</v>
      </c>
      <c r="D767" s="832" t="s">
        <v>6602</v>
      </c>
      <c r="E767" s="832" t="s">
        <v>6603</v>
      </c>
      <c r="F767" s="849">
        <v>2</v>
      </c>
      <c r="G767" s="849">
        <v>1680</v>
      </c>
      <c r="H767" s="849"/>
      <c r="I767" s="849">
        <v>840</v>
      </c>
      <c r="J767" s="849"/>
      <c r="K767" s="849"/>
      <c r="L767" s="849"/>
      <c r="M767" s="849"/>
      <c r="N767" s="849"/>
      <c r="O767" s="849"/>
      <c r="P767" s="837"/>
      <c r="Q767" s="850"/>
    </row>
    <row r="768" spans="1:17" ht="14.45" customHeight="1" x14ac:dyDescent="0.2">
      <c r="A768" s="831" t="s">
        <v>577</v>
      </c>
      <c r="B768" s="832" t="s">
        <v>5519</v>
      </c>
      <c r="C768" s="832" t="s">
        <v>5356</v>
      </c>
      <c r="D768" s="832" t="s">
        <v>5600</v>
      </c>
      <c r="E768" s="832" t="s">
        <v>5601</v>
      </c>
      <c r="F768" s="849">
        <v>1</v>
      </c>
      <c r="G768" s="849">
        <v>5748</v>
      </c>
      <c r="H768" s="849"/>
      <c r="I768" s="849">
        <v>5748</v>
      </c>
      <c r="J768" s="849"/>
      <c r="K768" s="849"/>
      <c r="L768" s="849"/>
      <c r="M768" s="849"/>
      <c r="N768" s="849"/>
      <c r="O768" s="849"/>
      <c r="P768" s="837"/>
      <c r="Q768" s="850"/>
    </row>
    <row r="769" spans="1:17" ht="14.45" customHeight="1" x14ac:dyDescent="0.2">
      <c r="A769" s="831" t="s">
        <v>577</v>
      </c>
      <c r="B769" s="832" t="s">
        <v>5519</v>
      </c>
      <c r="C769" s="832" t="s">
        <v>5356</v>
      </c>
      <c r="D769" s="832" t="s">
        <v>6604</v>
      </c>
      <c r="E769" s="832" t="s">
        <v>6605</v>
      </c>
      <c r="F769" s="849">
        <v>2</v>
      </c>
      <c r="G769" s="849">
        <v>3484</v>
      </c>
      <c r="H769" s="849">
        <v>0.99828080229226357</v>
      </c>
      <c r="I769" s="849">
        <v>1742</v>
      </c>
      <c r="J769" s="849">
        <v>2</v>
      </c>
      <c r="K769" s="849">
        <v>3490</v>
      </c>
      <c r="L769" s="849">
        <v>1</v>
      </c>
      <c r="M769" s="849">
        <v>1745</v>
      </c>
      <c r="N769" s="849">
        <v>1</v>
      </c>
      <c r="O769" s="849">
        <v>1758</v>
      </c>
      <c r="P769" s="837">
        <v>0.50372492836676219</v>
      </c>
      <c r="Q769" s="850">
        <v>1758</v>
      </c>
    </row>
    <row r="770" spans="1:17" ht="14.45" customHeight="1" x14ac:dyDescent="0.2">
      <c r="A770" s="831" t="s">
        <v>577</v>
      </c>
      <c r="B770" s="832" t="s">
        <v>5519</v>
      </c>
      <c r="C770" s="832" t="s">
        <v>5356</v>
      </c>
      <c r="D770" s="832" t="s">
        <v>5602</v>
      </c>
      <c r="E770" s="832" t="s">
        <v>5603</v>
      </c>
      <c r="F770" s="849"/>
      <c r="G770" s="849"/>
      <c r="H770" s="849"/>
      <c r="I770" s="849"/>
      <c r="J770" s="849"/>
      <c r="K770" s="849"/>
      <c r="L770" s="849"/>
      <c r="M770" s="849"/>
      <c r="N770" s="849">
        <v>1</v>
      </c>
      <c r="O770" s="849">
        <v>5271</v>
      </c>
      <c r="P770" s="837"/>
      <c r="Q770" s="850">
        <v>5271</v>
      </c>
    </row>
    <row r="771" spans="1:17" ht="14.45" customHeight="1" x14ac:dyDescent="0.2">
      <c r="A771" s="831" t="s">
        <v>577</v>
      </c>
      <c r="B771" s="832" t="s">
        <v>5519</v>
      </c>
      <c r="C771" s="832" t="s">
        <v>5356</v>
      </c>
      <c r="D771" s="832" t="s">
        <v>6606</v>
      </c>
      <c r="E771" s="832" t="s">
        <v>6607</v>
      </c>
      <c r="F771" s="849"/>
      <c r="G771" s="849"/>
      <c r="H771" s="849"/>
      <c r="I771" s="849"/>
      <c r="J771" s="849">
        <v>2</v>
      </c>
      <c r="K771" s="849">
        <v>704</v>
      </c>
      <c r="L771" s="849">
        <v>1</v>
      </c>
      <c r="M771" s="849">
        <v>352</v>
      </c>
      <c r="N771" s="849"/>
      <c r="O771" s="849"/>
      <c r="P771" s="837"/>
      <c r="Q771" s="850"/>
    </row>
    <row r="772" spans="1:17" ht="14.45" customHeight="1" x14ac:dyDescent="0.2">
      <c r="A772" s="831" t="s">
        <v>577</v>
      </c>
      <c r="B772" s="832" t="s">
        <v>5519</v>
      </c>
      <c r="C772" s="832" t="s">
        <v>5356</v>
      </c>
      <c r="D772" s="832" t="s">
        <v>6608</v>
      </c>
      <c r="E772" s="832" t="s">
        <v>6609</v>
      </c>
      <c r="F772" s="849">
        <v>2</v>
      </c>
      <c r="G772" s="849">
        <v>3094</v>
      </c>
      <c r="H772" s="849">
        <v>0.99870884441575214</v>
      </c>
      <c r="I772" s="849">
        <v>1547</v>
      </c>
      <c r="J772" s="849">
        <v>2</v>
      </c>
      <c r="K772" s="849">
        <v>3098</v>
      </c>
      <c r="L772" s="849">
        <v>1</v>
      </c>
      <c r="M772" s="849">
        <v>1549</v>
      </c>
      <c r="N772" s="849">
        <v>3</v>
      </c>
      <c r="O772" s="849">
        <v>4665</v>
      </c>
      <c r="P772" s="837">
        <v>1.5058102001291156</v>
      </c>
      <c r="Q772" s="850">
        <v>1555</v>
      </c>
    </row>
    <row r="773" spans="1:17" ht="14.45" customHeight="1" x14ac:dyDescent="0.2">
      <c r="A773" s="831" t="s">
        <v>577</v>
      </c>
      <c r="B773" s="832" t="s">
        <v>5519</v>
      </c>
      <c r="C773" s="832" t="s">
        <v>5356</v>
      </c>
      <c r="D773" s="832" t="s">
        <v>6610</v>
      </c>
      <c r="E773" s="832" t="s">
        <v>6611</v>
      </c>
      <c r="F773" s="849"/>
      <c r="G773" s="849"/>
      <c r="H773" s="849"/>
      <c r="I773" s="849"/>
      <c r="J773" s="849">
        <v>1</v>
      </c>
      <c r="K773" s="849">
        <v>831</v>
      </c>
      <c r="L773" s="849">
        <v>1</v>
      </c>
      <c r="M773" s="849">
        <v>831</v>
      </c>
      <c r="N773" s="849"/>
      <c r="O773" s="849"/>
      <c r="P773" s="837"/>
      <c r="Q773" s="850"/>
    </row>
    <row r="774" spans="1:17" ht="14.45" customHeight="1" x14ac:dyDescent="0.2">
      <c r="A774" s="831" t="s">
        <v>577</v>
      </c>
      <c r="B774" s="832" t="s">
        <v>5519</v>
      </c>
      <c r="C774" s="832" t="s">
        <v>5356</v>
      </c>
      <c r="D774" s="832" t="s">
        <v>6612</v>
      </c>
      <c r="E774" s="832" t="s">
        <v>6613</v>
      </c>
      <c r="F774" s="849">
        <v>1</v>
      </c>
      <c r="G774" s="849">
        <v>2063</v>
      </c>
      <c r="H774" s="849">
        <v>0.99806482825350751</v>
      </c>
      <c r="I774" s="849">
        <v>2063</v>
      </c>
      <c r="J774" s="849">
        <v>1</v>
      </c>
      <c r="K774" s="849">
        <v>2067</v>
      </c>
      <c r="L774" s="849">
        <v>1</v>
      </c>
      <c r="M774" s="849">
        <v>2067</v>
      </c>
      <c r="N774" s="849">
        <v>1</v>
      </c>
      <c r="O774" s="849">
        <v>2081</v>
      </c>
      <c r="P774" s="837">
        <v>1.0067731011127237</v>
      </c>
      <c r="Q774" s="850">
        <v>2081</v>
      </c>
    </row>
    <row r="775" spans="1:17" ht="14.45" customHeight="1" x14ac:dyDescent="0.2">
      <c r="A775" s="831" t="s">
        <v>577</v>
      </c>
      <c r="B775" s="832" t="s">
        <v>5519</v>
      </c>
      <c r="C775" s="832" t="s">
        <v>5356</v>
      </c>
      <c r="D775" s="832" t="s">
        <v>6614</v>
      </c>
      <c r="E775" s="832" t="s">
        <v>6615</v>
      </c>
      <c r="F775" s="849">
        <v>3</v>
      </c>
      <c r="G775" s="849">
        <v>12237</v>
      </c>
      <c r="H775" s="849">
        <v>0.99853121175030601</v>
      </c>
      <c r="I775" s="849">
        <v>4079</v>
      </c>
      <c r="J775" s="849">
        <v>3</v>
      </c>
      <c r="K775" s="849">
        <v>12255</v>
      </c>
      <c r="L775" s="849">
        <v>1</v>
      </c>
      <c r="M775" s="849">
        <v>4085</v>
      </c>
      <c r="N775" s="849">
        <v>2</v>
      </c>
      <c r="O775" s="849">
        <v>8214</v>
      </c>
      <c r="P775" s="837">
        <v>0.6702570379436964</v>
      </c>
      <c r="Q775" s="850">
        <v>4107</v>
      </c>
    </row>
    <row r="776" spans="1:17" ht="14.45" customHeight="1" x14ac:dyDescent="0.2">
      <c r="A776" s="831" t="s">
        <v>577</v>
      </c>
      <c r="B776" s="832" t="s">
        <v>5519</v>
      </c>
      <c r="C776" s="832" t="s">
        <v>5356</v>
      </c>
      <c r="D776" s="832" t="s">
        <v>6616</v>
      </c>
      <c r="E776" s="832" t="s">
        <v>6617</v>
      </c>
      <c r="F776" s="849">
        <v>73</v>
      </c>
      <c r="G776" s="849">
        <v>100813</v>
      </c>
      <c r="H776" s="849">
        <v>1.1748671452545216</v>
      </c>
      <c r="I776" s="849">
        <v>1381</v>
      </c>
      <c r="J776" s="849">
        <v>62</v>
      </c>
      <c r="K776" s="849">
        <v>85808</v>
      </c>
      <c r="L776" s="849">
        <v>1</v>
      </c>
      <c r="M776" s="849">
        <v>1384</v>
      </c>
      <c r="N776" s="849">
        <v>78</v>
      </c>
      <c r="O776" s="849">
        <v>128154</v>
      </c>
      <c r="P776" s="837">
        <v>1.4934971098265897</v>
      </c>
      <c r="Q776" s="850">
        <v>1643</v>
      </c>
    </row>
    <row r="777" spans="1:17" ht="14.45" customHeight="1" x14ac:dyDescent="0.2">
      <c r="A777" s="831" t="s">
        <v>577</v>
      </c>
      <c r="B777" s="832" t="s">
        <v>5519</v>
      </c>
      <c r="C777" s="832" t="s">
        <v>5356</v>
      </c>
      <c r="D777" s="832" t="s">
        <v>6618</v>
      </c>
      <c r="E777" s="832" t="s">
        <v>6619</v>
      </c>
      <c r="F777" s="849">
        <v>19</v>
      </c>
      <c r="G777" s="849">
        <v>28367</v>
      </c>
      <c r="H777" s="849">
        <v>1.1851186497326203</v>
      </c>
      <c r="I777" s="849">
        <v>1493</v>
      </c>
      <c r="J777" s="849">
        <v>16</v>
      </c>
      <c r="K777" s="849">
        <v>23936</v>
      </c>
      <c r="L777" s="849">
        <v>1</v>
      </c>
      <c r="M777" s="849">
        <v>1496</v>
      </c>
      <c r="N777" s="849">
        <v>27</v>
      </c>
      <c r="O777" s="849">
        <v>40689</v>
      </c>
      <c r="P777" s="837">
        <v>1.6999080882352942</v>
      </c>
      <c r="Q777" s="850">
        <v>1507</v>
      </c>
    </row>
    <row r="778" spans="1:17" ht="14.45" customHeight="1" x14ac:dyDescent="0.2">
      <c r="A778" s="831" t="s">
        <v>577</v>
      </c>
      <c r="B778" s="832" t="s">
        <v>5519</v>
      </c>
      <c r="C778" s="832" t="s">
        <v>5356</v>
      </c>
      <c r="D778" s="832" t="s">
        <v>5470</v>
      </c>
      <c r="E778" s="832" t="s">
        <v>5471</v>
      </c>
      <c r="F778" s="849">
        <v>8</v>
      </c>
      <c r="G778" s="849">
        <v>8888</v>
      </c>
      <c r="H778" s="849">
        <v>2.6594853381208856</v>
      </c>
      <c r="I778" s="849">
        <v>1111</v>
      </c>
      <c r="J778" s="849">
        <v>3</v>
      </c>
      <c r="K778" s="849">
        <v>3342</v>
      </c>
      <c r="L778" s="849">
        <v>1</v>
      </c>
      <c r="M778" s="849">
        <v>1114</v>
      </c>
      <c r="N778" s="849">
        <v>7</v>
      </c>
      <c r="O778" s="849">
        <v>7889</v>
      </c>
      <c r="P778" s="837">
        <v>2.3605625374027528</v>
      </c>
      <c r="Q778" s="850">
        <v>1127</v>
      </c>
    </row>
    <row r="779" spans="1:17" ht="14.45" customHeight="1" x14ac:dyDescent="0.2">
      <c r="A779" s="831" t="s">
        <v>577</v>
      </c>
      <c r="B779" s="832" t="s">
        <v>5519</v>
      </c>
      <c r="C779" s="832" t="s">
        <v>5356</v>
      </c>
      <c r="D779" s="832" t="s">
        <v>6620</v>
      </c>
      <c r="E779" s="832" t="s">
        <v>6621</v>
      </c>
      <c r="F779" s="849">
        <v>9</v>
      </c>
      <c r="G779" s="849">
        <v>11151</v>
      </c>
      <c r="H779" s="849">
        <v>1.1231869460112813</v>
      </c>
      <c r="I779" s="849">
        <v>1239</v>
      </c>
      <c r="J779" s="849">
        <v>8</v>
      </c>
      <c r="K779" s="849">
        <v>9928</v>
      </c>
      <c r="L779" s="849">
        <v>1</v>
      </c>
      <c r="M779" s="849">
        <v>1241</v>
      </c>
      <c r="N779" s="849">
        <v>16</v>
      </c>
      <c r="O779" s="849">
        <v>22608</v>
      </c>
      <c r="P779" s="837">
        <v>2.2771958098307818</v>
      </c>
      <c r="Q779" s="850">
        <v>1413</v>
      </c>
    </row>
    <row r="780" spans="1:17" ht="14.45" customHeight="1" x14ac:dyDescent="0.2">
      <c r="A780" s="831" t="s">
        <v>577</v>
      </c>
      <c r="B780" s="832" t="s">
        <v>5519</v>
      </c>
      <c r="C780" s="832" t="s">
        <v>5356</v>
      </c>
      <c r="D780" s="832" t="s">
        <v>6622</v>
      </c>
      <c r="E780" s="832" t="s">
        <v>6623</v>
      </c>
      <c r="F780" s="849">
        <v>1</v>
      </c>
      <c r="G780" s="849">
        <v>1370</v>
      </c>
      <c r="H780" s="849"/>
      <c r="I780" s="849">
        <v>1370</v>
      </c>
      <c r="J780" s="849"/>
      <c r="K780" s="849"/>
      <c r="L780" s="849"/>
      <c r="M780" s="849"/>
      <c r="N780" s="849">
        <v>1</v>
      </c>
      <c r="O780" s="849">
        <v>1381</v>
      </c>
      <c r="P780" s="837"/>
      <c r="Q780" s="850">
        <v>1381</v>
      </c>
    </row>
    <row r="781" spans="1:17" ht="14.45" customHeight="1" x14ac:dyDescent="0.2">
      <c r="A781" s="831" t="s">
        <v>577</v>
      </c>
      <c r="B781" s="832" t="s">
        <v>5519</v>
      </c>
      <c r="C781" s="832" t="s">
        <v>5356</v>
      </c>
      <c r="D781" s="832" t="s">
        <v>6624</v>
      </c>
      <c r="E781" s="832" t="s">
        <v>6625</v>
      </c>
      <c r="F781" s="849">
        <v>1</v>
      </c>
      <c r="G781" s="849">
        <v>2621</v>
      </c>
      <c r="H781" s="849">
        <v>0.99885670731707321</v>
      </c>
      <c r="I781" s="849">
        <v>2621</v>
      </c>
      <c r="J781" s="849">
        <v>1</v>
      </c>
      <c r="K781" s="849">
        <v>2624</v>
      </c>
      <c r="L781" s="849">
        <v>1</v>
      </c>
      <c r="M781" s="849">
        <v>2624</v>
      </c>
      <c r="N781" s="849"/>
      <c r="O781" s="849"/>
      <c r="P781" s="837"/>
      <c r="Q781" s="850"/>
    </row>
    <row r="782" spans="1:17" ht="14.45" customHeight="1" x14ac:dyDescent="0.2">
      <c r="A782" s="831" t="s">
        <v>577</v>
      </c>
      <c r="B782" s="832" t="s">
        <v>5519</v>
      </c>
      <c r="C782" s="832" t="s">
        <v>5356</v>
      </c>
      <c r="D782" s="832" t="s">
        <v>6626</v>
      </c>
      <c r="E782" s="832" t="s">
        <v>6627</v>
      </c>
      <c r="F782" s="849">
        <v>3</v>
      </c>
      <c r="G782" s="849">
        <v>4731</v>
      </c>
      <c r="H782" s="849">
        <v>1.4990494296577948</v>
      </c>
      <c r="I782" s="849">
        <v>1577</v>
      </c>
      <c r="J782" s="849">
        <v>2</v>
      </c>
      <c r="K782" s="849">
        <v>3156</v>
      </c>
      <c r="L782" s="849">
        <v>1</v>
      </c>
      <c r="M782" s="849">
        <v>1578</v>
      </c>
      <c r="N782" s="849">
        <v>3</v>
      </c>
      <c r="O782" s="849">
        <v>4752</v>
      </c>
      <c r="P782" s="837">
        <v>1.5057034220532319</v>
      </c>
      <c r="Q782" s="850">
        <v>1584</v>
      </c>
    </row>
    <row r="783" spans="1:17" ht="14.45" customHeight="1" x14ac:dyDescent="0.2">
      <c r="A783" s="831" t="s">
        <v>577</v>
      </c>
      <c r="B783" s="832" t="s">
        <v>5519</v>
      </c>
      <c r="C783" s="832" t="s">
        <v>5356</v>
      </c>
      <c r="D783" s="832" t="s">
        <v>6628</v>
      </c>
      <c r="E783" s="832" t="s">
        <v>6629</v>
      </c>
      <c r="F783" s="849">
        <v>12</v>
      </c>
      <c r="G783" s="849">
        <v>62544</v>
      </c>
      <c r="H783" s="849">
        <v>0.57044353845732887</v>
      </c>
      <c r="I783" s="849">
        <v>5212</v>
      </c>
      <c r="J783" s="849">
        <v>21</v>
      </c>
      <c r="K783" s="849">
        <v>109641</v>
      </c>
      <c r="L783" s="849">
        <v>1</v>
      </c>
      <c r="M783" s="849">
        <v>5221</v>
      </c>
      <c r="N783" s="849">
        <v>18</v>
      </c>
      <c r="O783" s="849">
        <v>94554</v>
      </c>
      <c r="P783" s="837">
        <v>0.86239636632281724</v>
      </c>
      <c r="Q783" s="850">
        <v>5253</v>
      </c>
    </row>
    <row r="784" spans="1:17" ht="14.45" customHeight="1" x14ac:dyDescent="0.2">
      <c r="A784" s="831" t="s">
        <v>577</v>
      </c>
      <c r="B784" s="832" t="s">
        <v>5519</v>
      </c>
      <c r="C784" s="832" t="s">
        <v>5356</v>
      </c>
      <c r="D784" s="832" t="s">
        <v>6630</v>
      </c>
      <c r="E784" s="832" t="s">
        <v>6631</v>
      </c>
      <c r="F784" s="849"/>
      <c r="G784" s="849"/>
      <c r="H784" s="849"/>
      <c r="I784" s="849"/>
      <c r="J784" s="849"/>
      <c r="K784" s="849"/>
      <c r="L784" s="849"/>
      <c r="M784" s="849"/>
      <c r="N784" s="849">
        <v>1</v>
      </c>
      <c r="O784" s="849">
        <v>2877</v>
      </c>
      <c r="P784" s="837"/>
      <c r="Q784" s="850">
        <v>2877</v>
      </c>
    </row>
    <row r="785" spans="1:17" ht="14.45" customHeight="1" x14ac:dyDescent="0.2">
      <c r="A785" s="831" t="s">
        <v>577</v>
      </c>
      <c r="B785" s="832" t="s">
        <v>5519</v>
      </c>
      <c r="C785" s="832" t="s">
        <v>5356</v>
      </c>
      <c r="D785" s="832" t="s">
        <v>6632</v>
      </c>
      <c r="E785" s="832" t="s">
        <v>6633</v>
      </c>
      <c r="F785" s="849">
        <v>1</v>
      </c>
      <c r="G785" s="849">
        <v>2388</v>
      </c>
      <c r="H785" s="849">
        <v>0.19958211450062682</v>
      </c>
      <c r="I785" s="849">
        <v>2388</v>
      </c>
      <c r="J785" s="849">
        <v>5</v>
      </c>
      <c r="K785" s="849">
        <v>11965</v>
      </c>
      <c r="L785" s="849">
        <v>1</v>
      </c>
      <c r="M785" s="849">
        <v>2393</v>
      </c>
      <c r="N785" s="849">
        <v>1</v>
      </c>
      <c r="O785" s="849">
        <v>2408</v>
      </c>
      <c r="P785" s="837">
        <v>0.20125365649811952</v>
      </c>
      <c r="Q785" s="850">
        <v>2408</v>
      </c>
    </row>
    <row r="786" spans="1:17" ht="14.45" customHeight="1" x14ac:dyDescent="0.2">
      <c r="A786" s="831" t="s">
        <v>577</v>
      </c>
      <c r="B786" s="832" t="s">
        <v>5519</v>
      </c>
      <c r="C786" s="832" t="s">
        <v>5356</v>
      </c>
      <c r="D786" s="832" t="s">
        <v>5474</v>
      </c>
      <c r="E786" s="832" t="s">
        <v>5475</v>
      </c>
      <c r="F786" s="849">
        <v>2</v>
      </c>
      <c r="G786" s="849">
        <v>1686</v>
      </c>
      <c r="H786" s="849">
        <v>1.9976303317535544</v>
      </c>
      <c r="I786" s="849">
        <v>843</v>
      </c>
      <c r="J786" s="849">
        <v>1</v>
      </c>
      <c r="K786" s="849">
        <v>844</v>
      </c>
      <c r="L786" s="849">
        <v>1</v>
      </c>
      <c r="M786" s="849">
        <v>844</v>
      </c>
      <c r="N786" s="849">
        <v>2</v>
      </c>
      <c r="O786" s="849">
        <v>1698</v>
      </c>
      <c r="P786" s="837">
        <v>2.0118483412322274</v>
      </c>
      <c r="Q786" s="850">
        <v>849</v>
      </c>
    </row>
    <row r="787" spans="1:17" ht="14.45" customHeight="1" x14ac:dyDescent="0.2">
      <c r="A787" s="831" t="s">
        <v>577</v>
      </c>
      <c r="B787" s="832" t="s">
        <v>5519</v>
      </c>
      <c r="C787" s="832" t="s">
        <v>5356</v>
      </c>
      <c r="D787" s="832" t="s">
        <v>6634</v>
      </c>
      <c r="E787" s="832" t="s">
        <v>6635</v>
      </c>
      <c r="F787" s="849">
        <v>3</v>
      </c>
      <c r="G787" s="849">
        <v>6723</v>
      </c>
      <c r="H787" s="849">
        <v>1.4979946524064172</v>
      </c>
      <c r="I787" s="849">
        <v>2241</v>
      </c>
      <c r="J787" s="849">
        <v>2</v>
      </c>
      <c r="K787" s="849">
        <v>4488</v>
      </c>
      <c r="L787" s="849">
        <v>1</v>
      </c>
      <c r="M787" s="849">
        <v>2244</v>
      </c>
      <c r="N787" s="849">
        <v>4</v>
      </c>
      <c r="O787" s="849">
        <v>9016</v>
      </c>
      <c r="P787" s="837">
        <v>2.0089126559714794</v>
      </c>
      <c r="Q787" s="850">
        <v>2254</v>
      </c>
    </row>
    <row r="788" spans="1:17" ht="14.45" customHeight="1" x14ac:dyDescent="0.2">
      <c r="A788" s="831" t="s">
        <v>577</v>
      </c>
      <c r="B788" s="832" t="s">
        <v>5519</v>
      </c>
      <c r="C788" s="832" t="s">
        <v>5356</v>
      </c>
      <c r="D788" s="832" t="s">
        <v>6636</v>
      </c>
      <c r="E788" s="832" t="s">
        <v>6637</v>
      </c>
      <c r="F788" s="849">
        <v>1</v>
      </c>
      <c r="G788" s="849">
        <v>0</v>
      </c>
      <c r="H788" s="849"/>
      <c r="I788" s="849">
        <v>0</v>
      </c>
      <c r="J788" s="849"/>
      <c r="K788" s="849"/>
      <c r="L788" s="849"/>
      <c r="M788" s="849"/>
      <c r="N788" s="849"/>
      <c r="O788" s="849"/>
      <c r="P788" s="837"/>
      <c r="Q788" s="850"/>
    </row>
    <row r="789" spans="1:17" ht="14.45" customHeight="1" x14ac:dyDescent="0.2">
      <c r="A789" s="831" t="s">
        <v>577</v>
      </c>
      <c r="B789" s="832" t="s">
        <v>5519</v>
      </c>
      <c r="C789" s="832" t="s">
        <v>5356</v>
      </c>
      <c r="D789" s="832" t="s">
        <v>6638</v>
      </c>
      <c r="E789" s="832" t="s">
        <v>6639</v>
      </c>
      <c r="F789" s="849"/>
      <c r="G789" s="849"/>
      <c r="H789" s="849"/>
      <c r="I789" s="849"/>
      <c r="J789" s="849">
        <v>1</v>
      </c>
      <c r="K789" s="849">
        <v>81</v>
      </c>
      <c r="L789" s="849">
        <v>1</v>
      </c>
      <c r="M789" s="849">
        <v>81</v>
      </c>
      <c r="N789" s="849"/>
      <c r="O789" s="849"/>
      <c r="P789" s="837"/>
      <c r="Q789" s="850"/>
    </row>
    <row r="790" spans="1:17" ht="14.45" customHeight="1" x14ac:dyDescent="0.2">
      <c r="A790" s="831" t="s">
        <v>577</v>
      </c>
      <c r="B790" s="832" t="s">
        <v>5519</v>
      </c>
      <c r="C790" s="832" t="s">
        <v>5356</v>
      </c>
      <c r="D790" s="832" t="s">
        <v>6640</v>
      </c>
      <c r="E790" s="832" t="s">
        <v>6641</v>
      </c>
      <c r="F790" s="849">
        <v>3</v>
      </c>
      <c r="G790" s="849">
        <v>1668</v>
      </c>
      <c r="H790" s="849"/>
      <c r="I790" s="849">
        <v>556</v>
      </c>
      <c r="J790" s="849"/>
      <c r="K790" s="849"/>
      <c r="L790" s="849"/>
      <c r="M790" s="849"/>
      <c r="N790" s="849"/>
      <c r="O790" s="849"/>
      <c r="P790" s="837"/>
      <c r="Q790" s="850"/>
    </row>
    <row r="791" spans="1:17" ht="14.45" customHeight="1" x14ac:dyDescent="0.2">
      <c r="A791" s="831" t="s">
        <v>577</v>
      </c>
      <c r="B791" s="832" t="s">
        <v>5519</v>
      </c>
      <c r="C791" s="832" t="s">
        <v>5356</v>
      </c>
      <c r="D791" s="832" t="s">
        <v>6642</v>
      </c>
      <c r="E791" s="832" t="s">
        <v>6643</v>
      </c>
      <c r="F791" s="849">
        <v>2</v>
      </c>
      <c r="G791" s="849">
        <v>7240</v>
      </c>
      <c r="H791" s="849"/>
      <c r="I791" s="849">
        <v>3620</v>
      </c>
      <c r="J791" s="849"/>
      <c r="K791" s="849"/>
      <c r="L791" s="849"/>
      <c r="M791" s="849"/>
      <c r="N791" s="849">
        <v>1</v>
      </c>
      <c r="O791" s="849">
        <v>3640</v>
      </c>
      <c r="P791" s="837"/>
      <c r="Q791" s="850">
        <v>3640</v>
      </c>
    </row>
    <row r="792" spans="1:17" ht="14.45" customHeight="1" x14ac:dyDescent="0.2">
      <c r="A792" s="831" t="s">
        <v>577</v>
      </c>
      <c r="B792" s="832" t="s">
        <v>5519</v>
      </c>
      <c r="C792" s="832" t="s">
        <v>5356</v>
      </c>
      <c r="D792" s="832" t="s">
        <v>6644</v>
      </c>
      <c r="E792" s="832" t="s">
        <v>6645</v>
      </c>
      <c r="F792" s="849"/>
      <c r="G792" s="849"/>
      <c r="H792" s="849"/>
      <c r="I792" s="849"/>
      <c r="J792" s="849">
        <v>1</v>
      </c>
      <c r="K792" s="849">
        <v>478</v>
      </c>
      <c r="L792" s="849">
        <v>1</v>
      </c>
      <c r="M792" s="849">
        <v>478</v>
      </c>
      <c r="N792" s="849"/>
      <c r="O792" s="849"/>
      <c r="P792" s="837"/>
      <c r="Q792" s="850"/>
    </row>
    <row r="793" spans="1:17" ht="14.45" customHeight="1" x14ac:dyDescent="0.2">
      <c r="A793" s="831" t="s">
        <v>577</v>
      </c>
      <c r="B793" s="832" t="s">
        <v>5519</v>
      </c>
      <c r="C793" s="832" t="s">
        <v>5356</v>
      </c>
      <c r="D793" s="832" t="s">
        <v>6646</v>
      </c>
      <c r="E793" s="832" t="s">
        <v>6451</v>
      </c>
      <c r="F793" s="849">
        <v>4</v>
      </c>
      <c r="G793" s="849">
        <v>2372</v>
      </c>
      <c r="H793" s="849"/>
      <c r="I793" s="849">
        <v>593</v>
      </c>
      <c r="J793" s="849"/>
      <c r="K793" s="849"/>
      <c r="L793" s="849"/>
      <c r="M793" s="849"/>
      <c r="N793" s="849">
        <v>2</v>
      </c>
      <c r="O793" s="849">
        <v>1200</v>
      </c>
      <c r="P793" s="837"/>
      <c r="Q793" s="850">
        <v>600</v>
      </c>
    </row>
    <row r="794" spans="1:17" ht="14.45" customHeight="1" x14ac:dyDescent="0.2">
      <c r="A794" s="831" t="s">
        <v>577</v>
      </c>
      <c r="B794" s="832" t="s">
        <v>5519</v>
      </c>
      <c r="C794" s="832" t="s">
        <v>5356</v>
      </c>
      <c r="D794" s="832" t="s">
        <v>6647</v>
      </c>
      <c r="E794" s="832" t="s">
        <v>6648</v>
      </c>
      <c r="F794" s="849">
        <v>3</v>
      </c>
      <c r="G794" s="849">
        <v>8007</v>
      </c>
      <c r="H794" s="849">
        <v>2.9955106621773289</v>
      </c>
      <c r="I794" s="849">
        <v>2669</v>
      </c>
      <c r="J794" s="849">
        <v>1</v>
      </c>
      <c r="K794" s="849">
        <v>2673</v>
      </c>
      <c r="L794" s="849">
        <v>1</v>
      </c>
      <c r="M794" s="849">
        <v>2673</v>
      </c>
      <c r="N794" s="849">
        <v>3</v>
      </c>
      <c r="O794" s="849">
        <v>8061</v>
      </c>
      <c r="P794" s="837">
        <v>3.0157126823793492</v>
      </c>
      <c r="Q794" s="850">
        <v>2687</v>
      </c>
    </row>
    <row r="795" spans="1:17" ht="14.45" customHeight="1" x14ac:dyDescent="0.2">
      <c r="A795" s="831" t="s">
        <v>577</v>
      </c>
      <c r="B795" s="832" t="s">
        <v>5519</v>
      </c>
      <c r="C795" s="832" t="s">
        <v>5356</v>
      </c>
      <c r="D795" s="832" t="s">
        <v>6649</v>
      </c>
      <c r="E795" s="832" t="s">
        <v>6650</v>
      </c>
      <c r="F795" s="849">
        <v>11</v>
      </c>
      <c r="G795" s="849">
        <v>26103</v>
      </c>
      <c r="H795" s="849">
        <v>1.0972257250945776</v>
      </c>
      <c r="I795" s="849">
        <v>2373</v>
      </c>
      <c r="J795" s="849">
        <v>10</v>
      </c>
      <c r="K795" s="849">
        <v>23790</v>
      </c>
      <c r="L795" s="849">
        <v>1</v>
      </c>
      <c r="M795" s="849">
        <v>2379</v>
      </c>
      <c r="N795" s="849">
        <v>10</v>
      </c>
      <c r="O795" s="849">
        <v>24010</v>
      </c>
      <c r="P795" s="837">
        <v>1.0092475830180747</v>
      </c>
      <c r="Q795" s="850">
        <v>2401</v>
      </c>
    </row>
    <row r="796" spans="1:17" ht="14.45" customHeight="1" x14ac:dyDescent="0.2">
      <c r="A796" s="831" t="s">
        <v>577</v>
      </c>
      <c r="B796" s="832" t="s">
        <v>5519</v>
      </c>
      <c r="C796" s="832" t="s">
        <v>5356</v>
      </c>
      <c r="D796" s="832" t="s">
        <v>6651</v>
      </c>
      <c r="E796" s="832" t="s">
        <v>6652</v>
      </c>
      <c r="F796" s="849">
        <v>1</v>
      </c>
      <c r="G796" s="849">
        <v>1300</v>
      </c>
      <c r="H796" s="849">
        <v>0.9976976208749041</v>
      </c>
      <c r="I796" s="849">
        <v>1300</v>
      </c>
      <c r="J796" s="849">
        <v>1</v>
      </c>
      <c r="K796" s="849">
        <v>1303</v>
      </c>
      <c r="L796" s="849">
        <v>1</v>
      </c>
      <c r="M796" s="849">
        <v>1303</v>
      </c>
      <c r="N796" s="849">
        <v>4</v>
      </c>
      <c r="O796" s="849">
        <v>6248</v>
      </c>
      <c r="P796" s="837">
        <v>4.7950882578664622</v>
      </c>
      <c r="Q796" s="850">
        <v>1562</v>
      </c>
    </row>
    <row r="797" spans="1:17" ht="14.45" customHeight="1" x14ac:dyDescent="0.2">
      <c r="A797" s="831" t="s">
        <v>577</v>
      </c>
      <c r="B797" s="832" t="s">
        <v>5519</v>
      </c>
      <c r="C797" s="832" t="s">
        <v>5356</v>
      </c>
      <c r="D797" s="832" t="s">
        <v>6653</v>
      </c>
      <c r="E797" s="832" t="s">
        <v>6654</v>
      </c>
      <c r="F797" s="849">
        <v>4</v>
      </c>
      <c r="G797" s="849">
        <v>7868</v>
      </c>
      <c r="H797" s="849">
        <v>3.9939086294416244</v>
      </c>
      <c r="I797" s="849">
        <v>1967</v>
      </c>
      <c r="J797" s="849">
        <v>1</v>
      </c>
      <c r="K797" s="849">
        <v>1970</v>
      </c>
      <c r="L797" s="849">
        <v>1</v>
      </c>
      <c r="M797" s="849">
        <v>1970</v>
      </c>
      <c r="N797" s="849">
        <v>3</v>
      </c>
      <c r="O797" s="849">
        <v>5943</v>
      </c>
      <c r="P797" s="837">
        <v>3.0167512690355331</v>
      </c>
      <c r="Q797" s="850">
        <v>1981</v>
      </c>
    </row>
    <row r="798" spans="1:17" ht="14.45" customHeight="1" x14ac:dyDescent="0.2">
      <c r="A798" s="831" t="s">
        <v>577</v>
      </c>
      <c r="B798" s="832" t="s">
        <v>5519</v>
      </c>
      <c r="C798" s="832" t="s">
        <v>5356</v>
      </c>
      <c r="D798" s="832" t="s">
        <v>6655</v>
      </c>
      <c r="E798" s="832" t="s">
        <v>6656</v>
      </c>
      <c r="F798" s="849"/>
      <c r="G798" s="849"/>
      <c r="H798" s="849"/>
      <c r="I798" s="849"/>
      <c r="J798" s="849">
        <v>3</v>
      </c>
      <c r="K798" s="849">
        <v>11148</v>
      </c>
      <c r="L798" s="849">
        <v>1</v>
      </c>
      <c r="M798" s="849">
        <v>3716</v>
      </c>
      <c r="N798" s="849">
        <v>3</v>
      </c>
      <c r="O798" s="849">
        <v>11193</v>
      </c>
      <c r="P798" s="837">
        <v>1.0040365984930033</v>
      </c>
      <c r="Q798" s="850">
        <v>3731</v>
      </c>
    </row>
    <row r="799" spans="1:17" ht="14.45" customHeight="1" x14ac:dyDescent="0.2">
      <c r="A799" s="831" t="s">
        <v>577</v>
      </c>
      <c r="B799" s="832" t="s">
        <v>5519</v>
      </c>
      <c r="C799" s="832" t="s">
        <v>5356</v>
      </c>
      <c r="D799" s="832" t="s">
        <v>6657</v>
      </c>
      <c r="E799" s="832" t="s">
        <v>6658</v>
      </c>
      <c r="F799" s="849"/>
      <c r="G799" s="849"/>
      <c r="H799" s="849"/>
      <c r="I799" s="849"/>
      <c r="J799" s="849">
        <v>1</v>
      </c>
      <c r="K799" s="849">
        <v>3121</v>
      </c>
      <c r="L799" s="849">
        <v>1</v>
      </c>
      <c r="M799" s="849">
        <v>3121</v>
      </c>
      <c r="N799" s="849">
        <v>5</v>
      </c>
      <c r="O799" s="849">
        <v>15686</v>
      </c>
      <c r="P799" s="837">
        <v>5.0259532201217558</v>
      </c>
      <c r="Q799" s="850">
        <v>3137.2</v>
      </c>
    </row>
    <row r="800" spans="1:17" ht="14.45" customHeight="1" x14ac:dyDescent="0.2">
      <c r="A800" s="831" t="s">
        <v>577</v>
      </c>
      <c r="B800" s="832" t="s">
        <v>5519</v>
      </c>
      <c r="C800" s="832" t="s">
        <v>5356</v>
      </c>
      <c r="D800" s="832" t="s">
        <v>6659</v>
      </c>
      <c r="E800" s="832" t="s">
        <v>6660</v>
      </c>
      <c r="F800" s="849">
        <v>15</v>
      </c>
      <c r="G800" s="849">
        <v>55725</v>
      </c>
      <c r="H800" s="849">
        <v>1.1519856118082401</v>
      </c>
      <c r="I800" s="849">
        <v>3715</v>
      </c>
      <c r="J800" s="849">
        <v>13</v>
      </c>
      <c r="K800" s="849">
        <v>48373</v>
      </c>
      <c r="L800" s="849">
        <v>1</v>
      </c>
      <c r="M800" s="849">
        <v>3721</v>
      </c>
      <c r="N800" s="849">
        <v>14</v>
      </c>
      <c r="O800" s="849">
        <v>52402</v>
      </c>
      <c r="P800" s="837">
        <v>1.0832902652306038</v>
      </c>
      <c r="Q800" s="850">
        <v>3743</v>
      </c>
    </row>
    <row r="801" spans="1:17" ht="14.45" customHeight="1" x14ac:dyDescent="0.2">
      <c r="A801" s="831" t="s">
        <v>577</v>
      </c>
      <c r="B801" s="832" t="s">
        <v>5519</v>
      </c>
      <c r="C801" s="832" t="s">
        <v>5356</v>
      </c>
      <c r="D801" s="832" t="s">
        <v>6661</v>
      </c>
      <c r="E801" s="832" t="s">
        <v>6662</v>
      </c>
      <c r="F801" s="849"/>
      <c r="G801" s="849"/>
      <c r="H801" s="849"/>
      <c r="I801" s="849"/>
      <c r="J801" s="849">
        <v>1</v>
      </c>
      <c r="K801" s="849">
        <v>3993</v>
      </c>
      <c r="L801" s="849">
        <v>1</v>
      </c>
      <c r="M801" s="849">
        <v>3993</v>
      </c>
      <c r="N801" s="849"/>
      <c r="O801" s="849"/>
      <c r="P801" s="837"/>
      <c r="Q801" s="850"/>
    </row>
    <row r="802" spans="1:17" ht="14.45" customHeight="1" x14ac:dyDescent="0.2">
      <c r="A802" s="831" t="s">
        <v>577</v>
      </c>
      <c r="B802" s="832" t="s">
        <v>5519</v>
      </c>
      <c r="C802" s="832" t="s">
        <v>5356</v>
      </c>
      <c r="D802" s="832" t="s">
        <v>6663</v>
      </c>
      <c r="E802" s="832" t="s">
        <v>6664</v>
      </c>
      <c r="F802" s="849"/>
      <c r="G802" s="849"/>
      <c r="H802" s="849"/>
      <c r="I802" s="849"/>
      <c r="J802" s="849">
        <v>2</v>
      </c>
      <c r="K802" s="849">
        <v>2182</v>
      </c>
      <c r="L802" s="849">
        <v>1</v>
      </c>
      <c r="M802" s="849">
        <v>1091</v>
      </c>
      <c r="N802" s="849"/>
      <c r="O802" s="849"/>
      <c r="P802" s="837"/>
      <c r="Q802" s="850"/>
    </row>
    <row r="803" spans="1:17" ht="14.45" customHeight="1" x14ac:dyDescent="0.2">
      <c r="A803" s="831" t="s">
        <v>577</v>
      </c>
      <c r="B803" s="832" t="s">
        <v>5519</v>
      </c>
      <c r="C803" s="832" t="s">
        <v>5356</v>
      </c>
      <c r="D803" s="832" t="s">
        <v>6665</v>
      </c>
      <c r="E803" s="832" t="s">
        <v>6666</v>
      </c>
      <c r="F803" s="849"/>
      <c r="G803" s="849"/>
      <c r="H803" s="849"/>
      <c r="I803" s="849"/>
      <c r="J803" s="849">
        <v>12</v>
      </c>
      <c r="K803" s="849">
        <v>8832</v>
      </c>
      <c r="L803" s="849">
        <v>1</v>
      </c>
      <c r="M803" s="849">
        <v>736</v>
      </c>
      <c r="N803" s="849">
        <v>3</v>
      </c>
      <c r="O803" s="849">
        <v>2226</v>
      </c>
      <c r="P803" s="837">
        <v>0.25203804347826086</v>
      </c>
      <c r="Q803" s="850">
        <v>742</v>
      </c>
    </row>
    <row r="804" spans="1:17" ht="14.45" customHeight="1" x14ac:dyDescent="0.2">
      <c r="A804" s="831" t="s">
        <v>577</v>
      </c>
      <c r="B804" s="832" t="s">
        <v>5519</v>
      </c>
      <c r="C804" s="832" t="s">
        <v>5356</v>
      </c>
      <c r="D804" s="832" t="s">
        <v>2595</v>
      </c>
      <c r="E804" s="832" t="s">
        <v>6667</v>
      </c>
      <c r="F804" s="849">
        <v>10</v>
      </c>
      <c r="G804" s="849">
        <v>29140</v>
      </c>
      <c r="H804" s="849">
        <v>1.2487144326362702</v>
      </c>
      <c r="I804" s="849">
        <v>2914</v>
      </c>
      <c r="J804" s="849">
        <v>8</v>
      </c>
      <c r="K804" s="849">
        <v>23336</v>
      </c>
      <c r="L804" s="849">
        <v>1</v>
      </c>
      <c r="M804" s="849">
        <v>2917</v>
      </c>
      <c r="N804" s="849">
        <v>4</v>
      </c>
      <c r="O804" s="849">
        <v>19340</v>
      </c>
      <c r="P804" s="837">
        <v>0.82876242715118276</v>
      </c>
      <c r="Q804" s="850">
        <v>4835</v>
      </c>
    </row>
    <row r="805" spans="1:17" ht="14.45" customHeight="1" x14ac:dyDescent="0.2">
      <c r="A805" s="831" t="s">
        <v>577</v>
      </c>
      <c r="B805" s="832" t="s">
        <v>5519</v>
      </c>
      <c r="C805" s="832" t="s">
        <v>5356</v>
      </c>
      <c r="D805" s="832" t="s">
        <v>6668</v>
      </c>
      <c r="E805" s="832" t="s">
        <v>6669</v>
      </c>
      <c r="F805" s="849"/>
      <c r="G805" s="849"/>
      <c r="H805" s="849"/>
      <c r="I805" s="849"/>
      <c r="J805" s="849"/>
      <c r="K805" s="849"/>
      <c r="L805" s="849"/>
      <c r="M805" s="849"/>
      <c r="N805" s="849">
        <v>1</v>
      </c>
      <c r="O805" s="849">
        <v>1656</v>
      </c>
      <c r="P805" s="837"/>
      <c r="Q805" s="850">
        <v>1656</v>
      </c>
    </row>
    <row r="806" spans="1:17" ht="14.45" customHeight="1" x14ac:dyDescent="0.2">
      <c r="A806" s="831" t="s">
        <v>577</v>
      </c>
      <c r="B806" s="832" t="s">
        <v>5519</v>
      </c>
      <c r="C806" s="832" t="s">
        <v>5356</v>
      </c>
      <c r="D806" s="832" t="s">
        <v>6670</v>
      </c>
      <c r="E806" s="832" t="s">
        <v>6671</v>
      </c>
      <c r="F806" s="849">
        <v>4</v>
      </c>
      <c r="G806" s="849">
        <v>14520</v>
      </c>
      <c r="H806" s="849">
        <v>1.9966996699669968</v>
      </c>
      <c r="I806" s="849">
        <v>3630</v>
      </c>
      <c r="J806" s="849">
        <v>2</v>
      </c>
      <c r="K806" s="849">
        <v>7272</v>
      </c>
      <c r="L806" s="849">
        <v>1</v>
      </c>
      <c r="M806" s="849">
        <v>3636</v>
      </c>
      <c r="N806" s="849">
        <v>1</v>
      </c>
      <c r="O806" s="849">
        <v>3658</v>
      </c>
      <c r="P806" s="837">
        <v>0.50302530253025302</v>
      </c>
      <c r="Q806" s="850">
        <v>3658</v>
      </c>
    </row>
    <row r="807" spans="1:17" ht="14.45" customHeight="1" x14ac:dyDescent="0.2">
      <c r="A807" s="831" t="s">
        <v>577</v>
      </c>
      <c r="B807" s="832" t="s">
        <v>5519</v>
      </c>
      <c r="C807" s="832" t="s">
        <v>5356</v>
      </c>
      <c r="D807" s="832" t="s">
        <v>6672</v>
      </c>
      <c r="E807" s="832" t="s">
        <v>6673</v>
      </c>
      <c r="F807" s="849">
        <v>2</v>
      </c>
      <c r="G807" s="849">
        <v>3730</v>
      </c>
      <c r="H807" s="849">
        <v>1.9946524064171123</v>
      </c>
      <c r="I807" s="849">
        <v>1865</v>
      </c>
      <c r="J807" s="849">
        <v>1</v>
      </c>
      <c r="K807" s="849">
        <v>1870</v>
      </c>
      <c r="L807" s="849">
        <v>1</v>
      </c>
      <c r="M807" s="849">
        <v>1870</v>
      </c>
      <c r="N807" s="849"/>
      <c r="O807" s="849"/>
      <c r="P807" s="837"/>
      <c r="Q807" s="850"/>
    </row>
    <row r="808" spans="1:17" ht="14.45" customHeight="1" x14ac:dyDescent="0.2">
      <c r="A808" s="831" t="s">
        <v>577</v>
      </c>
      <c r="B808" s="832" t="s">
        <v>5519</v>
      </c>
      <c r="C808" s="832" t="s">
        <v>5356</v>
      </c>
      <c r="D808" s="832" t="s">
        <v>6674</v>
      </c>
      <c r="E808" s="832" t="s">
        <v>6675</v>
      </c>
      <c r="F808" s="849">
        <v>1</v>
      </c>
      <c r="G808" s="849">
        <v>1484</v>
      </c>
      <c r="H808" s="849"/>
      <c r="I808" s="849">
        <v>1484</v>
      </c>
      <c r="J808" s="849"/>
      <c r="K808" s="849"/>
      <c r="L808" s="849"/>
      <c r="M808" s="849"/>
      <c r="N808" s="849">
        <v>1</v>
      </c>
      <c r="O808" s="849">
        <v>1495</v>
      </c>
      <c r="P808" s="837"/>
      <c r="Q808" s="850">
        <v>1495</v>
      </c>
    </row>
    <row r="809" spans="1:17" ht="14.45" customHeight="1" x14ac:dyDescent="0.2">
      <c r="A809" s="831" t="s">
        <v>577</v>
      </c>
      <c r="B809" s="832" t="s">
        <v>5519</v>
      </c>
      <c r="C809" s="832" t="s">
        <v>5356</v>
      </c>
      <c r="D809" s="832" t="s">
        <v>6676</v>
      </c>
      <c r="E809" s="832" t="s">
        <v>6677</v>
      </c>
      <c r="F809" s="849">
        <v>1</v>
      </c>
      <c r="G809" s="849">
        <v>4166</v>
      </c>
      <c r="H809" s="849">
        <v>0.33277418324147295</v>
      </c>
      <c r="I809" s="849">
        <v>4166</v>
      </c>
      <c r="J809" s="849">
        <v>3</v>
      </c>
      <c r="K809" s="849">
        <v>12519</v>
      </c>
      <c r="L809" s="849">
        <v>1</v>
      </c>
      <c r="M809" s="849">
        <v>4173</v>
      </c>
      <c r="N809" s="849">
        <v>5</v>
      </c>
      <c r="O809" s="849">
        <v>21000</v>
      </c>
      <c r="P809" s="837">
        <v>1.6774502755811167</v>
      </c>
      <c r="Q809" s="850">
        <v>4200</v>
      </c>
    </row>
    <row r="810" spans="1:17" ht="14.45" customHeight="1" x14ac:dyDescent="0.2">
      <c r="A810" s="831" t="s">
        <v>577</v>
      </c>
      <c r="B810" s="832" t="s">
        <v>5519</v>
      </c>
      <c r="C810" s="832" t="s">
        <v>5356</v>
      </c>
      <c r="D810" s="832" t="s">
        <v>6678</v>
      </c>
      <c r="E810" s="832" t="s">
        <v>6679</v>
      </c>
      <c r="F810" s="849"/>
      <c r="G810" s="849"/>
      <c r="H810" s="849"/>
      <c r="I810" s="849"/>
      <c r="J810" s="849"/>
      <c r="K810" s="849"/>
      <c r="L810" s="849"/>
      <c r="M810" s="849"/>
      <c r="N810" s="849">
        <v>1</v>
      </c>
      <c r="O810" s="849">
        <v>1166</v>
      </c>
      <c r="P810" s="837"/>
      <c r="Q810" s="850">
        <v>1166</v>
      </c>
    </row>
    <row r="811" spans="1:17" ht="14.45" customHeight="1" x14ac:dyDescent="0.2">
      <c r="A811" s="831" t="s">
        <v>577</v>
      </c>
      <c r="B811" s="832" t="s">
        <v>5519</v>
      </c>
      <c r="C811" s="832" t="s">
        <v>5356</v>
      </c>
      <c r="D811" s="832" t="s">
        <v>6680</v>
      </c>
      <c r="E811" s="832" t="s">
        <v>6681</v>
      </c>
      <c r="F811" s="849">
        <v>2</v>
      </c>
      <c r="G811" s="849">
        <v>4834</v>
      </c>
      <c r="H811" s="849">
        <v>0.99917321207110377</v>
      </c>
      <c r="I811" s="849">
        <v>2417</v>
      </c>
      <c r="J811" s="849">
        <v>2</v>
      </c>
      <c r="K811" s="849">
        <v>4838</v>
      </c>
      <c r="L811" s="849">
        <v>1</v>
      </c>
      <c r="M811" s="849">
        <v>2419</v>
      </c>
      <c r="N811" s="849">
        <v>2</v>
      </c>
      <c r="O811" s="849">
        <v>4852</v>
      </c>
      <c r="P811" s="837">
        <v>1.0028937577511368</v>
      </c>
      <c r="Q811" s="850">
        <v>2426</v>
      </c>
    </row>
    <row r="812" spans="1:17" ht="14.45" customHeight="1" x14ac:dyDescent="0.2">
      <c r="A812" s="831" t="s">
        <v>577</v>
      </c>
      <c r="B812" s="832" t="s">
        <v>5519</v>
      </c>
      <c r="C812" s="832" t="s">
        <v>5356</v>
      </c>
      <c r="D812" s="832" t="s">
        <v>6682</v>
      </c>
      <c r="E812" s="832" t="s">
        <v>6683</v>
      </c>
      <c r="F812" s="849"/>
      <c r="G812" s="849"/>
      <c r="H812" s="849"/>
      <c r="I812" s="849"/>
      <c r="J812" s="849">
        <v>2</v>
      </c>
      <c r="K812" s="849">
        <v>4648</v>
      </c>
      <c r="L812" s="849">
        <v>1</v>
      </c>
      <c r="M812" s="849">
        <v>2324</v>
      </c>
      <c r="N812" s="849"/>
      <c r="O812" s="849"/>
      <c r="P812" s="837"/>
      <c r="Q812" s="850"/>
    </row>
    <row r="813" spans="1:17" ht="14.45" customHeight="1" x14ac:dyDescent="0.2">
      <c r="A813" s="831" t="s">
        <v>577</v>
      </c>
      <c r="B813" s="832" t="s">
        <v>5519</v>
      </c>
      <c r="C813" s="832" t="s">
        <v>5356</v>
      </c>
      <c r="D813" s="832" t="s">
        <v>6684</v>
      </c>
      <c r="E813" s="832" t="s">
        <v>6685</v>
      </c>
      <c r="F813" s="849"/>
      <c r="G813" s="849"/>
      <c r="H813" s="849"/>
      <c r="I813" s="849"/>
      <c r="J813" s="849"/>
      <c r="K813" s="849"/>
      <c r="L813" s="849"/>
      <c r="M813" s="849"/>
      <c r="N813" s="849">
        <v>2</v>
      </c>
      <c r="O813" s="849">
        <v>7338</v>
      </c>
      <c r="P813" s="837"/>
      <c r="Q813" s="850">
        <v>3669</v>
      </c>
    </row>
    <row r="814" spans="1:17" ht="14.45" customHeight="1" x14ac:dyDescent="0.2">
      <c r="A814" s="831" t="s">
        <v>577</v>
      </c>
      <c r="B814" s="832" t="s">
        <v>5519</v>
      </c>
      <c r="C814" s="832" t="s">
        <v>5356</v>
      </c>
      <c r="D814" s="832" t="s">
        <v>6686</v>
      </c>
      <c r="E814" s="832" t="s">
        <v>6687</v>
      </c>
      <c r="F814" s="849">
        <v>1</v>
      </c>
      <c r="G814" s="849">
        <v>6814</v>
      </c>
      <c r="H814" s="849"/>
      <c r="I814" s="849">
        <v>6814</v>
      </c>
      <c r="J814" s="849"/>
      <c r="K814" s="849"/>
      <c r="L814" s="849"/>
      <c r="M814" s="849"/>
      <c r="N814" s="849"/>
      <c r="O814" s="849"/>
      <c r="P814" s="837"/>
      <c r="Q814" s="850"/>
    </row>
    <row r="815" spans="1:17" ht="14.45" customHeight="1" x14ac:dyDescent="0.2">
      <c r="A815" s="831" t="s">
        <v>577</v>
      </c>
      <c r="B815" s="832" t="s">
        <v>5519</v>
      </c>
      <c r="C815" s="832" t="s">
        <v>5356</v>
      </c>
      <c r="D815" s="832" t="s">
        <v>6688</v>
      </c>
      <c r="E815" s="832" t="s">
        <v>6689</v>
      </c>
      <c r="F815" s="849"/>
      <c r="G815" s="849"/>
      <c r="H815" s="849"/>
      <c r="I815" s="849"/>
      <c r="J815" s="849">
        <v>2</v>
      </c>
      <c r="K815" s="849">
        <v>6876</v>
      </c>
      <c r="L815" s="849">
        <v>1</v>
      </c>
      <c r="M815" s="849">
        <v>3438</v>
      </c>
      <c r="N815" s="849"/>
      <c r="O815" s="849"/>
      <c r="P815" s="837"/>
      <c r="Q815" s="850"/>
    </row>
    <row r="816" spans="1:17" ht="14.45" customHeight="1" x14ac:dyDescent="0.2">
      <c r="A816" s="831" t="s">
        <v>577</v>
      </c>
      <c r="B816" s="832" t="s">
        <v>5519</v>
      </c>
      <c r="C816" s="832" t="s">
        <v>5356</v>
      </c>
      <c r="D816" s="832" t="s">
        <v>6690</v>
      </c>
      <c r="E816" s="832" t="s">
        <v>6691</v>
      </c>
      <c r="F816" s="849"/>
      <c r="G816" s="849"/>
      <c r="H816" s="849"/>
      <c r="I816" s="849"/>
      <c r="J816" s="849"/>
      <c r="K816" s="849"/>
      <c r="L816" s="849"/>
      <c r="M816" s="849"/>
      <c r="N816" s="849">
        <v>1</v>
      </c>
      <c r="O816" s="849">
        <v>5961</v>
      </c>
      <c r="P816" s="837"/>
      <c r="Q816" s="850">
        <v>5961</v>
      </c>
    </row>
    <row r="817" spans="1:17" ht="14.45" customHeight="1" x14ac:dyDescent="0.2">
      <c r="A817" s="831" t="s">
        <v>577</v>
      </c>
      <c r="B817" s="832" t="s">
        <v>5519</v>
      </c>
      <c r="C817" s="832" t="s">
        <v>5356</v>
      </c>
      <c r="D817" s="832" t="s">
        <v>5478</v>
      </c>
      <c r="E817" s="832" t="s">
        <v>5479</v>
      </c>
      <c r="F817" s="849"/>
      <c r="G817" s="849"/>
      <c r="H817" s="849"/>
      <c r="I817" s="849"/>
      <c r="J817" s="849"/>
      <c r="K817" s="849"/>
      <c r="L817" s="849"/>
      <c r="M817" s="849"/>
      <c r="N817" s="849">
        <v>1</v>
      </c>
      <c r="O817" s="849">
        <v>530</v>
      </c>
      <c r="P817" s="837"/>
      <c r="Q817" s="850">
        <v>530</v>
      </c>
    </row>
    <row r="818" spans="1:17" ht="14.45" customHeight="1" x14ac:dyDescent="0.2">
      <c r="A818" s="831" t="s">
        <v>577</v>
      </c>
      <c r="B818" s="832" t="s">
        <v>5519</v>
      </c>
      <c r="C818" s="832" t="s">
        <v>5356</v>
      </c>
      <c r="D818" s="832" t="s">
        <v>5480</v>
      </c>
      <c r="E818" s="832" t="s">
        <v>5481</v>
      </c>
      <c r="F818" s="849">
        <v>1</v>
      </c>
      <c r="G818" s="849">
        <v>232</v>
      </c>
      <c r="H818" s="849"/>
      <c r="I818" s="849">
        <v>232</v>
      </c>
      <c r="J818" s="849"/>
      <c r="K818" s="849"/>
      <c r="L818" s="849"/>
      <c r="M818" s="849"/>
      <c r="N818" s="849"/>
      <c r="O818" s="849"/>
      <c r="P818" s="837"/>
      <c r="Q818" s="850"/>
    </row>
    <row r="819" spans="1:17" ht="14.45" customHeight="1" x14ac:dyDescent="0.2">
      <c r="A819" s="831" t="s">
        <v>577</v>
      </c>
      <c r="B819" s="832" t="s">
        <v>5519</v>
      </c>
      <c r="C819" s="832" t="s">
        <v>5356</v>
      </c>
      <c r="D819" s="832" t="s">
        <v>6692</v>
      </c>
      <c r="E819" s="832" t="s">
        <v>6693</v>
      </c>
      <c r="F819" s="849"/>
      <c r="G819" s="849"/>
      <c r="H819" s="849"/>
      <c r="I819" s="849"/>
      <c r="J819" s="849">
        <v>1</v>
      </c>
      <c r="K819" s="849">
        <v>2465</v>
      </c>
      <c r="L819" s="849">
        <v>1</v>
      </c>
      <c r="M819" s="849">
        <v>2465</v>
      </c>
      <c r="N819" s="849"/>
      <c r="O819" s="849"/>
      <c r="P819" s="837"/>
      <c r="Q819" s="850"/>
    </row>
    <row r="820" spans="1:17" ht="14.45" customHeight="1" x14ac:dyDescent="0.2">
      <c r="A820" s="831" t="s">
        <v>577</v>
      </c>
      <c r="B820" s="832" t="s">
        <v>5519</v>
      </c>
      <c r="C820" s="832" t="s">
        <v>5356</v>
      </c>
      <c r="D820" s="832" t="s">
        <v>6694</v>
      </c>
      <c r="E820" s="832" t="s">
        <v>6695</v>
      </c>
      <c r="F820" s="849">
        <v>1</v>
      </c>
      <c r="G820" s="849">
        <v>3971</v>
      </c>
      <c r="H820" s="849"/>
      <c r="I820" s="849">
        <v>3971</v>
      </c>
      <c r="J820" s="849"/>
      <c r="K820" s="849"/>
      <c r="L820" s="849"/>
      <c r="M820" s="849"/>
      <c r="N820" s="849">
        <v>1</v>
      </c>
      <c r="O820" s="849">
        <v>4006</v>
      </c>
      <c r="P820" s="837"/>
      <c r="Q820" s="850">
        <v>4006</v>
      </c>
    </row>
    <row r="821" spans="1:17" ht="14.45" customHeight="1" x14ac:dyDescent="0.2">
      <c r="A821" s="831" t="s">
        <v>577</v>
      </c>
      <c r="B821" s="832" t="s">
        <v>5519</v>
      </c>
      <c r="C821" s="832" t="s">
        <v>5356</v>
      </c>
      <c r="D821" s="832" t="s">
        <v>6696</v>
      </c>
      <c r="E821" s="832" t="s">
        <v>6697</v>
      </c>
      <c r="F821" s="849"/>
      <c r="G821" s="849"/>
      <c r="H821" s="849"/>
      <c r="I821" s="849"/>
      <c r="J821" s="849">
        <v>1</v>
      </c>
      <c r="K821" s="849">
        <v>2724</v>
      </c>
      <c r="L821" s="849">
        <v>1</v>
      </c>
      <c r="M821" s="849">
        <v>2724</v>
      </c>
      <c r="N821" s="849">
        <v>1</v>
      </c>
      <c r="O821" s="849">
        <v>2738</v>
      </c>
      <c r="P821" s="837">
        <v>1.0051395007342143</v>
      </c>
      <c r="Q821" s="850">
        <v>2738</v>
      </c>
    </row>
    <row r="822" spans="1:17" ht="14.45" customHeight="1" x14ac:dyDescent="0.2">
      <c r="A822" s="831" t="s">
        <v>577</v>
      </c>
      <c r="B822" s="832" t="s">
        <v>5519</v>
      </c>
      <c r="C822" s="832" t="s">
        <v>5356</v>
      </c>
      <c r="D822" s="832" t="s">
        <v>6698</v>
      </c>
      <c r="E822" s="832" t="s">
        <v>6699</v>
      </c>
      <c r="F822" s="849">
        <v>1</v>
      </c>
      <c r="G822" s="849">
        <v>3862</v>
      </c>
      <c r="H822" s="849">
        <v>0.49935350400827516</v>
      </c>
      <c r="I822" s="849">
        <v>3862</v>
      </c>
      <c r="J822" s="849">
        <v>2</v>
      </c>
      <c r="K822" s="849">
        <v>7734</v>
      </c>
      <c r="L822" s="849">
        <v>1</v>
      </c>
      <c r="M822" s="849">
        <v>3867</v>
      </c>
      <c r="N822" s="849">
        <v>3</v>
      </c>
      <c r="O822" s="849">
        <v>11646</v>
      </c>
      <c r="P822" s="837">
        <v>1.5058184639255237</v>
      </c>
      <c r="Q822" s="850">
        <v>3882</v>
      </c>
    </row>
    <row r="823" spans="1:17" ht="14.45" customHeight="1" x14ac:dyDescent="0.2">
      <c r="A823" s="831" t="s">
        <v>577</v>
      </c>
      <c r="B823" s="832" t="s">
        <v>5519</v>
      </c>
      <c r="C823" s="832" t="s">
        <v>5356</v>
      </c>
      <c r="D823" s="832" t="s">
        <v>6700</v>
      </c>
      <c r="E823" s="832" t="s">
        <v>6701</v>
      </c>
      <c r="F823" s="849"/>
      <c r="G823" s="849"/>
      <c r="H823" s="849"/>
      <c r="I823" s="849"/>
      <c r="J823" s="849">
        <v>1</v>
      </c>
      <c r="K823" s="849">
        <v>3037</v>
      </c>
      <c r="L823" s="849">
        <v>1</v>
      </c>
      <c r="M823" s="849">
        <v>3037</v>
      </c>
      <c r="N823" s="849"/>
      <c r="O823" s="849"/>
      <c r="P823" s="837"/>
      <c r="Q823" s="850"/>
    </row>
    <row r="824" spans="1:17" ht="14.45" customHeight="1" x14ac:dyDescent="0.2">
      <c r="A824" s="831" t="s">
        <v>577</v>
      </c>
      <c r="B824" s="832" t="s">
        <v>5519</v>
      </c>
      <c r="C824" s="832" t="s">
        <v>5356</v>
      </c>
      <c r="D824" s="832" t="s">
        <v>6702</v>
      </c>
      <c r="E824" s="832" t="s">
        <v>6703</v>
      </c>
      <c r="F824" s="849">
        <v>1</v>
      </c>
      <c r="G824" s="849">
        <v>2760</v>
      </c>
      <c r="H824" s="849"/>
      <c r="I824" s="849">
        <v>2760</v>
      </c>
      <c r="J824" s="849"/>
      <c r="K824" s="849"/>
      <c r="L824" s="849"/>
      <c r="M824" s="849"/>
      <c r="N824" s="849"/>
      <c r="O824" s="849"/>
      <c r="P824" s="837"/>
      <c r="Q824" s="850"/>
    </row>
    <row r="825" spans="1:17" ht="14.45" customHeight="1" x14ac:dyDescent="0.2">
      <c r="A825" s="831" t="s">
        <v>577</v>
      </c>
      <c r="B825" s="832" t="s">
        <v>5519</v>
      </c>
      <c r="C825" s="832" t="s">
        <v>5356</v>
      </c>
      <c r="D825" s="832" t="s">
        <v>6704</v>
      </c>
      <c r="E825" s="832" t="s">
        <v>6705</v>
      </c>
      <c r="F825" s="849"/>
      <c r="G825" s="849"/>
      <c r="H825" s="849"/>
      <c r="I825" s="849"/>
      <c r="J825" s="849">
        <v>0</v>
      </c>
      <c r="K825" s="849">
        <v>0</v>
      </c>
      <c r="L825" s="849"/>
      <c r="M825" s="849"/>
      <c r="N825" s="849"/>
      <c r="O825" s="849"/>
      <c r="P825" s="837"/>
      <c r="Q825" s="850"/>
    </row>
    <row r="826" spans="1:17" ht="14.45" customHeight="1" x14ac:dyDescent="0.2">
      <c r="A826" s="831" t="s">
        <v>577</v>
      </c>
      <c r="B826" s="832" t="s">
        <v>5519</v>
      </c>
      <c r="C826" s="832" t="s">
        <v>5356</v>
      </c>
      <c r="D826" s="832" t="s">
        <v>6706</v>
      </c>
      <c r="E826" s="832" t="s">
        <v>6707</v>
      </c>
      <c r="F826" s="849"/>
      <c r="G826" s="849"/>
      <c r="H826" s="849"/>
      <c r="I826" s="849"/>
      <c r="J826" s="849"/>
      <c r="K826" s="849"/>
      <c r="L826" s="849"/>
      <c r="M826" s="849"/>
      <c r="N826" s="849">
        <v>1</v>
      </c>
      <c r="O826" s="849">
        <v>3295</v>
      </c>
      <c r="P826" s="837"/>
      <c r="Q826" s="850">
        <v>3295</v>
      </c>
    </row>
    <row r="827" spans="1:17" ht="14.45" customHeight="1" x14ac:dyDescent="0.2">
      <c r="A827" s="831" t="s">
        <v>577</v>
      </c>
      <c r="B827" s="832" t="s">
        <v>5519</v>
      </c>
      <c r="C827" s="832" t="s">
        <v>5356</v>
      </c>
      <c r="D827" s="832" t="s">
        <v>6708</v>
      </c>
      <c r="E827" s="832" t="s">
        <v>6709</v>
      </c>
      <c r="F827" s="849">
        <v>1</v>
      </c>
      <c r="G827" s="849">
        <v>4188</v>
      </c>
      <c r="H827" s="849">
        <v>0.49916567342073898</v>
      </c>
      <c r="I827" s="849">
        <v>4188</v>
      </c>
      <c r="J827" s="849">
        <v>2</v>
      </c>
      <c r="K827" s="849">
        <v>8390</v>
      </c>
      <c r="L827" s="849">
        <v>1</v>
      </c>
      <c r="M827" s="849">
        <v>4195</v>
      </c>
      <c r="N827" s="849">
        <v>6</v>
      </c>
      <c r="O827" s="849">
        <v>25326</v>
      </c>
      <c r="P827" s="837">
        <v>3.0185935637663888</v>
      </c>
      <c r="Q827" s="850">
        <v>4221</v>
      </c>
    </row>
    <row r="828" spans="1:17" ht="14.45" customHeight="1" x14ac:dyDescent="0.2">
      <c r="A828" s="831" t="s">
        <v>577</v>
      </c>
      <c r="B828" s="832" t="s">
        <v>5519</v>
      </c>
      <c r="C828" s="832" t="s">
        <v>5356</v>
      </c>
      <c r="D828" s="832" t="s">
        <v>6710</v>
      </c>
      <c r="E828" s="832" t="s">
        <v>6711</v>
      </c>
      <c r="F828" s="849"/>
      <c r="G828" s="849"/>
      <c r="H828" s="849"/>
      <c r="I828" s="849"/>
      <c r="J828" s="849"/>
      <c r="K828" s="849"/>
      <c r="L828" s="849"/>
      <c r="M828" s="849"/>
      <c r="N828" s="849">
        <v>5</v>
      </c>
      <c r="O828" s="849">
        <v>0</v>
      </c>
      <c r="P828" s="837"/>
      <c r="Q828" s="850">
        <v>0</v>
      </c>
    </row>
    <row r="829" spans="1:17" ht="14.45" customHeight="1" x14ac:dyDescent="0.2">
      <c r="A829" s="831" t="s">
        <v>577</v>
      </c>
      <c r="B829" s="832" t="s">
        <v>5519</v>
      </c>
      <c r="C829" s="832" t="s">
        <v>5356</v>
      </c>
      <c r="D829" s="832" t="s">
        <v>6712</v>
      </c>
      <c r="E829" s="832" t="s">
        <v>6713</v>
      </c>
      <c r="F829" s="849"/>
      <c r="G829" s="849"/>
      <c r="H829" s="849"/>
      <c r="I829" s="849"/>
      <c r="J829" s="849"/>
      <c r="K829" s="849"/>
      <c r="L829" s="849"/>
      <c r="M829" s="849"/>
      <c r="N829" s="849">
        <v>4</v>
      </c>
      <c r="O829" s="849">
        <v>0</v>
      </c>
      <c r="P829" s="837"/>
      <c r="Q829" s="850">
        <v>0</v>
      </c>
    </row>
    <row r="830" spans="1:17" ht="14.45" customHeight="1" x14ac:dyDescent="0.2">
      <c r="A830" s="831" t="s">
        <v>577</v>
      </c>
      <c r="B830" s="832" t="s">
        <v>5519</v>
      </c>
      <c r="C830" s="832" t="s">
        <v>5356</v>
      </c>
      <c r="D830" s="832" t="s">
        <v>6714</v>
      </c>
      <c r="E830" s="832" t="s">
        <v>6715</v>
      </c>
      <c r="F830" s="849"/>
      <c r="G830" s="849"/>
      <c r="H830" s="849"/>
      <c r="I830" s="849"/>
      <c r="J830" s="849"/>
      <c r="K830" s="849"/>
      <c r="L830" s="849"/>
      <c r="M830" s="849"/>
      <c r="N830" s="849">
        <v>1</v>
      </c>
      <c r="O830" s="849">
        <v>122</v>
      </c>
      <c r="P830" s="837"/>
      <c r="Q830" s="850">
        <v>122</v>
      </c>
    </row>
    <row r="831" spans="1:17" ht="14.45" customHeight="1" x14ac:dyDescent="0.2">
      <c r="A831" s="831" t="s">
        <v>577</v>
      </c>
      <c r="B831" s="832" t="s">
        <v>5519</v>
      </c>
      <c r="C831" s="832" t="s">
        <v>5356</v>
      </c>
      <c r="D831" s="832" t="s">
        <v>6716</v>
      </c>
      <c r="E831" s="832" t="s">
        <v>6717</v>
      </c>
      <c r="F831" s="849"/>
      <c r="G831" s="849"/>
      <c r="H831" s="849"/>
      <c r="I831" s="849"/>
      <c r="J831" s="849"/>
      <c r="K831" s="849"/>
      <c r="L831" s="849"/>
      <c r="M831" s="849"/>
      <c r="N831" s="849">
        <v>1</v>
      </c>
      <c r="O831" s="849">
        <v>0</v>
      </c>
      <c r="P831" s="837"/>
      <c r="Q831" s="850">
        <v>0</v>
      </c>
    </row>
    <row r="832" spans="1:17" ht="14.45" customHeight="1" x14ac:dyDescent="0.2">
      <c r="A832" s="831" t="s">
        <v>577</v>
      </c>
      <c r="B832" s="832" t="s">
        <v>5519</v>
      </c>
      <c r="C832" s="832" t="s">
        <v>5356</v>
      </c>
      <c r="D832" s="832" t="s">
        <v>6718</v>
      </c>
      <c r="E832" s="832" t="s">
        <v>6719</v>
      </c>
      <c r="F832" s="849"/>
      <c r="G832" s="849"/>
      <c r="H832" s="849"/>
      <c r="I832" s="849"/>
      <c r="J832" s="849"/>
      <c r="K832" s="849"/>
      <c r="L832" s="849"/>
      <c r="M832" s="849"/>
      <c r="N832" s="849">
        <v>2</v>
      </c>
      <c r="O832" s="849">
        <v>0</v>
      </c>
      <c r="P832" s="837"/>
      <c r="Q832" s="850">
        <v>0</v>
      </c>
    </row>
    <row r="833" spans="1:17" ht="14.45" customHeight="1" x14ac:dyDescent="0.2">
      <c r="A833" s="831" t="s">
        <v>577</v>
      </c>
      <c r="B833" s="832" t="s">
        <v>5519</v>
      </c>
      <c r="C833" s="832" t="s">
        <v>5356</v>
      </c>
      <c r="D833" s="832" t="s">
        <v>6720</v>
      </c>
      <c r="E833" s="832" t="s">
        <v>6721</v>
      </c>
      <c r="F833" s="849"/>
      <c r="G833" s="849"/>
      <c r="H833" s="849"/>
      <c r="I833" s="849"/>
      <c r="J833" s="849"/>
      <c r="K833" s="849"/>
      <c r="L833" s="849"/>
      <c r="M833" s="849"/>
      <c r="N833" s="849">
        <v>6</v>
      </c>
      <c r="O833" s="849">
        <v>0</v>
      </c>
      <c r="P833" s="837"/>
      <c r="Q833" s="850">
        <v>0</v>
      </c>
    </row>
    <row r="834" spans="1:17" ht="14.45" customHeight="1" x14ac:dyDescent="0.2">
      <c r="A834" s="831" t="s">
        <v>577</v>
      </c>
      <c r="B834" s="832" t="s">
        <v>5519</v>
      </c>
      <c r="C834" s="832" t="s">
        <v>5356</v>
      </c>
      <c r="D834" s="832" t="s">
        <v>6722</v>
      </c>
      <c r="E834" s="832" t="s">
        <v>6723</v>
      </c>
      <c r="F834" s="849"/>
      <c r="G834" s="849"/>
      <c r="H834" s="849"/>
      <c r="I834" s="849"/>
      <c r="J834" s="849"/>
      <c r="K834" s="849"/>
      <c r="L834" s="849"/>
      <c r="M834" s="849"/>
      <c r="N834" s="849">
        <v>4</v>
      </c>
      <c r="O834" s="849">
        <v>0</v>
      </c>
      <c r="P834" s="837"/>
      <c r="Q834" s="850">
        <v>0</v>
      </c>
    </row>
    <row r="835" spans="1:17" ht="14.45" customHeight="1" x14ac:dyDescent="0.2">
      <c r="A835" s="831" t="s">
        <v>577</v>
      </c>
      <c r="B835" s="832" t="s">
        <v>5519</v>
      </c>
      <c r="C835" s="832" t="s">
        <v>5356</v>
      </c>
      <c r="D835" s="832" t="s">
        <v>6724</v>
      </c>
      <c r="E835" s="832" t="s">
        <v>6725</v>
      </c>
      <c r="F835" s="849">
        <v>1</v>
      </c>
      <c r="G835" s="849">
        <v>582</v>
      </c>
      <c r="H835" s="849"/>
      <c r="I835" s="849">
        <v>582</v>
      </c>
      <c r="J835" s="849"/>
      <c r="K835" s="849"/>
      <c r="L835" s="849"/>
      <c r="M835" s="849"/>
      <c r="N835" s="849"/>
      <c r="O835" s="849"/>
      <c r="P835" s="837"/>
      <c r="Q835" s="850"/>
    </row>
    <row r="836" spans="1:17" ht="14.45" customHeight="1" x14ac:dyDescent="0.2">
      <c r="A836" s="831" t="s">
        <v>577</v>
      </c>
      <c r="B836" s="832" t="s">
        <v>5519</v>
      </c>
      <c r="C836" s="832" t="s">
        <v>5356</v>
      </c>
      <c r="D836" s="832" t="s">
        <v>6726</v>
      </c>
      <c r="E836" s="832" t="s">
        <v>6727</v>
      </c>
      <c r="F836" s="849"/>
      <c r="G836" s="849"/>
      <c r="H836" s="849"/>
      <c r="I836" s="849"/>
      <c r="J836" s="849"/>
      <c r="K836" s="849"/>
      <c r="L836" s="849"/>
      <c r="M836" s="849"/>
      <c r="N836" s="849">
        <v>2</v>
      </c>
      <c r="O836" s="849">
        <v>0</v>
      </c>
      <c r="P836" s="837"/>
      <c r="Q836" s="850">
        <v>0</v>
      </c>
    </row>
    <row r="837" spans="1:17" ht="14.45" customHeight="1" x14ac:dyDescent="0.2">
      <c r="A837" s="831" t="s">
        <v>577</v>
      </c>
      <c r="B837" s="832" t="s">
        <v>5519</v>
      </c>
      <c r="C837" s="832" t="s">
        <v>5356</v>
      </c>
      <c r="D837" s="832" t="s">
        <v>6728</v>
      </c>
      <c r="E837" s="832" t="s">
        <v>6729</v>
      </c>
      <c r="F837" s="849"/>
      <c r="G837" s="849"/>
      <c r="H837" s="849"/>
      <c r="I837" s="849"/>
      <c r="J837" s="849"/>
      <c r="K837" s="849"/>
      <c r="L837" s="849"/>
      <c r="M837" s="849"/>
      <c r="N837" s="849">
        <v>2</v>
      </c>
      <c r="O837" s="849">
        <v>0</v>
      </c>
      <c r="P837" s="837"/>
      <c r="Q837" s="850">
        <v>0</v>
      </c>
    </row>
    <row r="838" spans="1:17" ht="14.45" customHeight="1" x14ac:dyDescent="0.2">
      <c r="A838" s="831" t="s">
        <v>577</v>
      </c>
      <c r="B838" s="832" t="s">
        <v>6730</v>
      </c>
      <c r="C838" s="832" t="s">
        <v>5356</v>
      </c>
      <c r="D838" s="832" t="s">
        <v>6731</v>
      </c>
      <c r="E838" s="832" t="s">
        <v>6732</v>
      </c>
      <c r="F838" s="849">
        <v>3</v>
      </c>
      <c r="G838" s="849">
        <v>11472</v>
      </c>
      <c r="H838" s="849">
        <v>2.9929559092094964</v>
      </c>
      <c r="I838" s="849">
        <v>3824</v>
      </c>
      <c r="J838" s="849">
        <v>1</v>
      </c>
      <c r="K838" s="849">
        <v>3833</v>
      </c>
      <c r="L838" s="849">
        <v>1</v>
      </c>
      <c r="M838" s="849">
        <v>3833</v>
      </c>
      <c r="N838" s="849"/>
      <c r="O838" s="849"/>
      <c r="P838" s="837"/>
      <c r="Q838" s="850"/>
    </row>
    <row r="839" spans="1:17" ht="14.45" customHeight="1" x14ac:dyDescent="0.2">
      <c r="A839" s="831" t="s">
        <v>577</v>
      </c>
      <c r="B839" s="832" t="s">
        <v>6730</v>
      </c>
      <c r="C839" s="832" t="s">
        <v>5356</v>
      </c>
      <c r="D839" s="832" t="s">
        <v>6733</v>
      </c>
      <c r="E839" s="832" t="s">
        <v>6734</v>
      </c>
      <c r="F839" s="849"/>
      <c r="G839" s="849"/>
      <c r="H839" s="849"/>
      <c r="I839" s="849"/>
      <c r="J839" s="849">
        <v>1</v>
      </c>
      <c r="K839" s="849">
        <v>3990</v>
      </c>
      <c r="L839" s="849">
        <v>1</v>
      </c>
      <c r="M839" s="849">
        <v>3990</v>
      </c>
      <c r="N839" s="849"/>
      <c r="O839" s="849"/>
      <c r="P839" s="837"/>
      <c r="Q839" s="850"/>
    </row>
    <row r="840" spans="1:17" ht="14.45" customHeight="1" x14ac:dyDescent="0.2">
      <c r="A840" s="831" t="s">
        <v>577</v>
      </c>
      <c r="B840" s="832" t="s">
        <v>6730</v>
      </c>
      <c r="C840" s="832" t="s">
        <v>5356</v>
      </c>
      <c r="D840" s="832" t="s">
        <v>6735</v>
      </c>
      <c r="E840" s="832" t="s">
        <v>6736</v>
      </c>
      <c r="F840" s="849">
        <v>3</v>
      </c>
      <c r="G840" s="849">
        <v>3972</v>
      </c>
      <c r="H840" s="849">
        <v>0.99773926149208747</v>
      </c>
      <c r="I840" s="849">
        <v>1324</v>
      </c>
      <c r="J840" s="849">
        <v>3</v>
      </c>
      <c r="K840" s="849">
        <v>3981</v>
      </c>
      <c r="L840" s="849">
        <v>1</v>
      </c>
      <c r="M840" s="849">
        <v>1327</v>
      </c>
      <c r="N840" s="849"/>
      <c r="O840" s="849"/>
      <c r="P840" s="837"/>
      <c r="Q840" s="850"/>
    </row>
    <row r="841" spans="1:17" ht="14.45" customHeight="1" x14ac:dyDescent="0.2">
      <c r="A841" s="831" t="s">
        <v>577</v>
      </c>
      <c r="B841" s="832" t="s">
        <v>6730</v>
      </c>
      <c r="C841" s="832" t="s">
        <v>5356</v>
      </c>
      <c r="D841" s="832" t="s">
        <v>6737</v>
      </c>
      <c r="E841" s="832" t="s">
        <v>6738</v>
      </c>
      <c r="F841" s="849"/>
      <c r="G841" s="849"/>
      <c r="H841" s="849"/>
      <c r="I841" s="849"/>
      <c r="J841" s="849">
        <v>1</v>
      </c>
      <c r="K841" s="849">
        <v>4120</v>
      </c>
      <c r="L841" s="849">
        <v>1</v>
      </c>
      <c r="M841" s="849">
        <v>4120</v>
      </c>
      <c r="N841" s="849"/>
      <c r="O841" s="849"/>
      <c r="P841" s="837"/>
      <c r="Q841" s="850"/>
    </row>
    <row r="842" spans="1:17" ht="14.45" customHeight="1" x14ac:dyDescent="0.2">
      <c r="A842" s="831" t="s">
        <v>577</v>
      </c>
      <c r="B842" s="832" t="s">
        <v>6730</v>
      </c>
      <c r="C842" s="832" t="s">
        <v>5356</v>
      </c>
      <c r="D842" s="832" t="s">
        <v>6739</v>
      </c>
      <c r="E842" s="832" t="s">
        <v>6740</v>
      </c>
      <c r="F842" s="849">
        <v>1</v>
      </c>
      <c r="G842" s="849">
        <v>357</v>
      </c>
      <c r="H842" s="849">
        <v>0.99442896935933145</v>
      </c>
      <c r="I842" s="849">
        <v>357</v>
      </c>
      <c r="J842" s="849">
        <v>1</v>
      </c>
      <c r="K842" s="849">
        <v>359</v>
      </c>
      <c r="L842" s="849">
        <v>1</v>
      </c>
      <c r="M842" s="849">
        <v>359</v>
      </c>
      <c r="N842" s="849"/>
      <c r="O842" s="849"/>
      <c r="P842" s="837"/>
      <c r="Q842" s="850"/>
    </row>
    <row r="843" spans="1:17" ht="14.45" customHeight="1" x14ac:dyDescent="0.2">
      <c r="A843" s="831" t="s">
        <v>577</v>
      </c>
      <c r="B843" s="832" t="s">
        <v>6730</v>
      </c>
      <c r="C843" s="832" t="s">
        <v>5356</v>
      </c>
      <c r="D843" s="832" t="s">
        <v>6741</v>
      </c>
      <c r="E843" s="832" t="s">
        <v>6742</v>
      </c>
      <c r="F843" s="849">
        <v>3</v>
      </c>
      <c r="G843" s="849">
        <v>2142</v>
      </c>
      <c r="H843" s="849"/>
      <c r="I843" s="849">
        <v>714</v>
      </c>
      <c r="J843" s="849"/>
      <c r="K843" s="849"/>
      <c r="L843" s="849"/>
      <c r="M843" s="849"/>
      <c r="N843" s="849"/>
      <c r="O843" s="849"/>
      <c r="P843" s="837"/>
      <c r="Q843" s="850"/>
    </row>
    <row r="844" spans="1:17" ht="14.45" customHeight="1" x14ac:dyDescent="0.2">
      <c r="A844" s="831" t="s">
        <v>577</v>
      </c>
      <c r="B844" s="832" t="s">
        <v>6730</v>
      </c>
      <c r="C844" s="832" t="s">
        <v>5356</v>
      </c>
      <c r="D844" s="832" t="s">
        <v>6743</v>
      </c>
      <c r="E844" s="832" t="s">
        <v>6744</v>
      </c>
      <c r="F844" s="849">
        <v>3</v>
      </c>
      <c r="G844" s="849">
        <v>4338</v>
      </c>
      <c r="H844" s="849"/>
      <c r="I844" s="849">
        <v>1446</v>
      </c>
      <c r="J844" s="849"/>
      <c r="K844" s="849"/>
      <c r="L844" s="849"/>
      <c r="M844" s="849"/>
      <c r="N844" s="849"/>
      <c r="O844" s="849"/>
      <c r="P844" s="837"/>
      <c r="Q844" s="850"/>
    </row>
    <row r="845" spans="1:17" ht="14.45" customHeight="1" x14ac:dyDescent="0.2">
      <c r="A845" s="831" t="s">
        <v>577</v>
      </c>
      <c r="B845" s="832" t="s">
        <v>6745</v>
      </c>
      <c r="C845" s="832" t="s">
        <v>5342</v>
      </c>
      <c r="D845" s="832" t="s">
        <v>5637</v>
      </c>
      <c r="E845" s="832" t="s">
        <v>1068</v>
      </c>
      <c r="F845" s="849">
        <v>11</v>
      </c>
      <c r="G845" s="849">
        <v>54869.43</v>
      </c>
      <c r="H845" s="849"/>
      <c r="I845" s="849">
        <v>4988.13</v>
      </c>
      <c r="J845" s="849"/>
      <c r="K845" s="849"/>
      <c r="L845" s="849"/>
      <c r="M845" s="849"/>
      <c r="N845" s="849">
        <v>2</v>
      </c>
      <c r="O845" s="849">
        <v>9976.18</v>
      </c>
      <c r="P845" s="837"/>
      <c r="Q845" s="850">
        <v>4988.09</v>
      </c>
    </row>
    <row r="846" spans="1:17" ht="14.45" customHeight="1" x14ac:dyDescent="0.2">
      <c r="A846" s="831" t="s">
        <v>577</v>
      </c>
      <c r="B846" s="832" t="s">
        <v>6745</v>
      </c>
      <c r="C846" s="832" t="s">
        <v>5342</v>
      </c>
      <c r="D846" s="832" t="s">
        <v>5638</v>
      </c>
      <c r="E846" s="832" t="s">
        <v>1880</v>
      </c>
      <c r="F846" s="849">
        <v>130</v>
      </c>
      <c r="G846" s="849">
        <v>10410.4</v>
      </c>
      <c r="H846" s="849">
        <v>1.1926605504587156</v>
      </c>
      <c r="I846" s="849">
        <v>80.08</v>
      </c>
      <c r="J846" s="849">
        <v>109</v>
      </c>
      <c r="K846" s="849">
        <v>8728.7199999999993</v>
      </c>
      <c r="L846" s="849">
        <v>1</v>
      </c>
      <c r="M846" s="849">
        <v>80.08</v>
      </c>
      <c r="N846" s="849"/>
      <c r="O846" s="849"/>
      <c r="P846" s="837"/>
      <c r="Q846" s="850"/>
    </row>
    <row r="847" spans="1:17" ht="14.45" customHeight="1" x14ac:dyDescent="0.2">
      <c r="A847" s="831" t="s">
        <v>577</v>
      </c>
      <c r="B847" s="832" t="s">
        <v>6745</v>
      </c>
      <c r="C847" s="832" t="s">
        <v>5342</v>
      </c>
      <c r="D847" s="832" t="s">
        <v>5639</v>
      </c>
      <c r="E847" s="832" t="s">
        <v>1593</v>
      </c>
      <c r="F847" s="849"/>
      <c r="G847" s="849"/>
      <c r="H847" s="849"/>
      <c r="I847" s="849"/>
      <c r="J847" s="849"/>
      <c r="K847" s="849"/>
      <c r="L847" s="849"/>
      <c r="M847" s="849"/>
      <c r="N847" s="849">
        <v>1.5</v>
      </c>
      <c r="O847" s="849">
        <v>553.45000000000005</v>
      </c>
      <c r="P847" s="837"/>
      <c r="Q847" s="850">
        <v>368.9666666666667</v>
      </c>
    </row>
    <row r="848" spans="1:17" ht="14.45" customHeight="1" x14ac:dyDescent="0.2">
      <c r="A848" s="831" t="s">
        <v>577</v>
      </c>
      <c r="B848" s="832" t="s">
        <v>6745</v>
      </c>
      <c r="C848" s="832" t="s">
        <v>5342</v>
      </c>
      <c r="D848" s="832" t="s">
        <v>5640</v>
      </c>
      <c r="E848" s="832" t="s">
        <v>1129</v>
      </c>
      <c r="F848" s="849">
        <v>833</v>
      </c>
      <c r="G848" s="849">
        <v>48647.200000000004</v>
      </c>
      <c r="H848" s="849">
        <v>1.7816230659670635</v>
      </c>
      <c r="I848" s="849">
        <v>58.400000000000006</v>
      </c>
      <c r="J848" s="849">
        <v>596</v>
      </c>
      <c r="K848" s="849">
        <v>27304.989999999998</v>
      </c>
      <c r="L848" s="849">
        <v>1</v>
      </c>
      <c r="M848" s="849">
        <v>45.813741610738255</v>
      </c>
      <c r="N848" s="849">
        <v>677</v>
      </c>
      <c r="O848" s="849">
        <v>26332.889999999996</v>
      </c>
      <c r="P848" s="837">
        <v>0.96439844878170611</v>
      </c>
      <c r="Q848" s="850">
        <v>38.896440177252579</v>
      </c>
    </row>
    <row r="849" spans="1:17" ht="14.45" customHeight="1" x14ac:dyDescent="0.2">
      <c r="A849" s="831" t="s">
        <v>577</v>
      </c>
      <c r="B849" s="832" t="s">
        <v>6745</v>
      </c>
      <c r="C849" s="832" t="s">
        <v>5342</v>
      </c>
      <c r="D849" s="832" t="s">
        <v>6746</v>
      </c>
      <c r="E849" s="832" t="s">
        <v>6747</v>
      </c>
      <c r="F849" s="849"/>
      <c r="G849" s="849"/>
      <c r="H849" s="849"/>
      <c r="I849" s="849"/>
      <c r="J849" s="849"/>
      <c r="K849" s="849"/>
      <c r="L849" s="849"/>
      <c r="M849" s="849"/>
      <c r="N849" s="849">
        <v>0</v>
      </c>
      <c r="O849" s="849">
        <v>0</v>
      </c>
      <c r="P849" s="837"/>
      <c r="Q849" s="850"/>
    </row>
    <row r="850" spans="1:17" ht="14.45" customHeight="1" x14ac:dyDescent="0.2">
      <c r="A850" s="831" t="s">
        <v>577</v>
      </c>
      <c r="B850" s="832" t="s">
        <v>6745</v>
      </c>
      <c r="C850" s="832" t="s">
        <v>5342</v>
      </c>
      <c r="D850" s="832" t="s">
        <v>6748</v>
      </c>
      <c r="E850" s="832" t="s">
        <v>6749</v>
      </c>
      <c r="F850" s="849">
        <v>8</v>
      </c>
      <c r="G850" s="849">
        <v>5538.32</v>
      </c>
      <c r="H850" s="849"/>
      <c r="I850" s="849">
        <v>692.29</v>
      </c>
      <c r="J850" s="849"/>
      <c r="K850" s="849"/>
      <c r="L850" s="849"/>
      <c r="M850" s="849"/>
      <c r="N850" s="849"/>
      <c r="O850" s="849"/>
      <c r="P850" s="837"/>
      <c r="Q850" s="850"/>
    </row>
    <row r="851" spans="1:17" ht="14.45" customHeight="1" x14ac:dyDescent="0.2">
      <c r="A851" s="831" t="s">
        <v>577</v>
      </c>
      <c r="B851" s="832" t="s">
        <v>6745</v>
      </c>
      <c r="C851" s="832" t="s">
        <v>5342</v>
      </c>
      <c r="D851" s="832" t="s">
        <v>5641</v>
      </c>
      <c r="E851" s="832" t="s">
        <v>5642</v>
      </c>
      <c r="F851" s="849"/>
      <c r="G851" s="849"/>
      <c r="H851" s="849"/>
      <c r="I851" s="849"/>
      <c r="J851" s="849">
        <v>1.2</v>
      </c>
      <c r="K851" s="849">
        <v>14416.08</v>
      </c>
      <c r="L851" s="849">
        <v>1</v>
      </c>
      <c r="M851" s="849">
        <v>12013.4</v>
      </c>
      <c r="N851" s="849">
        <v>1.1000000000000001</v>
      </c>
      <c r="O851" s="849">
        <v>3378.27</v>
      </c>
      <c r="P851" s="837">
        <v>0.23434040321640834</v>
      </c>
      <c r="Q851" s="850">
        <v>3071.1545454545453</v>
      </c>
    </row>
    <row r="852" spans="1:17" ht="14.45" customHeight="1" x14ac:dyDescent="0.2">
      <c r="A852" s="831" t="s">
        <v>577</v>
      </c>
      <c r="B852" s="832" t="s">
        <v>6745</v>
      </c>
      <c r="C852" s="832" t="s">
        <v>5342</v>
      </c>
      <c r="D852" s="832" t="s">
        <v>5643</v>
      </c>
      <c r="E852" s="832" t="s">
        <v>5644</v>
      </c>
      <c r="F852" s="849">
        <v>14.6</v>
      </c>
      <c r="G852" s="849">
        <v>5644.3600000000006</v>
      </c>
      <c r="H852" s="849">
        <v>1.441454233427143</v>
      </c>
      <c r="I852" s="849">
        <v>386.6</v>
      </c>
      <c r="J852" s="849">
        <v>10.199999999999999</v>
      </c>
      <c r="K852" s="849">
        <v>3915.74</v>
      </c>
      <c r="L852" s="849">
        <v>1</v>
      </c>
      <c r="M852" s="849">
        <v>383.89607843137253</v>
      </c>
      <c r="N852" s="849"/>
      <c r="O852" s="849"/>
      <c r="P852" s="837"/>
      <c r="Q852" s="850"/>
    </row>
    <row r="853" spans="1:17" ht="14.45" customHeight="1" x14ac:dyDescent="0.2">
      <c r="A853" s="831" t="s">
        <v>577</v>
      </c>
      <c r="B853" s="832" t="s">
        <v>6745</v>
      </c>
      <c r="C853" s="832" t="s">
        <v>5342</v>
      </c>
      <c r="D853" s="832" t="s">
        <v>5646</v>
      </c>
      <c r="E853" s="832" t="s">
        <v>1066</v>
      </c>
      <c r="F853" s="849">
        <v>2</v>
      </c>
      <c r="G853" s="849">
        <v>18316.54</v>
      </c>
      <c r="H853" s="849">
        <v>2</v>
      </c>
      <c r="I853" s="849">
        <v>9158.27</v>
      </c>
      <c r="J853" s="849">
        <v>1</v>
      </c>
      <c r="K853" s="849">
        <v>9158.27</v>
      </c>
      <c r="L853" s="849">
        <v>1</v>
      </c>
      <c r="M853" s="849">
        <v>9158.27</v>
      </c>
      <c r="N853" s="849">
        <v>2</v>
      </c>
      <c r="O853" s="849">
        <v>18316.54</v>
      </c>
      <c r="P853" s="837">
        <v>2</v>
      </c>
      <c r="Q853" s="850">
        <v>9158.27</v>
      </c>
    </row>
    <row r="854" spans="1:17" ht="14.45" customHeight="1" x14ac:dyDescent="0.2">
      <c r="A854" s="831" t="s">
        <v>577</v>
      </c>
      <c r="B854" s="832" t="s">
        <v>6745</v>
      </c>
      <c r="C854" s="832" t="s">
        <v>5342</v>
      </c>
      <c r="D854" s="832" t="s">
        <v>5647</v>
      </c>
      <c r="E854" s="832" t="s">
        <v>5648</v>
      </c>
      <c r="F854" s="849"/>
      <c r="G854" s="849"/>
      <c r="H854" s="849"/>
      <c r="I854" s="849"/>
      <c r="J854" s="849"/>
      <c r="K854" s="849"/>
      <c r="L854" s="849"/>
      <c r="M854" s="849"/>
      <c r="N854" s="849">
        <v>1.8</v>
      </c>
      <c r="O854" s="849">
        <v>357.96</v>
      </c>
      <c r="P854" s="837"/>
      <c r="Q854" s="850">
        <v>198.86666666666665</v>
      </c>
    </row>
    <row r="855" spans="1:17" ht="14.45" customHeight="1" x14ac:dyDescent="0.2">
      <c r="A855" s="831" t="s">
        <v>577</v>
      </c>
      <c r="B855" s="832" t="s">
        <v>6745</v>
      </c>
      <c r="C855" s="832" t="s">
        <v>5342</v>
      </c>
      <c r="D855" s="832" t="s">
        <v>5649</v>
      </c>
      <c r="E855" s="832" t="s">
        <v>5650</v>
      </c>
      <c r="F855" s="849">
        <v>17</v>
      </c>
      <c r="G855" s="849">
        <v>1312.74</v>
      </c>
      <c r="H855" s="849">
        <v>0.89621507960348457</v>
      </c>
      <c r="I855" s="849">
        <v>77.22</v>
      </c>
      <c r="J855" s="849">
        <v>19</v>
      </c>
      <c r="K855" s="849">
        <v>1464.76</v>
      </c>
      <c r="L855" s="849">
        <v>1</v>
      </c>
      <c r="M855" s="849">
        <v>77.092631578947362</v>
      </c>
      <c r="N855" s="849"/>
      <c r="O855" s="849"/>
      <c r="P855" s="837"/>
      <c r="Q855" s="850"/>
    </row>
    <row r="856" spans="1:17" ht="14.45" customHeight="1" x14ac:dyDescent="0.2">
      <c r="A856" s="831" t="s">
        <v>577</v>
      </c>
      <c r="B856" s="832" t="s">
        <v>6745</v>
      </c>
      <c r="C856" s="832" t="s">
        <v>5342</v>
      </c>
      <c r="D856" s="832" t="s">
        <v>5651</v>
      </c>
      <c r="E856" s="832" t="s">
        <v>5652</v>
      </c>
      <c r="F856" s="849">
        <v>29.200000000000003</v>
      </c>
      <c r="G856" s="849">
        <v>7934.13</v>
      </c>
      <c r="H856" s="849">
        <v>1.5975969989670358</v>
      </c>
      <c r="I856" s="849">
        <v>271.71678082191778</v>
      </c>
      <c r="J856" s="849">
        <v>20.2</v>
      </c>
      <c r="K856" s="849">
        <v>4966.29</v>
      </c>
      <c r="L856" s="849">
        <v>1</v>
      </c>
      <c r="M856" s="849">
        <v>245.8559405940594</v>
      </c>
      <c r="N856" s="849">
        <v>35.799999999999997</v>
      </c>
      <c r="O856" s="849">
        <v>6500.75</v>
      </c>
      <c r="P856" s="837">
        <v>1.3089751101929208</v>
      </c>
      <c r="Q856" s="850">
        <v>181.58519553072628</v>
      </c>
    </row>
    <row r="857" spans="1:17" ht="14.45" customHeight="1" x14ac:dyDescent="0.2">
      <c r="A857" s="831" t="s">
        <v>577</v>
      </c>
      <c r="B857" s="832" t="s">
        <v>6745</v>
      </c>
      <c r="C857" s="832" t="s">
        <v>5342</v>
      </c>
      <c r="D857" s="832" t="s">
        <v>6750</v>
      </c>
      <c r="E857" s="832" t="s">
        <v>6751</v>
      </c>
      <c r="F857" s="849"/>
      <c r="G857" s="849"/>
      <c r="H857" s="849"/>
      <c r="I857" s="849"/>
      <c r="J857" s="849"/>
      <c r="K857" s="849"/>
      <c r="L857" s="849"/>
      <c r="M857" s="849"/>
      <c r="N857" s="849">
        <v>1.7</v>
      </c>
      <c r="O857" s="849">
        <v>5548.35</v>
      </c>
      <c r="P857" s="837"/>
      <c r="Q857" s="850">
        <v>3263.7352941176473</v>
      </c>
    </row>
    <row r="858" spans="1:17" ht="14.45" customHeight="1" x14ac:dyDescent="0.2">
      <c r="A858" s="831" t="s">
        <v>577</v>
      </c>
      <c r="B858" s="832" t="s">
        <v>6745</v>
      </c>
      <c r="C858" s="832" t="s">
        <v>5342</v>
      </c>
      <c r="D858" s="832" t="s">
        <v>6752</v>
      </c>
      <c r="E858" s="832" t="s">
        <v>5661</v>
      </c>
      <c r="F858" s="849">
        <v>3</v>
      </c>
      <c r="G858" s="849">
        <v>328.8</v>
      </c>
      <c r="H858" s="849"/>
      <c r="I858" s="849">
        <v>109.60000000000001</v>
      </c>
      <c r="J858" s="849"/>
      <c r="K858" s="849"/>
      <c r="L858" s="849"/>
      <c r="M858" s="849"/>
      <c r="N858" s="849"/>
      <c r="O858" s="849"/>
      <c r="P858" s="837"/>
      <c r="Q858" s="850"/>
    </row>
    <row r="859" spans="1:17" ht="14.45" customHeight="1" x14ac:dyDescent="0.2">
      <c r="A859" s="831" t="s">
        <v>577</v>
      </c>
      <c r="B859" s="832" t="s">
        <v>6745</v>
      </c>
      <c r="C859" s="832" t="s">
        <v>5342</v>
      </c>
      <c r="D859" s="832" t="s">
        <v>5660</v>
      </c>
      <c r="E859" s="832" t="s">
        <v>5661</v>
      </c>
      <c r="F859" s="849">
        <v>17</v>
      </c>
      <c r="G859" s="849">
        <v>3726.3999999999996</v>
      </c>
      <c r="H859" s="849"/>
      <c r="I859" s="849">
        <v>219.2</v>
      </c>
      <c r="J859" s="849"/>
      <c r="K859" s="849"/>
      <c r="L859" s="849"/>
      <c r="M859" s="849"/>
      <c r="N859" s="849"/>
      <c r="O859" s="849"/>
      <c r="P859" s="837"/>
      <c r="Q859" s="850"/>
    </row>
    <row r="860" spans="1:17" ht="14.45" customHeight="1" x14ac:dyDescent="0.2">
      <c r="A860" s="831" t="s">
        <v>577</v>
      </c>
      <c r="B860" s="832" t="s">
        <v>6745</v>
      </c>
      <c r="C860" s="832" t="s">
        <v>5342</v>
      </c>
      <c r="D860" s="832" t="s">
        <v>5662</v>
      </c>
      <c r="E860" s="832" t="s">
        <v>5663</v>
      </c>
      <c r="F860" s="849">
        <v>8.6999999999999993</v>
      </c>
      <c r="G860" s="849">
        <v>685.61</v>
      </c>
      <c r="H860" s="849"/>
      <c r="I860" s="849">
        <v>78.805747126436785</v>
      </c>
      <c r="J860" s="849"/>
      <c r="K860" s="849"/>
      <c r="L860" s="849"/>
      <c r="M860" s="849"/>
      <c r="N860" s="849">
        <v>0.3</v>
      </c>
      <c r="O860" s="849">
        <v>17.66</v>
      </c>
      <c r="P860" s="837"/>
      <c r="Q860" s="850">
        <v>58.866666666666667</v>
      </c>
    </row>
    <row r="861" spans="1:17" ht="14.45" customHeight="1" x14ac:dyDescent="0.2">
      <c r="A861" s="831" t="s">
        <v>577</v>
      </c>
      <c r="B861" s="832" t="s">
        <v>6745</v>
      </c>
      <c r="C861" s="832" t="s">
        <v>5342</v>
      </c>
      <c r="D861" s="832" t="s">
        <v>5664</v>
      </c>
      <c r="E861" s="832" t="s">
        <v>5665</v>
      </c>
      <c r="F861" s="849">
        <v>5</v>
      </c>
      <c r="G861" s="849">
        <v>220.65</v>
      </c>
      <c r="H861" s="849">
        <v>7.2463768115942032E-2</v>
      </c>
      <c r="I861" s="849">
        <v>44.13</v>
      </c>
      <c r="J861" s="849">
        <v>69</v>
      </c>
      <c r="K861" s="849">
        <v>3044.9700000000003</v>
      </c>
      <c r="L861" s="849">
        <v>1</v>
      </c>
      <c r="M861" s="849">
        <v>44.13</v>
      </c>
      <c r="N861" s="849"/>
      <c r="O861" s="849"/>
      <c r="P861" s="837"/>
      <c r="Q861" s="850"/>
    </row>
    <row r="862" spans="1:17" ht="14.45" customHeight="1" x14ac:dyDescent="0.2">
      <c r="A862" s="831" t="s">
        <v>577</v>
      </c>
      <c r="B862" s="832" t="s">
        <v>6745</v>
      </c>
      <c r="C862" s="832" t="s">
        <v>5342</v>
      </c>
      <c r="D862" s="832" t="s">
        <v>5666</v>
      </c>
      <c r="E862" s="832" t="s">
        <v>5667</v>
      </c>
      <c r="F862" s="849">
        <v>0.3</v>
      </c>
      <c r="G862" s="849">
        <v>229.56</v>
      </c>
      <c r="H862" s="849">
        <v>0.33333333333333331</v>
      </c>
      <c r="I862" s="849">
        <v>765.2</v>
      </c>
      <c r="J862" s="849">
        <v>0.89999999999999991</v>
      </c>
      <c r="K862" s="849">
        <v>688.68000000000006</v>
      </c>
      <c r="L862" s="849">
        <v>1</v>
      </c>
      <c r="M862" s="849">
        <v>765.20000000000016</v>
      </c>
      <c r="N862" s="849">
        <v>1.9500000000000002</v>
      </c>
      <c r="O862" s="849">
        <v>1340.77</v>
      </c>
      <c r="P862" s="837">
        <v>1.9468693732938374</v>
      </c>
      <c r="Q862" s="850">
        <v>687.57435897435892</v>
      </c>
    </row>
    <row r="863" spans="1:17" ht="14.45" customHeight="1" x14ac:dyDescent="0.2">
      <c r="A863" s="831" t="s">
        <v>577</v>
      </c>
      <c r="B863" s="832" t="s">
        <v>6745</v>
      </c>
      <c r="C863" s="832" t="s">
        <v>5342</v>
      </c>
      <c r="D863" s="832" t="s">
        <v>5668</v>
      </c>
      <c r="E863" s="832" t="s">
        <v>5669</v>
      </c>
      <c r="F863" s="849">
        <v>4.9000000000000004</v>
      </c>
      <c r="G863" s="849">
        <v>3918.87</v>
      </c>
      <c r="H863" s="849"/>
      <c r="I863" s="849">
        <v>799.769387755102</v>
      </c>
      <c r="J863" s="849"/>
      <c r="K863" s="849"/>
      <c r="L863" s="849"/>
      <c r="M863" s="849"/>
      <c r="N863" s="849"/>
      <c r="O863" s="849"/>
      <c r="P863" s="837"/>
      <c r="Q863" s="850"/>
    </row>
    <row r="864" spans="1:17" ht="14.45" customHeight="1" x14ac:dyDescent="0.2">
      <c r="A864" s="831" t="s">
        <v>577</v>
      </c>
      <c r="B864" s="832" t="s">
        <v>6745</v>
      </c>
      <c r="C864" s="832" t="s">
        <v>5342</v>
      </c>
      <c r="D864" s="832" t="s">
        <v>6753</v>
      </c>
      <c r="E864" s="832" t="s">
        <v>6754</v>
      </c>
      <c r="F864" s="849">
        <v>12</v>
      </c>
      <c r="G864" s="849">
        <v>1109.8800000000001</v>
      </c>
      <c r="H864" s="849">
        <v>1.5</v>
      </c>
      <c r="I864" s="849">
        <v>92.490000000000009</v>
      </c>
      <c r="J864" s="849">
        <v>8</v>
      </c>
      <c r="K864" s="849">
        <v>739.92000000000007</v>
      </c>
      <c r="L864" s="849">
        <v>1</v>
      </c>
      <c r="M864" s="849">
        <v>92.490000000000009</v>
      </c>
      <c r="N864" s="849"/>
      <c r="O864" s="849"/>
      <c r="P864" s="837"/>
      <c r="Q864" s="850"/>
    </row>
    <row r="865" spans="1:17" ht="14.45" customHeight="1" x14ac:dyDescent="0.2">
      <c r="A865" s="831" t="s">
        <v>577</v>
      </c>
      <c r="B865" s="832" t="s">
        <v>6745</v>
      </c>
      <c r="C865" s="832" t="s">
        <v>5342</v>
      </c>
      <c r="D865" s="832" t="s">
        <v>6755</v>
      </c>
      <c r="E865" s="832" t="s">
        <v>6756</v>
      </c>
      <c r="F865" s="849"/>
      <c r="G865" s="849"/>
      <c r="H865" s="849"/>
      <c r="I865" s="849"/>
      <c r="J865" s="849">
        <v>0.2</v>
      </c>
      <c r="K865" s="849">
        <v>315.94</v>
      </c>
      <c r="L865" s="849">
        <v>1</v>
      </c>
      <c r="M865" s="849">
        <v>1579.6999999999998</v>
      </c>
      <c r="N865" s="849"/>
      <c r="O865" s="849"/>
      <c r="P865" s="837"/>
      <c r="Q865" s="850"/>
    </row>
    <row r="866" spans="1:17" ht="14.45" customHeight="1" x14ac:dyDescent="0.2">
      <c r="A866" s="831" t="s">
        <v>577</v>
      </c>
      <c r="B866" s="832" t="s">
        <v>6745</v>
      </c>
      <c r="C866" s="832" t="s">
        <v>5342</v>
      </c>
      <c r="D866" s="832" t="s">
        <v>5672</v>
      </c>
      <c r="E866" s="832" t="s">
        <v>5673</v>
      </c>
      <c r="F866" s="849"/>
      <c r="G866" s="849"/>
      <c r="H866" s="849"/>
      <c r="I866" s="849"/>
      <c r="J866" s="849"/>
      <c r="K866" s="849"/>
      <c r="L866" s="849"/>
      <c r="M866" s="849"/>
      <c r="N866" s="849">
        <v>0.8</v>
      </c>
      <c r="O866" s="849">
        <v>313.44</v>
      </c>
      <c r="P866" s="837"/>
      <c r="Q866" s="850">
        <v>391.79999999999995</v>
      </c>
    </row>
    <row r="867" spans="1:17" ht="14.45" customHeight="1" x14ac:dyDescent="0.2">
      <c r="A867" s="831" t="s">
        <v>577</v>
      </c>
      <c r="B867" s="832" t="s">
        <v>6745</v>
      </c>
      <c r="C867" s="832" t="s">
        <v>5342</v>
      </c>
      <c r="D867" s="832" t="s">
        <v>5674</v>
      </c>
      <c r="E867" s="832" t="s">
        <v>5675</v>
      </c>
      <c r="F867" s="849">
        <v>3</v>
      </c>
      <c r="G867" s="849">
        <v>328.8</v>
      </c>
      <c r="H867" s="849"/>
      <c r="I867" s="849">
        <v>109.60000000000001</v>
      </c>
      <c r="J867" s="849"/>
      <c r="K867" s="849"/>
      <c r="L867" s="849"/>
      <c r="M867" s="849"/>
      <c r="N867" s="849">
        <v>7</v>
      </c>
      <c r="O867" s="849">
        <v>767.2</v>
      </c>
      <c r="P867" s="837"/>
      <c r="Q867" s="850">
        <v>109.60000000000001</v>
      </c>
    </row>
    <row r="868" spans="1:17" ht="14.45" customHeight="1" x14ac:dyDescent="0.2">
      <c r="A868" s="831" t="s">
        <v>577</v>
      </c>
      <c r="B868" s="832" t="s">
        <v>6745</v>
      </c>
      <c r="C868" s="832" t="s">
        <v>5342</v>
      </c>
      <c r="D868" s="832" t="s">
        <v>5676</v>
      </c>
      <c r="E868" s="832" t="s">
        <v>5677</v>
      </c>
      <c r="F868" s="849">
        <v>0.6</v>
      </c>
      <c r="G868" s="849">
        <v>463.29</v>
      </c>
      <c r="H868" s="849">
        <v>2.0000431704368848</v>
      </c>
      <c r="I868" s="849">
        <v>772.15000000000009</v>
      </c>
      <c r="J868" s="849">
        <v>0.3</v>
      </c>
      <c r="K868" s="849">
        <v>231.64</v>
      </c>
      <c r="L868" s="849">
        <v>1</v>
      </c>
      <c r="M868" s="849">
        <v>772.13333333333333</v>
      </c>
      <c r="N868" s="849"/>
      <c r="O868" s="849"/>
      <c r="P868" s="837"/>
      <c r="Q868" s="850"/>
    </row>
    <row r="869" spans="1:17" ht="14.45" customHeight="1" x14ac:dyDescent="0.2">
      <c r="A869" s="831" t="s">
        <v>577</v>
      </c>
      <c r="B869" s="832" t="s">
        <v>6745</v>
      </c>
      <c r="C869" s="832" t="s">
        <v>5342</v>
      </c>
      <c r="D869" s="832" t="s">
        <v>5680</v>
      </c>
      <c r="E869" s="832" t="s">
        <v>1698</v>
      </c>
      <c r="F869" s="849">
        <v>0.2</v>
      </c>
      <c r="G869" s="849">
        <v>76.52</v>
      </c>
      <c r="H869" s="849">
        <v>8.9238232961701719E-2</v>
      </c>
      <c r="I869" s="849">
        <v>382.59999999999997</v>
      </c>
      <c r="J869" s="849">
        <v>2</v>
      </c>
      <c r="K869" s="849">
        <v>857.48</v>
      </c>
      <c r="L869" s="849">
        <v>1</v>
      </c>
      <c r="M869" s="849">
        <v>428.74</v>
      </c>
      <c r="N869" s="849">
        <v>2.1</v>
      </c>
      <c r="O869" s="849">
        <v>311.85000000000002</v>
      </c>
      <c r="P869" s="837">
        <v>0.36368195176563889</v>
      </c>
      <c r="Q869" s="850">
        <v>148.5</v>
      </c>
    </row>
    <row r="870" spans="1:17" ht="14.45" customHeight="1" x14ac:dyDescent="0.2">
      <c r="A870" s="831" t="s">
        <v>577</v>
      </c>
      <c r="B870" s="832" t="s">
        <v>6745</v>
      </c>
      <c r="C870" s="832" t="s">
        <v>5342</v>
      </c>
      <c r="D870" s="832" t="s">
        <v>5681</v>
      </c>
      <c r="E870" s="832" t="s">
        <v>1589</v>
      </c>
      <c r="F870" s="849"/>
      <c r="G870" s="849"/>
      <c r="H870" s="849"/>
      <c r="I870" s="849"/>
      <c r="J870" s="849"/>
      <c r="K870" s="849"/>
      <c r="L870" s="849"/>
      <c r="M870" s="849"/>
      <c r="N870" s="849">
        <v>8</v>
      </c>
      <c r="O870" s="849">
        <v>423.04</v>
      </c>
      <c r="P870" s="837"/>
      <c r="Q870" s="850">
        <v>52.88</v>
      </c>
    </row>
    <row r="871" spans="1:17" ht="14.45" customHeight="1" x14ac:dyDescent="0.2">
      <c r="A871" s="831" t="s">
        <v>577</v>
      </c>
      <c r="B871" s="832" t="s">
        <v>6745</v>
      </c>
      <c r="C871" s="832" t="s">
        <v>5342</v>
      </c>
      <c r="D871" s="832" t="s">
        <v>5682</v>
      </c>
      <c r="E871" s="832" t="s">
        <v>1698</v>
      </c>
      <c r="F871" s="849">
        <v>0.5</v>
      </c>
      <c r="G871" s="849">
        <v>428.77</v>
      </c>
      <c r="H871" s="849"/>
      <c r="I871" s="849">
        <v>857.54</v>
      </c>
      <c r="J871" s="849"/>
      <c r="K871" s="849"/>
      <c r="L871" s="849"/>
      <c r="M871" s="849"/>
      <c r="N871" s="849">
        <v>0.6</v>
      </c>
      <c r="O871" s="849">
        <v>176.88</v>
      </c>
      <c r="P871" s="837"/>
      <c r="Q871" s="850">
        <v>294.8</v>
      </c>
    </row>
    <row r="872" spans="1:17" ht="14.45" customHeight="1" x14ac:dyDescent="0.2">
      <c r="A872" s="831" t="s">
        <v>577</v>
      </c>
      <c r="B872" s="832" t="s">
        <v>6745</v>
      </c>
      <c r="C872" s="832" t="s">
        <v>5342</v>
      </c>
      <c r="D872" s="832" t="s">
        <v>5683</v>
      </c>
      <c r="E872" s="832" t="s">
        <v>5684</v>
      </c>
      <c r="F872" s="849">
        <v>4.8000000000000007</v>
      </c>
      <c r="G872" s="849">
        <v>12042.029999999999</v>
      </c>
      <c r="H872" s="849">
        <v>0.95745985150742696</v>
      </c>
      <c r="I872" s="849">
        <v>2508.7562499999995</v>
      </c>
      <c r="J872" s="849">
        <v>6</v>
      </c>
      <c r="K872" s="849">
        <v>12577.06</v>
      </c>
      <c r="L872" s="849">
        <v>1</v>
      </c>
      <c r="M872" s="849">
        <v>2096.1766666666667</v>
      </c>
      <c r="N872" s="849">
        <v>1.7000000000000002</v>
      </c>
      <c r="O872" s="849">
        <v>1888.25</v>
      </c>
      <c r="P872" s="837">
        <v>0.15013445113563903</v>
      </c>
      <c r="Q872" s="850">
        <v>1110.7352941176468</v>
      </c>
    </row>
    <row r="873" spans="1:17" ht="14.45" customHeight="1" x14ac:dyDescent="0.2">
      <c r="A873" s="831" t="s">
        <v>577</v>
      </c>
      <c r="B873" s="832" t="s">
        <v>6745</v>
      </c>
      <c r="C873" s="832" t="s">
        <v>5342</v>
      </c>
      <c r="D873" s="832" t="s">
        <v>5688</v>
      </c>
      <c r="E873" s="832" t="s">
        <v>1567</v>
      </c>
      <c r="F873" s="849"/>
      <c r="G873" s="849"/>
      <c r="H873" s="849"/>
      <c r="I873" s="849"/>
      <c r="J873" s="849"/>
      <c r="K873" s="849"/>
      <c r="L873" s="849"/>
      <c r="M873" s="849"/>
      <c r="N873" s="849">
        <v>1.7000000000000002</v>
      </c>
      <c r="O873" s="849">
        <v>779.79</v>
      </c>
      <c r="P873" s="837"/>
      <c r="Q873" s="850">
        <v>458.69999999999993</v>
      </c>
    </row>
    <row r="874" spans="1:17" ht="14.45" customHeight="1" x14ac:dyDescent="0.2">
      <c r="A874" s="831" t="s">
        <v>577</v>
      </c>
      <c r="B874" s="832" t="s">
        <v>6745</v>
      </c>
      <c r="C874" s="832" t="s">
        <v>5342</v>
      </c>
      <c r="D874" s="832" t="s">
        <v>5689</v>
      </c>
      <c r="E874" s="832" t="s">
        <v>5690</v>
      </c>
      <c r="F874" s="849">
        <v>2.7</v>
      </c>
      <c r="G874" s="849">
        <v>8812.08</v>
      </c>
      <c r="H874" s="849">
        <v>1.0799991175756862</v>
      </c>
      <c r="I874" s="849">
        <v>3263.7333333333331</v>
      </c>
      <c r="J874" s="849">
        <v>2.5</v>
      </c>
      <c r="K874" s="849">
        <v>8159.34</v>
      </c>
      <c r="L874" s="849">
        <v>1</v>
      </c>
      <c r="M874" s="849">
        <v>3263.7359999999999</v>
      </c>
      <c r="N874" s="849">
        <v>1.3</v>
      </c>
      <c r="O874" s="849">
        <v>1451.45</v>
      </c>
      <c r="P874" s="837">
        <v>0.17788816252294917</v>
      </c>
      <c r="Q874" s="850">
        <v>1116.5</v>
      </c>
    </row>
    <row r="875" spans="1:17" ht="14.45" customHeight="1" x14ac:dyDescent="0.2">
      <c r="A875" s="831" t="s">
        <v>577</v>
      </c>
      <c r="B875" s="832" t="s">
        <v>6745</v>
      </c>
      <c r="C875" s="832" t="s">
        <v>5342</v>
      </c>
      <c r="D875" s="832" t="s">
        <v>5691</v>
      </c>
      <c r="E875" s="832" t="s">
        <v>1583</v>
      </c>
      <c r="F875" s="849"/>
      <c r="G875" s="849"/>
      <c r="H875" s="849"/>
      <c r="I875" s="849"/>
      <c r="J875" s="849"/>
      <c r="K875" s="849"/>
      <c r="L875" s="849"/>
      <c r="M875" s="849"/>
      <c r="N875" s="849">
        <v>1</v>
      </c>
      <c r="O875" s="849">
        <v>154</v>
      </c>
      <c r="P875" s="837"/>
      <c r="Q875" s="850">
        <v>154</v>
      </c>
    </row>
    <row r="876" spans="1:17" ht="14.45" customHeight="1" x14ac:dyDescent="0.2">
      <c r="A876" s="831" t="s">
        <v>577</v>
      </c>
      <c r="B876" s="832" t="s">
        <v>6745</v>
      </c>
      <c r="C876" s="832" t="s">
        <v>5342</v>
      </c>
      <c r="D876" s="832" t="s">
        <v>5692</v>
      </c>
      <c r="E876" s="832" t="s">
        <v>1583</v>
      </c>
      <c r="F876" s="849"/>
      <c r="G876" s="849"/>
      <c r="H876" s="849"/>
      <c r="I876" s="849"/>
      <c r="J876" s="849"/>
      <c r="K876" s="849"/>
      <c r="L876" s="849"/>
      <c r="M876" s="849"/>
      <c r="N876" s="849">
        <v>5.7999999999999989</v>
      </c>
      <c r="O876" s="849">
        <v>1524.82</v>
      </c>
      <c r="P876" s="837"/>
      <c r="Q876" s="850">
        <v>262.90000000000003</v>
      </c>
    </row>
    <row r="877" spans="1:17" ht="14.45" customHeight="1" x14ac:dyDescent="0.2">
      <c r="A877" s="831" t="s">
        <v>577</v>
      </c>
      <c r="B877" s="832" t="s">
        <v>6745</v>
      </c>
      <c r="C877" s="832" t="s">
        <v>5342</v>
      </c>
      <c r="D877" s="832" t="s">
        <v>5693</v>
      </c>
      <c r="E877" s="832" t="s">
        <v>5694</v>
      </c>
      <c r="F877" s="849"/>
      <c r="G877" s="849"/>
      <c r="H877" s="849"/>
      <c r="I877" s="849"/>
      <c r="J877" s="849"/>
      <c r="K877" s="849"/>
      <c r="L877" s="849"/>
      <c r="M877" s="849"/>
      <c r="N877" s="849">
        <v>15.999999999999996</v>
      </c>
      <c r="O877" s="849">
        <v>2124.8999999999996</v>
      </c>
      <c r="P877" s="837"/>
      <c r="Q877" s="850">
        <v>132.80625000000001</v>
      </c>
    </row>
    <row r="878" spans="1:17" ht="14.45" customHeight="1" x14ac:dyDescent="0.2">
      <c r="A878" s="831" t="s">
        <v>577</v>
      </c>
      <c r="B878" s="832" t="s">
        <v>6745</v>
      </c>
      <c r="C878" s="832" t="s">
        <v>5342</v>
      </c>
      <c r="D878" s="832" t="s">
        <v>6757</v>
      </c>
      <c r="E878" s="832" t="s">
        <v>6758</v>
      </c>
      <c r="F878" s="849">
        <v>0.5</v>
      </c>
      <c r="G878" s="849">
        <v>394.9</v>
      </c>
      <c r="H878" s="849"/>
      <c r="I878" s="849">
        <v>789.8</v>
      </c>
      <c r="J878" s="849"/>
      <c r="K878" s="849"/>
      <c r="L878" s="849"/>
      <c r="M878" s="849"/>
      <c r="N878" s="849"/>
      <c r="O878" s="849"/>
      <c r="P878" s="837"/>
      <c r="Q878" s="850"/>
    </row>
    <row r="879" spans="1:17" ht="14.45" customHeight="1" x14ac:dyDescent="0.2">
      <c r="A879" s="831" t="s">
        <v>577</v>
      </c>
      <c r="B879" s="832" t="s">
        <v>6745</v>
      </c>
      <c r="C879" s="832" t="s">
        <v>5342</v>
      </c>
      <c r="D879" s="832" t="s">
        <v>5695</v>
      </c>
      <c r="E879" s="832" t="s">
        <v>1575</v>
      </c>
      <c r="F879" s="849">
        <v>0.1</v>
      </c>
      <c r="G879" s="849">
        <v>326.37</v>
      </c>
      <c r="H879" s="849"/>
      <c r="I879" s="849">
        <v>3263.7</v>
      </c>
      <c r="J879" s="849"/>
      <c r="K879" s="849"/>
      <c r="L879" s="849"/>
      <c r="M879" s="849"/>
      <c r="N879" s="849">
        <v>0.8</v>
      </c>
      <c r="O879" s="849">
        <v>1303.94</v>
      </c>
      <c r="P879" s="837"/>
      <c r="Q879" s="850">
        <v>1629.925</v>
      </c>
    </row>
    <row r="880" spans="1:17" ht="14.45" customHeight="1" x14ac:dyDescent="0.2">
      <c r="A880" s="831" t="s">
        <v>577</v>
      </c>
      <c r="B880" s="832" t="s">
        <v>6745</v>
      </c>
      <c r="C880" s="832" t="s">
        <v>5342</v>
      </c>
      <c r="D880" s="832" t="s">
        <v>5698</v>
      </c>
      <c r="E880" s="832" t="s">
        <v>5699</v>
      </c>
      <c r="F880" s="849"/>
      <c r="G880" s="849"/>
      <c r="H880" s="849"/>
      <c r="I880" s="849"/>
      <c r="J880" s="849"/>
      <c r="K880" s="849"/>
      <c r="L880" s="849"/>
      <c r="M880" s="849"/>
      <c r="N880" s="849">
        <v>0</v>
      </c>
      <c r="O880" s="849">
        <v>0</v>
      </c>
      <c r="P880" s="837"/>
      <c r="Q880" s="850"/>
    </row>
    <row r="881" spans="1:17" ht="14.45" customHeight="1" x14ac:dyDescent="0.2">
      <c r="A881" s="831" t="s">
        <v>577</v>
      </c>
      <c r="B881" s="832" t="s">
        <v>6745</v>
      </c>
      <c r="C881" s="832" t="s">
        <v>5342</v>
      </c>
      <c r="D881" s="832" t="s">
        <v>5701</v>
      </c>
      <c r="E881" s="832" t="s">
        <v>5702</v>
      </c>
      <c r="F881" s="849"/>
      <c r="G881" s="849"/>
      <c r="H881" s="849"/>
      <c r="I881" s="849"/>
      <c r="J881" s="849">
        <v>0.9</v>
      </c>
      <c r="K881" s="849">
        <v>19912.5</v>
      </c>
      <c r="L881" s="849">
        <v>1</v>
      </c>
      <c r="M881" s="849">
        <v>22125</v>
      </c>
      <c r="N881" s="849"/>
      <c r="O881" s="849"/>
      <c r="P881" s="837"/>
      <c r="Q881" s="850"/>
    </row>
    <row r="882" spans="1:17" ht="14.45" customHeight="1" x14ac:dyDescent="0.2">
      <c r="A882" s="831" t="s">
        <v>577</v>
      </c>
      <c r="B882" s="832" t="s">
        <v>6745</v>
      </c>
      <c r="C882" s="832" t="s">
        <v>5342</v>
      </c>
      <c r="D882" s="832" t="s">
        <v>5706</v>
      </c>
      <c r="E882" s="832" t="s">
        <v>1068</v>
      </c>
      <c r="F882" s="849"/>
      <c r="G882" s="849"/>
      <c r="H882" s="849"/>
      <c r="I882" s="849"/>
      <c r="J882" s="849"/>
      <c r="K882" s="849"/>
      <c r="L882" s="849"/>
      <c r="M882" s="849"/>
      <c r="N882" s="849">
        <v>2</v>
      </c>
      <c r="O882" s="849">
        <v>19848</v>
      </c>
      <c r="P882" s="837"/>
      <c r="Q882" s="850">
        <v>9924</v>
      </c>
    </row>
    <row r="883" spans="1:17" ht="14.45" customHeight="1" x14ac:dyDescent="0.2">
      <c r="A883" s="831" t="s">
        <v>577</v>
      </c>
      <c r="B883" s="832" t="s">
        <v>6745</v>
      </c>
      <c r="C883" s="832" t="s">
        <v>5342</v>
      </c>
      <c r="D883" s="832" t="s">
        <v>6759</v>
      </c>
      <c r="E883" s="832" t="s">
        <v>1068</v>
      </c>
      <c r="F883" s="849"/>
      <c r="G883" s="849"/>
      <c r="H883" s="849"/>
      <c r="I883" s="849"/>
      <c r="J883" s="849"/>
      <c r="K883" s="849"/>
      <c r="L883" s="849"/>
      <c r="M883" s="849"/>
      <c r="N883" s="849">
        <v>8</v>
      </c>
      <c r="O883" s="849">
        <v>37805.26</v>
      </c>
      <c r="P883" s="837"/>
      <c r="Q883" s="850">
        <v>4725.6575000000003</v>
      </c>
    </row>
    <row r="884" spans="1:17" ht="14.45" customHeight="1" x14ac:dyDescent="0.2">
      <c r="A884" s="831" t="s">
        <v>577</v>
      </c>
      <c r="B884" s="832" t="s">
        <v>6745</v>
      </c>
      <c r="C884" s="832" t="s">
        <v>5707</v>
      </c>
      <c r="D884" s="832" t="s">
        <v>5708</v>
      </c>
      <c r="E884" s="832" t="s">
        <v>5709</v>
      </c>
      <c r="F884" s="849"/>
      <c r="G884" s="849"/>
      <c r="H884" s="849"/>
      <c r="I884" s="849"/>
      <c r="J884" s="849"/>
      <c r="K884" s="849"/>
      <c r="L884" s="849"/>
      <c r="M884" s="849"/>
      <c r="N884" s="849">
        <v>1</v>
      </c>
      <c r="O884" s="849">
        <v>1425.74</v>
      </c>
      <c r="P884" s="837"/>
      <c r="Q884" s="850">
        <v>1425.74</v>
      </c>
    </row>
    <row r="885" spans="1:17" ht="14.45" customHeight="1" x14ac:dyDescent="0.2">
      <c r="A885" s="831" t="s">
        <v>577</v>
      </c>
      <c r="B885" s="832" t="s">
        <v>6745</v>
      </c>
      <c r="C885" s="832" t="s">
        <v>5707</v>
      </c>
      <c r="D885" s="832" t="s">
        <v>5710</v>
      </c>
      <c r="E885" s="832" t="s">
        <v>5711</v>
      </c>
      <c r="F885" s="849">
        <v>260</v>
      </c>
      <c r="G885" s="849">
        <v>559192.29999999993</v>
      </c>
      <c r="H885" s="849">
        <v>1.3486295400627593</v>
      </c>
      <c r="I885" s="849">
        <v>2150.7396153846153</v>
      </c>
      <c r="J885" s="849">
        <v>192</v>
      </c>
      <c r="K885" s="849">
        <v>414637.44</v>
      </c>
      <c r="L885" s="849">
        <v>1</v>
      </c>
      <c r="M885" s="849">
        <v>2159.5700000000002</v>
      </c>
      <c r="N885" s="849">
        <v>161</v>
      </c>
      <c r="O885" s="849">
        <v>350872.95999999996</v>
      </c>
      <c r="P885" s="837">
        <v>0.84621629923240882</v>
      </c>
      <c r="Q885" s="850">
        <v>2179.3351552795029</v>
      </c>
    </row>
    <row r="886" spans="1:17" ht="14.45" customHeight="1" x14ac:dyDescent="0.2">
      <c r="A886" s="831" t="s">
        <v>577</v>
      </c>
      <c r="B886" s="832" t="s">
        <v>6745</v>
      </c>
      <c r="C886" s="832" t="s">
        <v>5707</v>
      </c>
      <c r="D886" s="832" t="s">
        <v>5712</v>
      </c>
      <c r="E886" s="832" t="s">
        <v>5713</v>
      </c>
      <c r="F886" s="849">
        <v>18</v>
      </c>
      <c r="G886" s="849">
        <v>47540.7</v>
      </c>
      <c r="H886" s="849">
        <v>0.21686746987951808</v>
      </c>
      <c r="I886" s="849">
        <v>2641.1499999999996</v>
      </c>
      <c r="J886" s="849">
        <v>83</v>
      </c>
      <c r="K886" s="849">
        <v>219215.44999999998</v>
      </c>
      <c r="L886" s="849">
        <v>1</v>
      </c>
      <c r="M886" s="849">
        <v>2641.1499999999996</v>
      </c>
      <c r="N886" s="849">
        <v>173</v>
      </c>
      <c r="O886" s="849">
        <v>461040.86</v>
      </c>
      <c r="P886" s="837">
        <v>2.1031403580358958</v>
      </c>
      <c r="Q886" s="850">
        <v>2664.976069364162</v>
      </c>
    </row>
    <row r="887" spans="1:17" ht="14.45" customHeight="1" x14ac:dyDescent="0.2">
      <c r="A887" s="831" t="s">
        <v>577</v>
      </c>
      <c r="B887" s="832" t="s">
        <v>6745</v>
      </c>
      <c r="C887" s="832" t="s">
        <v>5707</v>
      </c>
      <c r="D887" s="832" t="s">
        <v>5714</v>
      </c>
      <c r="E887" s="832" t="s">
        <v>5715</v>
      </c>
      <c r="F887" s="849"/>
      <c r="G887" s="849"/>
      <c r="H887" s="849"/>
      <c r="I887" s="849"/>
      <c r="J887" s="849">
        <v>4</v>
      </c>
      <c r="K887" s="849">
        <v>8638.2800000000007</v>
      </c>
      <c r="L887" s="849">
        <v>1</v>
      </c>
      <c r="M887" s="849">
        <v>2159.5700000000002</v>
      </c>
      <c r="N887" s="849"/>
      <c r="O887" s="849"/>
      <c r="P887" s="837"/>
      <c r="Q887" s="850"/>
    </row>
    <row r="888" spans="1:17" ht="14.45" customHeight="1" x14ac:dyDescent="0.2">
      <c r="A888" s="831" t="s">
        <v>577</v>
      </c>
      <c r="B888" s="832" t="s">
        <v>6745</v>
      </c>
      <c r="C888" s="832" t="s">
        <v>5707</v>
      </c>
      <c r="D888" s="832" t="s">
        <v>5716</v>
      </c>
      <c r="E888" s="832" t="s">
        <v>5717</v>
      </c>
      <c r="F888" s="849">
        <v>2</v>
      </c>
      <c r="G888" s="849">
        <v>17804.72</v>
      </c>
      <c r="H888" s="849">
        <v>1</v>
      </c>
      <c r="I888" s="849">
        <v>8902.36</v>
      </c>
      <c r="J888" s="849">
        <v>2</v>
      </c>
      <c r="K888" s="849">
        <v>17804.72</v>
      </c>
      <c r="L888" s="849">
        <v>1</v>
      </c>
      <c r="M888" s="849">
        <v>8902.36</v>
      </c>
      <c r="N888" s="849"/>
      <c r="O888" s="849"/>
      <c r="P888" s="837"/>
      <c r="Q888" s="850"/>
    </row>
    <row r="889" spans="1:17" ht="14.45" customHeight="1" x14ac:dyDescent="0.2">
      <c r="A889" s="831" t="s">
        <v>577</v>
      </c>
      <c r="B889" s="832" t="s">
        <v>6745</v>
      </c>
      <c r="C889" s="832" t="s">
        <v>5707</v>
      </c>
      <c r="D889" s="832" t="s">
        <v>5718</v>
      </c>
      <c r="E889" s="832" t="s">
        <v>5719</v>
      </c>
      <c r="F889" s="849">
        <v>2</v>
      </c>
      <c r="G889" s="849">
        <v>20618.3</v>
      </c>
      <c r="H889" s="849"/>
      <c r="I889" s="849">
        <v>10309.15</v>
      </c>
      <c r="J889" s="849"/>
      <c r="K889" s="849"/>
      <c r="L889" s="849"/>
      <c r="M889" s="849"/>
      <c r="N889" s="849">
        <v>1</v>
      </c>
      <c r="O889" s="849">
        <v>10344.65</v>
      </c>
      <c r="P889" s="837"/>
      <c r="Q889" s="850">
        <v>10344.65</v>
      </c>
    </row>
    <row r="890" spans="1:17" ht="14.45" customHeight="1" x14ac:dyDescent="0.2">
      <c r="A890" s="831" t="s">
        <v>577</v>
      </c>
      <c r="B890" s="832" t="s">
        <v>6745</v>
      </c>
      <c r="C890" s="832" t="s">
        <v>5707</v>
      </c>
      <c r="D890" s="832" t="s">
        <v>5720</v>
      </c>
      <c r="E890" s="832" t="s">
        <v>5721</v>
      </c>
      <c r="F890" s="849">
        <v>29</v>
      </c>
      <c r="G890" s="849">
        <v>34393.79</v>
      </c>
      <c r="H890" s="849">
        <v>1.5770471613069479</v>
      </c>
      <c r="I890" s="849">
        <v>1185.9927586206898</v>
      </c>
      <c r="J890" s="849">
        <v>18</v>
      </c>
      <c r="K890" s="849">
        <v>21808.98</v>
      </c>
      <c r="L890" s="849">
        <v>1</v>
      </c>
      <c r="M890" s="849">
        <v>1211.6099999999999</v>
      </c>
      <c r="N890" s="849">
        <v>33</v>
      </c>
      <c r="O890" s="849">
        <v>40427.79</v>
      </c>
      <c r="P890" s="837">
        <v>1.853722182330398</v>
      </c>
      <c r="Q890" s="850">
        <v>1225.0845454545454</v>
      </c>
    </row>
    <row r="891" spans="1:17" ht="14.45" customHeight="1" x14ac:dyDescent="0.2">
      <c r="A891" s="831" t="s">
        <v>577</v>
      </c>
      <c r="B891" s="832" t="s">
        <v>6745</v>
      </c>
      <c r="C891" s="832" t="s">
        <v>5707</v>
      </c>
      <c r="D891" s="832" t="s">
        <v>6760</v>
      </c>
      <c r="E891" s="832" t="s">
        <v>6761</v>
      </c>
      <c r="F891" s="849"/>
      <c r="G891" s="849"/>
      <c r="H891" s="849"/>
      <c r="I891" s="849"/>
      <c r="J891" s="849"/>
      <c r="K891" s="849"/>
      <c r="L891" s="849"/>
      <c r="M891" s="849"/>
      <c r="N891" s="849">
        <v>3</v>
      </c>
      <c r="O891" s="849">
        <v>749.88</v>
      </c>
      <c r="P891" s="837"/>
      <c r="Q891" s="850">
        <v>249.96</v>
      </c>
    </row>
    <row r="892" spans="1:17" ht="14.45" customHeight="1" x14ac:dyDescent="0.2">
      <c r="A892" s="831" t="s">
        <v>577</v>
      </c>
      <c r="B892" s="832" t="s">
        <v>6745</v>
      </c>
      <c r="C892" s="832" t="s">
        <v>5707</v>
      </c>
      <c r="D892" s="832" t="s">
        <v>6762</v>
      </c>
      <c r="E892" s="832" t="s">
        <v>6763</v>
      </c>
      <c r="F892" s="849">
        <v>1</v>
      </c>
      <c r="G892" s="849">
        <v>2641.15</v>
      </c>
      <c r="H892" s="849"/>
      <c r="I892" s="849">
        <v>2641.15</v>
      </c>
      <c r="J892" s="849"/>
      <c r="K892" s="849"/>
      <c r="L892" s="849"/>
      <c r="M892" s="849"/>
      <c r="N892" s="849"/>
      <c r="O892" s="849"/>
      <c r="P892" s="837"/>
      <c r="Q892" s="850"/>
    </row>
    <row r="893" spans="1:17" ht="14.45" customHeight="1" x14ac:dyDescent="0.2">
      <c r="A893" s="831" t="s">
        <v>577</v>
      </c>
      <c r="B893" s="832" t="s">
        <v>6745</v>
      </c>
      <c r="C893" s="832" t="s">
        <v>5722</v>
      </c>
      <c r="D893" s="832" t="s">
        <v>5723</v>
      </c>
      <c r="E893" s="832" t="s">
        <v>5724</v>
      </c>
      <c r="F893" s="849">
        <v>89</v>
      </c>
      <c r="G893" s="849">
        <v>29368.22</v>
      </c>
      <c r="H893" s="849">
        <v>0.85576923076923084</v>
      </c>
      <c r="I893" s="849">
        <v>329.98</v>
      </c>
      <c r="J893" s="849">
        <v>104</v>
      </c>
      <c r="K893" s="849">
        <v>34317.919999999998</v>
      </c>
      <c r="L893" s="849">
        <v>1</v>
      </c>
      <c r="M893" s="849">
        <v>329.97999999999996</v>
      </c>
      <c r="N893" s="849">
        <v>75</v>
      </c>
      <c r="O893" s="849">
        <v>24748.500000000007</v>
      </c>
      <c r="P893" s="837">
        <v>0.72115384615384637</v>
      </c>
      <c r="Q893" s="850">
        <v>329.98000000000008</v>
      </c>
    </row>
    <row r="894" spans="1:17" ht="14.45" customHeight="1" x14ac:dyDescent="0.2">
      <c r="A894" s="831" t="s">
        <v>577</v>
      </c>
      <c r="B894" s="832" t="s">
        <v>6745</v>
      </c>
      <c r="C894" s="832" t="s">
        <v>5722</v>
      </c>
      <c r="D894" s="832" t="s">
        <v>5725</v>
      </c>
      <c r="E894" s="832" t="s">
        <v>5724</v>
      </c>
      <c r="F894" s="849">
        <v>18</v>
      </c>
      <c r="G894" s="849">
        <v>7801.3799999999992</v>
      </c>
      <c r="H894" s="849">
        <v>1.2857142857142856</v>
      </c>
      <c r="I894" s="849">
        <v>433.40999999999997</v>
      </c>
      <c r="J894" s="849">
        <v>14</v>
      </c>
      <c r="K894" s="849">
        <v>6067.74</v>
      </c>
      <c r="L894" s="849">
        <v>1</v>
      </c>
      <c r="M894" s="849">
        <v>433.40999999999997</v>
      </c>
      <c r="N894" s="849">
        <v>15</v>
      </c>
      <c r="O894" s="849">
        <v>6501.1500000000005</v>
      </c>
      <c r="P894" s="837">
        <v>1.0714285714285716</v>
      </c>
      <c r="Q894" s="850">
        <v>433.41</v>
      </c>
    </row>
    <row r="895" spans="1:17" ht="14.45" customHeight="1" x14ac:dyDescent="0.2">
      <c r="A895" s="831" t="s">
        <v>577</v>
      </c>
      <c r="B895" s="832" t="s">
        <v>6745</v>
      </c>
      <c r="C895" s="832" t="s">
        <v>5722</v>
      </c>
      <c r="D895" s="832" t="s">
        <v>5726</v>
      </c>
      <c r="E895" s="832" t="s">
        <v>5727</v>
      </c>
      <c r="F895" s="849">
        <v>7</v>
      </c>
      <c r="G895" s="849">
        <v>10047.52</v>
      </c>
      <c r="H895" s="849">
        <v>0.77777777777777779</v>
      </c>
      <c r="I895" s="849">
        <v>1435.3600000000001</v>
      </c>
      <c r="J895" s="849">
        <v>9</v>
      </c>
      <c r="K895" s="849">
        <v>12918.24</v>
      </c>
      <c r="L895" s="849">
        <v>1</v>
      </c>
      <c r="M895" s="849">
        <v>1435.36</v>
      </c>
      <c r="N895" s="849"/>
      <c r="O895" s="849"/>
      <c r="P895" s="837"/>
      <c r="Q895" s="850"/>
    </row>
    <row r="896" spans="1:17" ht="14.45" customHeight="1" x14ac:dyDescent="0.2">
      <c r="A896" s="831" t="s">
        <v>577</v>
      </c>
      <c r="B896" s="832" t="s">
        <v>6745</v>
      </c>
      <c r="C896" s="832" t="s">
        <v>5722</v>
      </c>
      <c r="D896" s="832" t="s">
        <v>5728</v>
      </c>
      <c r="E896" s="832" t="s">
        <v>5727</v>
      </c>
      <c r="F896" s="849">
        <v>1</v>
      </c>
      <c r="G896" s="849">
        <v>1697.77</v>
      </c>
      <c r="H896" s="849"/>
      <c r="I896" s="849">
        <v>1697.77</v>
      </c>
      <c r="J896" s="849"/>
      <c r="K896" s="849"/>
      <c r="L896" s="849"/>
      <c r="M896" s="849"/>
      <c r="N896" s="849"/>
      <c r="O896" s="849"/>
      <c r="P896" s="837"/>
      <c r="Q896" s="850"/>
    </row>
    <row r="897" spans="1:17" ht="14.45" customHeight="1" x14ac:dyDescent="0.2">
      <c r="A897" s="831" t="s">
        <v>577</v>
      </c>
      <c r="B897" s="832" t="s">
        <v>6745</v>
      </c>
      <c r="C897" s="832" t="s">
        <v>5722</v>
      </c>
      <c r="D897" s="832" t="s">
        <v>5731</v>
      </c>
      <c r="E897" s="832" t="s">
        <v>5730</v>
      </c>
      <c r="F897" s="849"/>
      <c r="G897" s="849"/>
      <c r="H897" s="849"/>
      <c r="I897" s="849"/>
      <c r="J897" s="849">
        <v>6</v>
      </c>
      <c r="K897" s="849">
        <v>2834.88</v>
      </c>
      <c r="L897" s="849">
        <v>1</v>
      </c>
      <c r="M897" s="849">
        <v>472.48</v>
      </c>
      <c r="N897" s="849">
        <v>7</v>
      </c>
      <c r="O897" s="849">
        <v>3307.36</v>
      </c>
      <c r="P897" s="837">
        <v>1.1666666666666667</v>
      </c>
      <c r="Q897" s="850">
        <v>472.48</v>
      </c>
    </row>
    <row r="898" spans="1:17" ht="14.45" customHeight="1" x14ac:dyDescent="0.2">
      <c r="A898" s="831" t="s">
        <v>577</v>
      </c>
      <c r="B898" s="832" t="s">
        <v>6745</v>
      </c>
      <c r="C898" s="832" t="s">
        <v>5722</v>
      </c>
      <c r="D898" s="832" t="s">
        <v>5733</v>
      </c>
      <c r="E898" s="832" t="s">
        <v>5734</v>
      </c>
      <c r="F898" s="849"/>
      <c r="G898" s="849"/>
      <c r="H898" s="849"/>
      <c r="I898" s="849"/>
      <c r="J898" s="849"/>
      <c r="K898" s="849"/>
      <c r="L898" s="849"/>
      <c r="M898" s="849"/>
      <c r="N898" s="849">
        <v>1</v>
      </c>
      <c r="O898" s="849">
        <v>4312</v>
      </c>
      <c r="P898" s="837"/>
      <c r="Q898" s="850">
        <v>4312</v>
      </c>
    </row>
    <row r="899" spans="1:17" ht="14.45" customHeight="1" x14ac:dyDescent="0.2">
      <c r="A899" s="831" t="s">
        <v>577</v>
      </c>
      <c r="B899" s="832" t="s">
        <v>6745</v>
      </c>
      <c r="C899" s="832" t="s">
        <v>5722</v>
      </c>
      <c r="D899" s="832" t="s">
        <v>5739</v>
      </c>
      <c r="E899" s="832" t="s">
        <v>5740</v>
      </c>
      <c r="F899" s="849"/>
      <c r="G899" s="849"/>
      <c r="H899" s="849"/>
      <c r="I899" s="849"/>
      <c r="J899" s="849"/>
      <c r="K899" s="849"/>
      <c r="L899" s="849"/>
      <c r="M899" s="849"/>
      <c r="N899" s="849">
        <v>3</v>
      </c>
      <c r="O899" s="849">
        <v>1822.23</v>
      </c>
      <c r="P899" s="837"/>
      <c r="Q899" s="850">
        <v>607.41</v>
      </c>
    </row>
    <row r="900" spans="1:17" ht="14.45" customHeight="1" x14ac:dyDescent="0.2">
      <c r="A900" s="831" t="s">
        <v>577</v>
      </c>
      <c r="B900" s="832" t="s">
        <v>6745</v>
      </c>
      <c r="C900" s="832" t="s">
        <v>5722</v>
      </c>
      <c r="D900" s="832" t="s">
        <v>5743</v>
      </c>
      <c r="E900" s="832" t="s">
        <v>5744</v>
      </c>
      <c r="F900" s="849">
        <v>0.4</v>
      </c>
      <c r="G900" s="849">
        <v>506.32</v>
      </c>
      <c r="H900" s="849">
        <v>0.94399284062942801</v>
      </c>
      <c r="I900" s="849">
        <v>1265.8</v>
      </c>
      <c r="J900" s="849">
        <v>0.5</v>
      </c>
      <c r="K900" s="849">
        <v>536.36</v>
      </c>
      <c r="L900" s="849">
        <v>1</v>
      </c>
      <c r="M900" s="849">
        <v>1072.72</v>
      </c>
      <c r="N900" s="849">
        <v>0.5</v>
      </c>
      <c r="O900" s="849">
        <v>536.35</v>
      </c>
      <c r="P900" s="837">
        <v>0.99998135580580205</v>
      </c>
      <c r="Q900" s="850">
        <v>1072.7</v>
      </c>
    </row>
    <row r="901" spans="1:17" ht="14.45" customHeight="1" x14ac:dyDescent="0.2">
      <c r="A901" s="831" t="s">
        <v>577</v>
      </c>
      <c r="B901" s="832" t="s">
        <v>6745</v>
      </c>
      <c r="C901" s="832" t="s">
        <v>5722</v>
      </c>
      <c r="D901" s="832" t="s">
        <v>5745</v>
      </c>
      <c r="E901" s="832" t="s">
        <v>5746</v>
      </c>
      <c r="F901" s="849">
        <v>9</v>
      </c>
      <c r="G901" s="849">
        <v>783.45</v>
      </c>
      <c r="H901" s="849">
        <v>0.47368421052631587</v>
      </c>
      <c r="I901" s="849">
        <v>87.050000000000011</v>
      </c>
      <c r="J901" s="849">
        <v>19</v>
      </c>
      <c r="K901" s="849">
        <v>1653.9499999999998</v>
      </c>
      <c r="L901" s="849">
        <v>1</v>
      </c>
      <c r="M901" s="849">
        <v>87.05</v>
      </c>
      <c r="N901" s="849">
        <v>20</v>
      </c>
      <c r="O901" s="849">
        <v>1741</v>
      </c>
      <c r="P901" s="837">
        <v>1.0526315789473686</v>
      </c>
      <c r="Q901" s="850">
        <v>87.05</v>
      </c>
    </row>
    <row r="902" spans="1:17" ht="14.45" customHeight="1" x14ac:dyDescent="0.2">
      <c r="A902" s="831" t="s">
        <v>577</v>
      </c>
      <c r="B902" s="832" t="s">
        <v>6745</v>
      </c>
      <c r="C902" s="832" t="s">
        <v>5722</v>
      </c>
      <c r="D902" s="832" t="s">
        <v>5747</v>
      </c>
      <c r="E902" s="832" t="s">
        <v>5746</v>
      </c>
      <c r="F902" s="849">
        <v>2</v>
      </c>
      <c r="G902" s="849">
        <v>258.06</v>
      </c>
      <c r="H902" s="849">
        <v>1</v>
      </c>
      <c r="I902" s="849">
        <v>129.03</v>
      </c>
      <c r="J902" s="849">
        <v>2</v>
      </c>
      <c r="K902" s="849">
        <v>258.06</v>
      </c>
      <c r="L902" s="849">
        <v>1</v>
      </c>
      <c r="M902" s="849">
        <v>129.03</v>
      </c>
      <c r="N902" s="849">
        <v>5</v>
      </c>
      <c r="O902" s="849">
        <v>645.15</v>
      </c>
      <c r="P902" s="837">
        <v>2.5</v>
      </c>
      <c r="Q902" s="850">
        <v>129.03</v>
      </c>
    </row>
    <row r="903" spans="1:17" ht="14.45" customHeight="1" x14ac:dyDescent="0.2">
      <c r="A903" s="831" t="s">
        <v>577</v>
      </c>
      <c r="B903" s="832" t="s">
        <v>6745</v>
      </c>
      <c r="C903" s="832" t="s">
        <v>5722</v>
      </c>
      <c r="D903" s="832" t="s">
        <v>5748</v>
      </c>
      <c r="E903" s="832" t="s">
        <v>5749</v>
      </c>
      <c r="F903" s="849">
        <v>3</v>
      </c>
      <c r="G903" s="849">
        <v>2627.79</v>
      </c>
      <c r="H903" s="849"/>
      <c r="I903" s="849">
        <v>875.93</v>
      </c>
      <c r="J903" s="849"/>
      <c r="K903" s="849"/>
      <c r="L903" s="849"/>
      <c r="M903" s="849"/>
      <c r="N903" s="849">
        <v>3</v>
      </c>
      <c r="O903" s="849">
        <v>2627.79</v>
      </c>
      <c r="P903" s="837"/>
      <c r="Q903" s="850">
        <v>875.93</v>
      </c>
    </row>
    <row r="904" spans="1:17" ht="14.45" customHeight="1" x14ac:dyDescent="0.2">
      <c r="A904" s="831" t="s">
        <v>577</v>
      </c>
      <c r="B904" s="832" t="s">
        <v>6745</v>
      </c>
      <c r="C904" s="832" t="s">
        <v>5722</v>
      </c>
      <c r="D904" s="832" t="s">
        <v>5750</v>
      </c>
      <c r="E904" s="832" t="s">
        <v>5751</v>
      </c>
      <c r="F904" s="849">
        <v>1</v>
      </c>
      <c r="G904" s="849">
        <v>511.45</v>
      </c>
      <c r="H904" s="849"/>
      <c r="I904" s="849">
        <v>511.45</v>
      </c>
      <c r="J904" s="849"/>
      <c r="K904" s="849"/>
      <c r="L904" s="849"/>
      <c r="M904" s="849"/>
      <c r="N904" s="849"/>
      <c r="O904" s="849"/>
      <c r="P904" s="837"/>
      <c r="Q904" s="850"/>
    </row>
    <row r="905" spans="1:17" ht="14.45" customHeight="1" x14ac:dyDescent="0.2">
      <c r="A905" s="831" t="s">
        <v>577</v>
      </c>
      <c r="B905" s="832" t="s">
        <v>6745</v>
      </c>
      <c r="C905" s="832" t="s">
        <v>5722</v>
      </c>
      <c r="D905" s="832" t="s">
        <v>5752</v>
      </c>
      <c r="E905" s="832" t="s">
        <v>5753</v>
      </c>
      <c r="F905" s="849">
        <v>0.2</v>
      </c>
      <c r="G905" s="849">
        <v>22.92</v>
      </c>
      <c r="H905" s="849">
        <v>0.4</v>
      </c>
      <c r="I905" s="849">
        <v>114.60000000000001</v>
      </c>
      <c r="J905" s="849">
        <v>0.5</v>
      </c>
      <c r="K905" s="849">
        <v>57.300000000000004</v>
      </c>
      <c r="L905" s="849">
        <v>1</v>
      </c>
      <c r="M905" s="849">
        <v>114.60000000000001</v>
      </c>
      <c r="N905" s="849">
        <v>1.1000000000000001</v>
      </c>
      <c r="O905" s="849">
        <v>126.07000000000001</v>
      </c>
      <c r="P905" s="837">
        <v>2.2001745200698082</v>
      </c>
      <c r="Q905" s="850">
        <v>114.60909090909091</v>
      </c>
    </row>
    <row r="906" spans="1:17" ht="14.45" customHeight="1" x14ac:dyDescent="0.2">
      <c r="A906" s="831" t="s">
        <v>577</v>
      </c>
      <c r="B906" s="832" t="s">
        <v>6745</v>
      </c>
      <c r="C906" s="832" t="s">
        <v>5722</v>
      </c>
      <c r="D906" s="832" t="s">
        <v>5754</v>
      </c>
      <c r="E906" s="832" t="s">
        <v>5753</v>
      </c>
      <c r="F906" s="849">
        <v>0.1</v>
      </c>
      <c r="G906" s="849">
        <v>13.79</v>
      </c>
      <c r="H906" s="849">
        <v>0.33333333333333331</v>
      </c>
      <c r="I906" s="849">
        <v>137.89999999999998</v>
      </c>
      <c r="J906" s="849">
        <v>0.30000000000000004</v>
      </c>
      <c r="K906" s="849">
        <v>41.37</v>
      </c>
      <c r="L906" s="849">
        <v>1</v>
      </c>
      <c r="M906" s="849">
        <v>137.89999999999998</v>
      </c>
      <c r="N906" s="849">
        <v>1</v>
      </c>
      <c r="O906" s="849">
        <v>137.91999999999999</v>
      </c>
      <c r="P906" s="837">
        <v>3.3338167754411407</v>
      </c>
      <c r="Q906" s="850">
        <v>137.91999999999999</v>
      </c>
    </row>
    <row r="907" spans="1:17" ht="14.45" customHeight="1" x14ac:dyDescent="0.2">
      <c r="A907" s="831" t="s">
        <v>577</v>
      </c>
      <c r="B907" s="832" t="s">
        <v>6745</v>
      </c>
      <c r="C907" s="832" t="s">
        <v>5722</v>
      </c>
      <c r="D907" s="832" t="s">
        <v>5755</v>
      </c>
      <c r="E907" s="832" t="s">
        <v>5753</v>
      </c>
      <c r="F907" s="849">
        <v>3.4</v>
      </c>
      <c r="G907" s="849">
        <v>2140.5700000000002</v>
      </c>
      <c r="H907" s="849">
        <v>0.52307515614767319</v>
      </c>
      <c r="I907" s="849">
        <v>629.57941176470592</v>
      </c>
      <c r="J907" s="849">
        <v>6.5</v>
      </c>
      <c r="K907" s="849">
        <v>4092.28</v>
      </c>
      <c r="L907" s="849">
        <v>1</v>
      </c>
      <c r="M907" s="849">
        <v>629.58153846153846</v>
      </c>
      <c r="N907" s="849">
        <v>9.6</v>
      </c>
      <c r="O907" s="849">
        <v>6043.96</v>
      </c>
      <c r="P907" s="837">
        <v>1.4769175129756515</v>
      </c>
      <c r="Q907" s="850">
        <v>629.57916666666665</v>
      </c>
    </row>
    <row r="908" spans="1:17" ht="14.45" customHeight="1" x14ac:dyDescent="0.2">
      <c r="A908" s="831" t="s">
        <v>577</v>
      </c>
      <c r="B908" s="832" t="s">
        <v>6745</v>
      </c>
      <c r="C908" s="832" t="s">
        <v>5722</v>
      </c>
      <c r="D908" s="832" t="s">
        <v>6764</v>
      </c>
      <c r="E908" s="832" t="s">
        <v>6119</v>
      </c>
      <c r="F908" s="849"/>
      <c r="G908" s="849"/>
      <c r="H908" s="849"/>
      <c r="I908" s="849"/>
      <c r="J908" s="849"/>
      <c r="K908" s="849"/>
      <c r="L908" s="849"/>
      <c r="M908" s="849"/>
      <c r="N908" s="849">
        <v>2</v>
      </c>
      <c r="O908" s="849">
        <v>2339.6999999999998</v>
      </c>
      <c r="P908" s="837"/>
      <c r="Q908" s="850">
        <v>1169.8499999999999</v>
      </c>
    </row>
    <row r="909" spans="1:17" ht="14.45" customHeight="1" x14ac:dyDescent="0.2">
      <c r="A909" s="831" t="s">
        <v>577</v>
      </c>
      <c r="B909" s="832" t="s">
        <v>6745</v>
      </c>
      <c r="C909" s="832" t="s">
        <v>5722</v>
      </c>
      <c r="D909" s="832" t="s">
        <v>5756</v>
      </c>
      <c r="E909" s="832" t="s">
        <v>5757</v>
      </c>
      <c r="F909" s="849">
        <v>1</v>
      </c>
      <c r="G909" s="849">
        <v>2111.8000000000002</v>
      </c>
      <c r="H909" s="849">
        <v>0.33333333333333337</v>
      </c>
      <c r="I909" s="849">
        <v>2111.8000000000002</v>
      </c>
      <c r="J909" s="849">
        <v>3</v>
      </c>
      <c r="K909" s="849">
        <v>6335.4</v>
      </c>
      <c r="L909" s="849">
        <v>1</v>
      </c>
      <c r="M909" s="849">
        <v>2111.7999999999997</v>
      </c>
      <c r="N909" s="849"/>
      <c r="O909" s="849"/>
      <c r="P909" s="837"/>
      <c r="Q909" s="850"/>
    </row>
    <row r="910" spans="1:17" ht="14.45" customHeight="1" x14ac:dyDescent="0.2">
      <c r="A910" s="831" t="s">
        <v>577</v>
      </c>
      <c r="B910" s="832" t="s">
        <v>6745</v>
      </c>
      <c r="C910" s="832" t="s">
        <v>5722</v>
      </c>
      <c r="D910" s="832" t="s">
        <v>5758</v>
      </c>
      <c r="E910" s="832" t="s">
        <v>5759</v>
      </c>
      <c r="F910" s="849">
        <v>5</v>
      </c>
      <c r="G910" s="849">
        <v>5171.45</v>
      </c>
      <c r="H910" s="849">
        <v>0.38461538461538458</v>
      </c>
      <c r="I910" s="849">
        <v>1034.29</v>
      </c>
      <c r="J910" s="849">
        <v>13</v>
      </c>
      <c r="K910" s="849">
        <v>13445.77</v>
      </c>
      <c r="L910" s="849">
        <v>1</v>
      </c>
      <c r="M910" s="849">
        <v>1034.29</v>
      </c>
      <c r="N910" s="849">
        <v>2</v>
      </c>
      <c r="O910" s="849">
        <v>2068.58</v>
      </c>
      <c r="P910" s="837">
        <v>0.15384615384615383</v>
      </c>
      <c r="Q910" s="850">
        <v>1034.29</v>
      </c>
    </row>
    <row r="911" spans="1:17" ht="14.45" customHeight="1" x14ac:dyDescent="0.2">
      <c r="A911" s="831" t="s">
        <v>577</v>
      </c>
      <c r="B911" s="832" t="s">
        <v>6745</v>
      </c>
      <c r="C911" s="832" t="s">
        <v>5722</v>
      </c>
      <c r="D911" s="832" t="s">
        <v>5760</v>
      </c>
      <c r="E911" s="832" t="s">
        <v>5759</v>
      </c>
      <c r="F911" s="849">
        <v>6</v>
      </c>
      <c r="G911" s="849">
        <v>6597.48</v>
      </c>
      <c r="H911" s="849">
        <v>0.54545454545454541</v>
      </c>
      <c r="I911" s="849">
        <v>1099.58</v>
      </c>
      <c r="J911" s="849">
        <v>11</v>
      </c>
      <c r="K911" s="849">
        <v>12095.38</v>
      </c>
      <c r="L911" s="849">
        <v>1</v>
      </c>
      <c r="M911" s="849">
        <v>1099.58</v>
      </c>
      <c r="N911" s="849">
        <v>6</v>
      </c>
      <c r="O911" s="849">
        <v>6597.48</v>
      </c>
      <c r="P911" s="837">
        <v>0.54545454545454541</v>
      </c>
      <c r="Q911" s="850">
        <v>1099.58</v>
      </c>
    </row>
    <row r="912" spans="1:17" ht="14.45" customHeight="1" x14ac:dyDescent="0.2">
      <c r="A912" s="831" t="s">
        <v>577</v>
      </c>
      <c r="B912" s="832" t="s">
        <v>6745</v>
      </c>
      <c r="C912" s="832" t="s">
        <v>5722</v>
      </c>
      <c r="D912" s="832" t="s">
        <v>5761</v>
      </c>
      <c r="E912" s="832" t="s">
        <v>5759</v>
      </c>
      <c r="F912" s="849">
        <v>14</v>
      </c>
      <c r="G912" s="849">
        <v>16525.88</v>
      </c>
      <c r="H912" s="849">
        <v>1.5555555555555556</v>
      </c>
      <c r="I912" s="849">
        <v>1180.42</v>
      </c>
      <c r="J912" s="849">
        <v>9</v>
      </c>
      <c r="K912" s="849">
        <v>10623.78</v>
      </c>
      <c r="L912" s="849">
        <v>1</v>
      </c>
      <c r="M912" s="849">
        <v>1180.42</v>
      </c>
      <c r="N912" s="849">
        <v>3</v>
      </c>
      <c r="O912" s="849">
        <v>3541.26</v>
      </c>
      <c r="P912" s="837">
        <v>0.33333333333333331</v>
      </c>
      <c r="Q912" s="850">
        <v>1180.42</v>
      </c>
    </row>
    <row r="913" spans="1:17" ht="14.45" customHeight="1" x14ac:dyDescent="0.2">
      <c r="A913" s="831" t="s">
        <v>577</v>
      </c>
      <c r="B913" s="832" t="s">
        <v>6745</v>
      </c>
      <c r="C913" s="832" t="s">
        <v>5722</v>
      </c>
      <c r="D913" s="832" t="s">
        <v>5762</v>
      </c>
      <c r="E913" s="832" t="s">
        <v>5759</v>
      </c>
      <c r="F913" s="849">
        <v>10</v>
      </c>
      <c r="G913" s="849">
        <v>12477.8</v>
      </c>
      <c r="H913" s="849">
        <v>0.99999999999999989</v>
      </c>
      <c r="I913" s="849">
        <v>1247.78</v>
      </c>
      <c r="J913" s="849">
        <v>10</v>
      </c>
      <c r="K913" s="849">
        <v>12477.800000000001</v>
      </c>
      <c r="L913" s="849">
        <v>1</v>
      </c>
      <c r="M913" s="849">
        <v>1247.7800000000002</v>
      </c>
      <c r="N913" s="849">
        <v>1</v>
      </c>
      <c r="O913" s="849">
        <v>1247.78</v>
      </c>
      <c r="P913" s="837">
        <v>9.9999999999999992E-2</v>
      </c>
      <c r="Q913" s="850">
        <v>1247.78</v>
      </c>
    </row>
    <row r="914" spans="1:17" ht="14.45" customHeight="1" x14ac:dyDescent="0.2">
      <c r="A914" s="831" t="s">
        <v>577</v>
      </c>
      <c r="B914" s="832" t="s">
        <v>6745</v>
      </c>
      <c r="C914" s="832" t="s">
        <v>5722</v>
      </c>
      <c r="D914" s="832" t="s">
        <v>5763</v>
      </c>
      <c r="E914" s="832" t="s">
        <v>5759</v>
      </c>
      <c r="F914" s="849">
        <v>2</v>
      </c>
      <c r="G914" s="849">
        <v>2752.58</v>
      </c>
      <c r="H914" s="849">
        <v>0.5</v>
      </c>
      <c r="I914" s="849">
        <v>1376.29</v>
      </c>
      <c r="J914" s="849">
        <v>4</v>
      </c>
      <c r="K914" s="849">
        <v>5505.16</v>
      </c>
      <c r="L914" s="849">
        <v>1</v>
      </c>
      <c r="M914" s="849">
        <v>1376.29</v>
      </c>
      <c r="N914" s="849">
        <v>5</v>
      </c>
      <c r="O914" s="849">
        <v>6881.45</v>
      </c>
      <c r="P914" s="837">
        <v>1.25</v>
      </c>
      <c r="Q914" s="850">
        <v>1376.29</v>
      </c>
    </row>
    <row r="915" spans="1:17" ht="14.45" customHeight="1" x14ac:dyDescent="0.2">
      <c r="A915" s="831" t="s">
        <v>577</v>
      </c>
      <c r="B915" s="832" t="s">
        <v>6745</v>
      </c>
      <c r="C915" s="832" t="s">
        <v>5722</v>
      </c>
      <c r="D915" s="832" t="s">
        <v>5764</v>
      </c>
      <c r="E915" s="832" t="s">
        <v>5765</v>
      </c>
      <c r="F915" s="849"/>
      <c r="G915" s="849"/>
      <c r="H915" s="849"/>
      <c r="I915" s="849"/>
      <c r="J915" s="849">
        <v>2</v>
      </c>
      <c r="K915" s="849">
        <v>21251.68</v>
      </c>
      <c r="L915" s="849">
        <v>1</v>
      </c>
      <c r="M915" s="849">
        <v>10625.84</v>
      </c>
      <c r="N915" s="849"/>
      <c r="O915" s="849"/>
      <c r="P915" s="837"/>
      <c r="Q915" s="850"/>
    </row>
    <row r="916" spans="1:17" ht="14.45" customHeight="1" x14ac:dyDescent="0.2">
      <c r="A916" s="831" t="s">
        <v>577</v>
      </c>
      <c r="B916" s="832" t="s">
        <v>6745</v>
      </c>
      <c r="C916" s="832" t="s">
        <v>5722</v>
      </c>
      <c r="D916" s="832" t="s">
        <v>5766</v>
      </c>
      <c r="E916" s="832" t="s">
        <v>5767</v>
      </c>
      <c r="F916" s="849"/>
      <c r="G916" s="849"/>
      <c r="H916" s="849"/>
      <c r="I916" s="849"/>
      <c r="J916" s="849"/>
      <c r="K916" s="849"/>
      <c r="L916" s="849"/>
      <c r="M916" s="849"/>
      <c r="N916" s="849">
        <v>7</v>
      </c>
      <c r="O916" s="849">
        <v>13607.3</v>
      </c>
      <c r="P916" s="837"/>
      <c r="Q916" s="850">
        <v>1943.8999999999999</v>
      </c>
    </row>
    <row r="917" spans="1:17" ht="14.45" customHeight="1" x14ac:dyDescent="0.2">
      <c r="A917" s="831" t="s">
        <v>577</v>
      </c>
      <c r="B917" s="832" t="s">
        <v>6745</v>
      </c>
      <c r="C917" s="832" t="s">
        <v>5722</v>
      </c>
      <c r="D917" s="832" t="s">
        <v>5768</v>
      </c>
      <c r="E917" s="832" t="s">
        <v>5767</v>
      </c>
      <c r="F917" s="849"/>
      <c r="G917" s="849"/>
      <c r="H917" s="849"/>
      <c r="I917" s="849"/>
      <c r="J917" s="849"/>
      <c r="K917" s="849"/>
      <c r="L917" s="849"/>
      <c r="M917" s="849"/>
      <c r="N917" s="849">
        <v>7</v>
      </c>
      <c r="O917" s="849">
        <v>13607.3</v>
      </c>
      <c r="P917" s="837"/>
      <c r="Q917" s="850">
        <v>1943.8999999999999</v>
      </c>
    </row>
    <row r="918" spans="1:17" ht="14.45" customHeight="1" x14ac:dyDescent="0.2">
      <c r="A918" s="831" t="s">
        <v>577</v>
      </c>
      <c r="B918" s="832" t="s">
        <v>6745</v>
      </c>
      <c r="C918" s="832" t="s">
        <v>5722</v>
      </c>
      <c r="D918" s="832" t="s">
        <v>5769</v>
      </c>
      <c r="E918" s="832" t="s">
        <v>5770</v>
      </c>
      <c r="F918" s="849">
        <v>9</v>
      </c>
      <c r="G918" s="849">
        <v>34992</v>
      </c>
      <c r="H918" s="849"/>
      <c r="I918" s="849">
        <v>3888</v>
      </c>
      <c r="J918" s="849"/>
      <c r="K918" s="849"/>
      <c r="L918" s="849"/>
      <c r="M918" s="849"/>
      <c r="N918" s="849"/>
      <c r="O918" s="849"/>
      <c r="P918" s="837"/>
      <c r="Q918" s="850"/>
    </row>
    <row r="919" spans="1:17" ht="14.45" customHeight="1" x14ac:dyDescent="0.2">
      <c r="A919" s="831" t="s">
        <v>577</v>
      </c>
      <c r="B919" s="832" t="s">
        <v>6745</v>
      </c>
      <c r="C919" s="832" t="s">
        <v>5722</v>
      </c>
      <c r="D919" s="832" t="s">
        <v>5771</v>
      </c>
      <c r="E919" s="832" t="s">
        <v>5772</v>
      </c>
      <c r="F919" s="849">
        <v>6</v>
      </c>
      <c r="G919" s="849">
        <v>2997.18</v>
      </c>
      <c r="H919" s="849"/>
      <c r="I919" s="849">
        <v>499.53</v>
      </c>
      <c r="J919" s="849"/>
      <c r="K919" s="849"/>
      <c r="L919" s="849"/>
      <c r="M919" s="849"/>
      <c r="N919" s="849"/>
      <c r="O919" s="849"/>
      <c r="P919" s="837"/>
      <c r="Q919" s="850"/>
    </row>
    <row r="920" spans="1:17" ht="14.45" customHeight="1" x14ac:dyDescent="0.2">
      <c r="A920" s="831" t="s">
        <v>577</v>
      </c>
      <c r="B920" s="832" t="s">
        <v>6745</v>
      </c>
      <c r="C920" s="832" t="s">
        <v>5722</v>
      </c>
      <c r="D920" s="832" t="s">
        <v>6765</v>
      </c>
      <c r="E920" s="832" t="s">
        <v>5772</v>
      </c>
      <c r="F920" s="849">
        <v>11</v>
      </c>
      <c r="G920" s="849">
        <v>4696.7800000000007</v>
      </c>
      <c r="H920" s="849">
        <v>11.000000000000002</v>
      </c>
      <c r="I920" s="849">
        <v>426.98000000000008</v>
      </c>
      <c r="J920" s="849">
        <v>1</v>
      </c>
      <c r="K920" s="849">
        <v>426.98</v>
      </c>
      <c r="L920" s="849">
        <v>1</v>
      </c>
      <c r="M920" s="849">
        <v>426.98</v>
      </c>
      <c r="N920" s="849"/>
      <c r="O920" s="849"/>
      <c r="P920" s="837"/>
      <c r="Q920" s="850"/>
    </row>
    <row r="921" spans="1:17" ht="14.45" customHeight="1" x14ac:dyDescent="0.2">
      <c r="A921" s="831" t="s">
        <v>577</v>
      </c>
      <c r="B921" s="832" t="s">
        <v>6745</v>
      </c>
      <c r="C921" s="832" t="s">
        <v>5722</v>
      </c>
      <c r="D921" s="832" t="s">
        <v>5773</v>
      </c>
      <c r="E921" s="832" t="s">
        <v>5774</v>
      </c>
      <c r="F921" s="849">
        <v>3</v>
      </c>
      <c r="G921" s="849">
        <v>28973.61</v>
      </c>
      <c r="H921" s="849"/>
      <c r="I921" s="849">
        <v>9657.8700000000008</v>
      </c>
      <c r="J921" s="849"/>
      <c r="K921" s="849"/>
      <c r="L921" s="849"/>
      <c r="M921" s="849"/>
      <c r="N921" s="849"/>
      <c r="O921" s="849"/>
      <c r="P921" s="837"/>
      <c r="Q921" s="850"/>
    </row>
    <row r="922" spans="1:17" ht="14.45" customHeight="1" x14ac:dyDescent="0.2">
      <c r="A922" s="831" t="s">
        <v>577</v>
      </c>
      <c r="B922" s="832" t="s">
        <v>6745</v>
      </c>
      <c r="C922" s="832" t="s">
        <v>5722</v>
      </c>
      <c r="D922" s="832" t="s">
        <v>5775</v>
      </c>
      <c r="E922" s="832" t="s">
        <v>5746</v>
      </c>
      <c r="F922" s="849">
        <v>25</v>
      </c>
      <c r="G922" s="849">
        <v>1725.5</v>
      </c>
      <c r="H922" s="849">
        <v>0.7142857142857143</v>
      </c>
      <c r="I922" s="849">
        <v>69.02</v>
      </c>
      <c r="J922" s="849">
        <v>35</v>
      </c>
      <c r="K922" s="849">
        <v>2415.6999999999998</v>
      </c>
      <c r="L922" s="849">
        <v>1</v>
      </c>
      <c r="M922" s="849">
        <v>69.02</v>
      </c>
      <c r="N922" s="849">
        <v>30</v>
      </c>
      <c r="O922" s="849">
        <v>2070.6</v>
      </c>
      <c r="P922" s="837">
        <v>0.85714285714285721</v>
      </c>
      <c r="Q922" s="850">
        <v>69.02</v>
      </c>
    </row>
    <row r="923" spans="1:17" ht="14.45" customHeight="1" x14ac:dyDescent="0.2">
      <c r="A923" s="831" t="s">
        <v>577</v>
      </c>
      <c r="B923" s="832" t="s">
        <v>6745</v>
      </c>
      <c r="C923" s="832" t="s">
        <v>5722</v>
      </c>
      <c r="D923" s="832" t="s">
        <v>5776</v>
      </c>
      <c r="E923" s="832" t="s">
        <v>5746</v>
      </c>
      <c r="F923" s="849">
        <v>7</v>
      </c>
      <c r="G923" s="849">
        <v>594.86</v>
      </c>
      <c r="H923" s="849">
        <v>1.1666666666666667</v>
      </c>
      <c r="I923" s="849">
        <v>84.98</v>
      </c>
      <c r="J923" s="849">
        <v>6</v>
      </c>
      <c r="K923" s="849">
        <v>509.88</v>
      </c>
      <c r="L923" s="849">
        <v>1</v>
      </c>
      <c r="M923" s="849">
        <v>84.98</v>
      </c>
      <c r="N923" s="849">
        <v>6</v>
      </c>
      <c r="O923" s="849">
        <v>509.88</v>
      </c>
      <c r="P923" s="837">
        <v>1</v>
      </c>
      <c r="Q923" s="850">
        <v>84.98</v>
      </c>
    </row>
    <row r="924" spans="1:17" ht="14.45" customHeight="1" x14ac:dyDescent="0.2">
      <c r="A924" s="831" t="s">
        <v>577</v>
      </c>
      <c r="B924" s="832" t="s">
        <v>6745</v>
      </c>
      <c r="C924" s="832" t="s">
        <v>5722</v>
      </c>
      <c r="D924" s="832" t="s">
        <v>5778</v>
      </c>
      <c r="E924" s="832" t="s">
        <v>5779</v>
      </c>
      <c r="F924" s="849">
        <v>7</v>
      </c>
      <c r="G924" s="849">
        <v>1610.4899999999998</v>
      </c>
      <c r="H924" s="849">
        <v>6.9999999999999991</v>
      </c>
      <c r="I924" s="849">
        <v>230.06999999999996</v>
      </c>
      <c r="J924" s="849">
        <v>1</v>
      </c>
      <c r="K924" s="849">
        <v>230.07</v>
      </c>
      <c r="L924" s="849">
        <v>1</v>
      </c>
      <c r="M924" s="849">
        <v>230.07</v>
      </c>
      <c r="N924" s="849">
        <v>4</v>
      </c>
      <c r="O924" s="849">
        <v>920.28</v>
      </c>
      <c r="P924" s="837">
        <v>4</v>
      </c>
      <c r="Q924" s="850">
        <v>230.07</v>
      </c>
    </row>
    <row r="925" spans="1:17" ht="14.45" customHeight="1" x14ac:dyDescent="0.2">
      <c r="A925" s="831" t="s">
        <v>577</v>
      </c>
      <c r="B925" s="832" t="s">
        <v>6745</v>
      </c>
      <c r="C925" s="832" t="s">
        <v>5722</v>
      </c>
      <c r="D925" s="832" t="s">
        <v>5780</v>
      </c>
      <c r="E925" s="832" t="s">
        <v>5781</v>
      </c>
      <c r="F925" s="849">
        <v>1</v>
      </c>
      <c r="G925" s="849">
        <v>123.33</v>
      </c>
      <c r="H925" s="849"/>
      <c r="I925" s="849">
        <v>123.33</v>
      </c>
      <c r="J925" s="849"/>
      <c r="K925" s="849"/>
      <c r="L925" s="849"/>
      <c r="M925" s="849"/>
      <c r="N925" s="849"/>
      <c r="O925" s="849"/>
      <c r="P925" s="837"/>
      <c r="Q925" s="850"/>
    </row>
    <row r="926" spans="1:17" ht="14.45" customHeight="1" x14ac:dyDescent="0.2">
      <c r="A926" s="831" t="s">
        <v>577</v>
      </c>
      <c r="B926" s="832" t="s">
        <v>6745</v>
      </c>
      <c r="C926" s="832" t="s">
        <v>5722</v>
      </c>
      <c r="D926" s="832" t="s">
        <v>5783</v>
      </c>
      <c r="E926" s="832" t="s">
        <v>5784</v>
      </c>
      <c r="F926" s="849"/>
      <c r="G926" s="849"/>
      <c r="H926" s="849"/>
      <c r="I926" s="849"/>
      <c r="J926" s="849">
        <v>3</v>
      </c>
      <c r="K926" s="849">
        <v>652.91999999999996</v>
      </c>
      <c r="L926" s="849">
        <v>1</v>
      </c>
      <c r="M926" s="849">
        <v>217.64</v>
      </c>
      <c r="N926" s="849">
        <v>7</v>
      </c>
      <c r="O926" s="849">
        <v>1523.4799999999998</v>
      </c>
      <c r="P926" s="837">
        <v>2.333333333333333</v>
      </c>
      <c r="Q926" s="850">
        <v>217.63999999999996</v>
      </c>
    </row>
    <row r="927" spans="1:17" ht="14.45" customHeight="1" x14ac:dyDescent="0.2">
      <c r="A927" s="831" t="s">
        <v>577</v>
      </c>
      <c r="B927" s="832" t="s">
        <v>6745</v>
      </c>
      <c r="C927" s="832" t="s">
        <v>5722</v>
      </c>
      <c r="D927" s="832" t="s">
        <v>5785</v>
      </c>
      <c r="E927" s="832" t="s">
        <v>5784</v>
      </c>
      <c r="F927" s="849">
        <v>4</v>
      </c>
      <c r="G927" s="849">
        <v>1061.24</v>
      </c>
      <c r="H927" s="849">
        <v>0.66666666666666674</v>
      </c>
      <c r="I927" s="849">
        <v>265.31</v>
      </c>
      <c r="J927" s="849">
        <v>6</v>
      </c>
      <c r="K927" s="849">
        <v>1591.86</v>
      </c>
      <c r="L927" s="849">
        <v>1</v>
      </c>
      <c r="M927" s="849">
        <v>265.31</v>
      </c>
      <c r="N927" s="849">
        <v>12</v>
      </c>
      <c r="O927" s="849">
        <v>3183.7200000000003</v>
      </c>
      <c r="P927" s="837">
        <v>2.0000000000000004</v>
      </c>
      <c r="Q927" s="850">
        <v>265.31</v>
      </c>
    </row>
    <row r="928" spans="1:17" ht="14.45" customHeight="1" x14ac:dyDescent="0.2">
      <c r="A928" s="831" t="s">
        <v>577</v>
      </c>
      <c r="B928" s="832" t="s">
        <v>6745</v>
      </c>
      <c r="C928" s="832" t="s">
        <v>5722</v>
      </c>
      <c r="D928" s="832" t="s">
        <v>5786</v>
      </c>
      <c r="E928" s="832" t="s">
        <v>5787</v>
      </c>
      <c r="F928" s="849">
        <v>3</v>
      </c>
      <c r="G928" s="849">
        <v>1554.54</v>
      </c>
      <c r="H928" s="849"/>
      <c r="I928" s="849">
        <v>518.17999999999995</v>
      </c>
      <c r="J928" s="849"/>
      <c r="K928" s="849"/>
      <c r="L928" s="849"/>
      <c r="M928" s="849"/>
      <c r="N928" s="849">
        <v>1</v>
      </c>
      <c r="O928" s="849">
        <v>518.17999999999995</v>
      </c>
      <c r="P928" s="837"/>
      <c r="Q928" s="850">
        <v>518.17999999999995</v>
      </c>
    </row>
    <row r="929" spans="1:17" ht="14.45" customHeight="1" x14ac:dyDescent="0.2">
      <c r="A929" s="831" t="s">
        <v>577</v>
      </c>
      <c r="B929" s="832" t="s">
        <v>6745</v>
      </c>
      <c r="C929" s="832" t="s">
        <v>5722</v>
      </c>
      <c r="D929" s="832" t="s">
        <v>5788</v>
      </c>
      <c r="E929" s="832" t="s">
        <v>5789</v>
      </c>
      <c r="F929" s="849"/>
      <c r="G929" s="849"/>
      <c r="H929" s="849"/>
      <c r="I929" s="849"/>
      <c r="J929" s="849">
        <v>2</v>
      </c>
      <c r="K929" s="849">
        <v>2068.58</v>
      </c>
      <c r="L929" s="849">
        <v>1</v>
      </c>
      <c r="M929" s="849">
        <v>1034.29</v>
      </c>
      <c r="N929" s="849">
        <v>3</v>
      </c>
      <c r="O929" s="849">
        <v>3102.87</v>
      </c>
      <c r="P929" s="837">
        <v>1.5</v>
      </c>
      <c r="Q929" s="850">
        <v>1034.29</v>
      </c>
    </row>
    <row r="930" spans="1:17" ht="14.45" customHeight="1" x14ac:dyDescent="0.2">
      <c r="A930" s="831" t="s">
        <v>577</v>
      </c>
      <c r="B930" s="832" t="s">
        <v>6745</v>
      </c>
      <c r="C930" s="832" t="s">
        <v>5722</v>
      </c>
      <c r="D930" s="832" t="s">
        <v>5791</v>
      </c>
      <c r="E930" s="832" t="s">
        <v>5746</v>
      </c>
      <c r="F930" s="849">
        <v>4</v>
      </c>
      <c r="G930" s="849">
        <v>385.52</v>
      </c>
      <c r="H930" s="849"/>
      <c r="I930" s="849">
        <v>96.38</v>
      </c>
      <c r="J930" s="849"/>
      <c r="K930" s="849"/>
      <c r="L930" s="849"/>
      <c r="M930" s="849"/>
      <c r="N930" s="849"/>
      <c r="O930" s="849"/>
      <c r="P930" s="837"/>
      <c r="Q930" s="850"/>
    </row>
    <row r="931" spans="1:17" ht="14.45" customHeight="1" x14ac:dyDescent="0.2">
      <c r="A931" s="831" t="s">
        <v>577</v>
      </c>
      <c r="B931" s="832" t="s">
        <v>6745</v>
      </c>
      <c r="C931" s="832" t="s">
        <v>5722</v>
      </c>
      <c r="D931" s="832" t="s">
        <v>5792</v>
      </c>
      <c r="E931" s="832" t="s">
        <v>5746</v>
      </c>
      <c r="F931" s="849">
        <v>9</v>
      </c>
      <c r="G931" s="849">
        <v>1091.25</v>
      </c>
      <c r="H931" s="849">
        <v>1</v>
      </c>
      <c r="I931" s="849">
        <v>121.25</v>
      </c>
      <c r="J931" s="849">
        <v>9</v>
      </c>
      <c r="K931" s="849">
        <v>1091.25</v>
      </c>
      <c r="L931" s="849">
        <v>1</v>
      </c>
      <c r="M931" s="849">
        <v>121.25</v>
      </c>
      <c r="N931" s="849">
        <v>9</v>
      </c>
      <c r="O931" s="849">
        <v>1091.25</v>
      </c>
      <c r="P931" s="837">
        <v>1</v>
      </c>
      <c r="Q931" s="850">
        <v>121.25</v>
      </c>
    </row>
    <row r="932" spans="1:17" ht="14.45" customHeight="1" x14ac:dyDescent="0.2">
      <c r="A932" s="831" t="s">
        <v>577</v>
      </c>
      <c r="B932" s="832" t="s">
        <v>6745</v>
      </c>
      <c r="C932" s="832" t="s">
        <v>5722</v>
      </c>
      <c r="D932" s="832" t="s">
        <v>5794</v>
      </c>
      <c r="E932" s="832" t="s">
        <v>5746</v>
      </c>
      <c r="F932" s="849"/>
      <c r="G932" s="849"/>
      <c r="H932" s="849"/>
      <c r="I932" s="849"/>
      <c r="J932" s="849">
        <v>4</v>
      </c>
      <c r="K932" s="849">
        <v>456</v>
      </c>
      <c r="L932" s="849">
        <v>1</v>
      </c>
      <c r="M932" s="849">
        <v>114</v>
      </c>
      <c r="N932" s="849"/>
      <c r="O932" s="849"/>
      <c r="P932" s="837"/>
      <c r="Q932" s="850"/>
    </row>
    <row r="933" spans="1:17" ht="14.45" customHeight="1" x14ac:dyDescent="0.2">
      <c r="A933" s="831" t="s">
        <v>577</v>
      </c>
      <c r="B933" s="832" t="s">
        <v>6745</v>
      </c>
      <c r="C933" s="832" t="s">
        <v>5722</v>
      </c>
      <c r="D933" s="832" t="s">
        <v>5795</v>
      </c>
      <c r="E933" s="832" t="s">
        <v>5746</v>
      </c>
      <c r="F933" s="849"/>
      <c r="G933" s="849"/>
      <c r="H933" s="849"/>
      <c r="I933" s="849"/>
      <c r="J933" s="849"/>
      <c r="K933" s="849"/>
      <c r="L933" s="849"/>
      <c r="M933" s="849"/>
      <c r="N933" s="849">
        <v>1</v>
      </c>
      <c r="O933" s="849">
        <v>172.04</v>
      </c>
      <c r="P933" s="837"/>
      <c r="Q933" s="850">
        <v>172.04</v>
      </c>
    </row>
    <row r="934" spans="1:17" ht="14.45" customHeight="1" x14ac:dyDescent="0.2">
      <c r="A934" s="831" t="s">
        <v>577</v>
      </c>
      <c r="B934" s="832" t="s">
        <v>6745</v>
      </c>
      <c r="C934" s="832" t="s">
        <v>5722</v>
      </c>
      <c r="D934" s="832" t="s">
        <v>5796</v>
      </c>
      <c r="E934" s="832" t="s">
        <v>5746</v>
      </c>
      <c r="F934" s="849">
        <v>6</v>
      </c>
      <c r="G934" s="849">
        <v>540.96</v>
      </c>
      <c r="H934" s="849">
        <v>0.6</v>
      </c>
      <c r="I934" s="849">
        <v>90.160000000000011</v>
      </c>
      <c r="J934" s="849">
        <v>10</v>
      </c>
      <c r="K934" s="849">
        <v>901.6</v>
      </c>
      <c r="L934" s="849">
        <v>1</v>
      </c>
      <c r="M934" s="849">
        <v>90.16</v>
      </c>
      <c r="N934" s="849">
        <v>8</v>
      </c>
      <c r="O934" s="849">
        <v>721.28</v>
      </c>
      <c r="P934" s="837">
        <v>0.79999999999999993</v>
      </c>
      <c r="Q934" s="850">
        <v>90.16</v>
      </c>
    </row>
    <row r="935" spans="1:17" ht="14.45" customHeight="1" x14ac:dyDescent="0.2">
      <c r="A935" s="831" t="s">
        <v>577</v>
      </c>
      <c r="B935" s="832" t="s">
        <v>6745</v>
      </c>
      <c r="C935" s="832" t="s">
        <v>5722</v>
      </c>
      <c r="D935" s="832" t="s">
        <v>5797</v>
      </c>
      <c r="E935" s="832" t="s">
        <v>5798</v>
      </c>
      <c r="F935" s="849"/>
      <c r="G935" s="849"/>
      <c r="H935" s="849"/>
      <c r="I935" s="849"/>
      <c r="J935" s="849"/>
      <c r="K935" s="849"/>
      <c r="L935" s="849"/>
      <c r="M935" s="849"/>
      <c r="N935" s="849">
        <v>1</v>
      </c>
      <c r="O935" s="849">
        <v>4157.13</v>
      </c>
      <c r="P935" s="837"/>
      <c r="Q935" s="850">
        <v>4157.13</v>
      </c>
    </row>
    <row r="936" spans="1:17" ht="14.45" customHeight="1" x14ac:dyDescent="0.2">
      <c r="A936" s="831" t="s">
        <v>577</v>
      </c>
      <c r="B936" s="832" t="s">
        <v>6745</v>
      </c>
      <c r="C936" s="832" t="s">
        <v>5722</v>
      </c>
      <c r="D936" s="832" t="s">
        <v>5807</v>
      </c>
      <c r="E936" s="832" t="s">
        <v>5808</v>
      </c>
      <c r="F936" s="849">
        <v>1</v>
      </c>
      <c r="G936" s="849">
        <v>4990</v>
      </c>
      <c r="H936" s="849"/>
      <c r="I936" s="849">
        <v>4990</v>
      </c>
      <c r="J936" s="849"/>
      <c r="K936" s="849"/>
      <c r="L936" s="849"/>
      <c r="M936" s="849"/>
      <c r="N936" s="849">
        <v>1</v>
      </c>
      <c r="O936" s="849">
        <v>4990</v>
      </c>
      <c r="P936" s="837"/>
      <c r="Q936" s="850">
        <v>4990</v>
      </c>
    </row>
    <row r="937" spans="1:17" ht="14.45" customHeight="1" x14ac:dyDescent="0.2">
      <c r="A937" s="831" t="s">
        <v>577</v>
      </c>
      <c r="B937" s="832" t="s">
        <v>6745</v>
      </c>
      <c r="C937" s="832" t="s">
        <v>5722</v>
      </c>
      <c r="D937" s="832" t="s">
        <v>5809</v>
      </c>
      <c r="E937" s="832" t="s">
        <v>5810</v>
      </c>
      <c r="F937" s="849">
        <v>1</v>
      </c>
      <c r="G937" s="849">
        <v>1486.15</v>
      </c>
      <c r="H937" s="849"/>
      <c r="I937" s="849">
        <v>1486.15</v>
      </c>
      <c r="J937" s="849"/>
      <c r="K937" s="849"/>
      <c r="L937" s="849"/>
      <c r="M937" s="849"/>
      <c r="N937" s="849">
        <v>9</v>
      </c>
      <c r="O937" s="849">
        <v>13375.35</v>
      </c>
      <c r="P937" s="837"/>
      <c r="Q937" s="850">
        <v>1486.15</v>
      </c>
    </row>
    <row r="938" spans="1:17" ht="14.45" customHeight="1" x14ac:dyDescent="0.2">
      <c r="A938" s="831" t="s">
        <v>577</v>
      </c>
      <c r="B938" s="832" t="s">
        <v>6745</v>
      </c>
      <c r="C938" s="832" t="s">
        <v>5722</v>
      </c>
      <c r="D938" s="832" t="s">
        <v>5817</v>
      </c>
      <c r="E938" s="832" t="s">
        <v>5816</v>
      </c>
      <c r="F938" s="849"/>
      <c r="G938" s="849"/>
      <c r="H938" s="849"/>
      <c r="I938" s="849"/>
      <c r="J938" s="849"/>
      <c r="K938" s="849"/>
      <c r="L938" s="849"/>
      <c r="M938" s="849"/>
      <c r="N938" s="849">
        <v>1</v>
      </c>
      <c r="O938" s="849">
        <v>4301.95</v>
      </c>
      <c r="P938" s="837"/>
      <c r="Q938" s="850">
        <v>4301.95</v>
      </c>
    </row>
    <row r="939" spans="1:17" ht="14.45" customHeight="1" x14ac:dyDescent="0.2">
      <c r="A939" s="831" t="s">
        <v>577</v>
      </c>
      <c r="B939" s="832" t="s">
        <v>6745</v>
      </c>
      <c r="C939" s="832" t="s">
        <v>5722</v>
      </c>
      <c r="D939" s="832" t="s">
        <v>5818</v>
      </c>
      <c r="E939" s="832" t="s">
        <v>5819</v>
      </c>
      <c r="F939" s="849"/>
      <c r="G939" s="849"/>
      <c r="H939" s="849"/>
      <c r="I939" s="849"/>
      <c r="J939" s="849">
        <v>2</v>
      </c>
      <c r="K939" s="849">
        <v>2495.56</v>
      </c>
      <c r="L939" s="849">
        <v>1</v>
      </c>
      <c r="M939" s="849">
        <v>1247.78</v>
      </c>
      <c r="N939" s="849">
        <v>8</v>
      </c>
      <c r="O939" s="849">
        <v>9982.2400000000016</v>
      </c>
      <c r="P939" s="837">
        <v>4.0000000000000009</v>
      </c>
      <c r="Q939" s="850">
        <v>1247.7800000000002</v>
      </c>
    </row>
    <row r="940" spans="1:17" ht="14.45" customHeight="1" x14ac:dyDescent="0.2">
      <c r="A940" s="831" t="s">
        <v>577</v>
      </c>
      <c r="B940" s="832" t="s">
        <v>6745</v>
      </c>
      <c r="C940" s="832" t="s">
        <v>5722</v>
      </c>
      <c r="D940" s="832" t="s">
        <v>5820</v>
      </c>
      <c r="E940" s="832" t="s">
        <v>5819</v>
      </c>
      <c r="F940" s="849">
        <v>20</v>
      </c>
      <c r="G940" s="849">
        <v>28437.800000000003</v>
      </c>
      <c r="H940" s="849">
        <v>0.86956521739130443</v>
      </c>
      <c r="I940" s="849">
        <v>1421.89</v>
      </c>
      <c r="J940" s="849">
        <v>23</v>
      </c>
      <c r="K940" s="849">
        <v>32703.47</v>
      </c>
      <c r="L940" s="849">
        <v>1</v>
      </c>
      <c r="M940" s="849">
        <v>1421.89</v>
      </c>
      <c r="N940" s="849">
        <v>31</v>
      </c>
      <c r="O940" s="849">
        <v>44078.59</v>
      </c>
      <c r="P940" s="837">
        <v>1.3478260869565215</v>
      </c>
      <c r="Q940" s="850">
        <v>1421.8899999999999</v>
      </c>
    </row>
    <row r="941" spans="1:17" ht="14.45" customHeight="1" x14ac:dyDescent="0.2">
      <c r="A941" s="831" t="s">
        <v>577</v>
      </c>
      <c r="B941" s="832" t="s">
        <v>6745</v>
      </c>
      <c r="C941" s="832" t="s">
        <v>5722</v>
      </c>
      <c r="D941" s="832" t="s">
        <v>5821</v>
      </c>
      <c r="E941" s="832" t="s">
        <v>5819</v>
      </c>
      <c r="F941" s="849">
        <v>13</v>
      </c>
      <c r="G941" s="849">
        <v>21529.43</v>
      </c>
      <c r="H941" s="849">
        <v>0.48148148148148145</v>
      </c>
      <c r="I941" s="849">
        <v>1656.1100000000001</v>
      </c>
      <c r="J941" s="849">
        <v>27</v>
      </c>
      <c r="K941" s="849">
        <v>44714.97</v>
      </c>
      <c r="L941" s="849">
        <v>1</v>
      </c>
      <c r="M941" s="849">
        <v>1656.1100000000001</v>
      </c>
      <c r="N941" s="849">
        <v>27</v>
      </c>
      <c r="O941" s="849">
        <v>44714.97</v>
      </c>
      <c r="P941" s="837">
        <v>1</v>
      </c>
      <c r="Q941" s="850">
        <v>1656.1100000000001</v>
      </c>
    </row>
    <row r="942" spans="1:17" ht="14.45" customHeight="1" x14ac:dyDescent="0.2">
      <c r="A942" s="831" t="s">
        <v>577</v>
      </c>
      <c r="B942" s="832" t="s">
        <v>6745</v>
      </c>
      <c r="C942" s="832" t="s">
        <v>5722</v>
      </c>
      <c r="D942" s="832" t="s">
        <v>5822</v>
      </c>
      <c r="E942" s="832" t="s">
        <v>5819</v>
      </c>
      <c r="F942" s="849">
        <v>10</v>
      </c>
      <c r="G942" s="849">
        <v>17794.400000000001</v>
      </c>
      <c r="H942" s="849">
        <v>5</v>
      </c>
      <c r="I942" s="849">
        <v>1779.44</v>
      </c>
      <c r="J942" s="849">
        <v>2</v>
      </c>
      <c r="K942" s="849">
        <v>3558.88</v>
      </c>
      <c r="L942" s="849">
        <v>1</v>
      </c>
      <c r="M942" s="849">
        <v>1779.44</v>
      </c>
      <c r="N942" s="849">
        <v>13</v>
      </c>
      <c r="O942" s="849">
        <v>23132.719999999998</v>
      </c>
      <c r="P942" s="837">
        <v>6.4999999999999991</v>
      </c>
      <c r="Q942" s="850">
        <v>1779.4399999999998</v>
      </c>
    </row>
    <row r="943" spans="1:17" ht="14.45" customHeight="1" x14ac:dyDescent="0.2">
      <c r="A943" s="831" t="s">
        <v>577</v>
      </c>
      <c r="B943" s="832" t="s">
        <v>6745</v>
      </c>
      <c r="C943" s="832" t="s">
        <v>5722</v>
      </c>
      <c r="D943" s="832" t="s">
        <v>5823</v>
      </c>
      <c r="E943" s="832" t="s">
        <v>5824</v>
      </c>
      <c r="F943" s="849">
        <v>10</v>
      </c>
      <c r="G943" s="849">
        <v>14198.2</v>
      </c>
      <c r="H943" s="849">
        <v>3.3333333333333335</v>
      </c>
      <c r="I943" s="849">
        <v>1419.8200000000002</v>
      </c>
      <c r="J943" s="849">
        <v>3</v>
      </c>
      <c r="K943" s="849">
        <v>4259.46</v>
      </c>
      <c r="L943" s="849">
        <v>1</v>
      </c>
      <c r="M943" s="849">
        <v>1419.82</v>
      </c>
      <c r="N943" s="849"/>
      <c r="O943" s="849"/>
      <c r="P943" s="837"/>
      <c r="Q943" s="850"/>
    </row>
    <row r="944" spans="1:17" ht="14.45" customHeight="1" x14ac:dyDescent="0.2">
      <c r="A944" s="831" t="s">
        <v>577</v>
      </c>
      <c r="B944" s="832" t="s">
        <v>6745</v>
      </c>
      <c r="C944" s="832" t="s">
        <v>5722</v>
      </c>
      <c r="D944" s="832" t="s">
        <v>5825</v>
      </c>
      <c r="E944" s="832" t="s">
        <v>5824</v>
      </c>
      <c r="F944" s="849">
        <v>9</v>
      </c>
      <c r="G944" s="849">
        <v>13925.61</v>
      </c>
      <c r="H944" s="849">
        <v>2.25</v>
      </c>
      <c r="I944" s="849">
        <v>1547.29</v>
      </c>
      <c r="J944" s="849">
        <v>4</v>
      </c>
      <c r="K944" s="849">
        <v>6189.16</v>
      </c>
      <c r="L944" s="849">
        <v>1</v>
      </c>
      <c r="M944" s="849">
        <v>1547.29</v>
      </c>
      <c r="N944" s="849">
        <v>6</v>
      </c>
      <c r="O944" s="849">
        <v>9283.74</v>
      </c>
      <c r="P944" s="837">
        <v>1.5</v>
      </c>
      <c r="Q944" s="850">
        <v>1547.29</v>
      </c>
    </row>
    <row r="945" spans="1:17" ht="14.45" customHeight="1" x14ac:dyDescent="0.2">
      <c r="A945" s="831" t="s">
        <v>577</v>
      </c>
      <c r="B945" s="832" t="s">
        <v>6745</v>
      </c>
      <c r="C945" s="832" t="s">
        <v>5722</v>
      </c>
      <c r="D945" s="832" t="s">
        <v>5827</v>
      </c>
      <c r="E945" s="832" t="s">
        <v>5824</v>
      </c>
      <c r="F945" s="849"/>
      <c r="G945" s="849"/>
      <c r="H945" s="849"/>
      <c r="I945" s="849"/>
      <c r="J945" s="849">
        <v>1</v>
      </c>
      <c r="K945" s="849">
        <v>1783.58</v>
      </c>
      <c r="L945" s="849">
        <v>1</v>
      </c>
      <c r="M945" s="849">
        <v>1783.58</v>
      </c>
      <c r="N945" s="849"/>
      <c r="O945" s="849"/>
      <c r="P945" s="837"/>
      <c r="Q945" s="850"/>
    </row>
    <row r="946" spans="1:17" ht="14.45" customHeight="1" x14ac:dyDescent="0.2">
      <c r="A946" s="831" t="s">
        <v>577</v>
      </c>
      <c r="B946" s="832" t="s">
        <v>6745</v>
      </c>
      <c r="C946" s="832" t="s">
        <v>5722</v>
      </c>
      <c r="D946" s="832" t="s">
        <v>5828</v>
      </c>
      <c r="E946" s="832" t="s">
        <v>5829</v>
      </c>
      <c r="F946" s="849">
        <v>37</v>
      </c>
      <c r="G946" s="849">
        <v>29203.730000000003</v>
      </c>
      <c r="H946" s="849">
        <v>0.78723404255319163</v>
      </c>
      <c r="I946" s="849">
        <v>789.29000000000008</v>
      </c>
      <c r="J946" s="849">
        <v>47</v>
      </c>
      <c r="K946" s="849">
        <v>37096.629999999997</v>
      </c>
      <c r="L946" s="849">
        <v>1</v>
      </c>
      <c r="M946" s="849">
        <v>789.29</v>
      </c>
      <c r="N946" s="849">
        <v>84</v>
      </c>
      <c r="O946" s="849">
        <v>66300.360000000015</v>
      </c>
      <c r="P946" s="837">
        <v>1.7872340425531921</v>
      </c>
      <c r="Q946" s="850">
        <v>789.29000000000019</v>
      </c>
    </row>
    <row r="947" spans="1:17" ht="14.45" customHeight="1" x14ac:dyDescent="0.2">
      <c r="A947" s="831" t="s">
        <v>577</v>
      </c>
      <c r="B947" s="832" t="s">
        <v>6745</v>
      </c>
      <c r="C947" s="832" t="s">
        <v>5722</v>
      </c>
      <c r="D947" s="832" t="s">
        <v>5834</v>
      </c>
      <c r="E947" s="832" t="s">
        <v>5835</v>
      </c>
      <c r="F947" s="849">
        <v>1</v>
      </c>
      <c r="G947" s="849">
        <v>322.20999999999998</v>
      </c>
      <c r="H947" s="849"/>
      <c r="I947" s="849">
        <v>322.20999999999998</v>
      </c>
      <c r="J947" s="849"/>
      <c r="K947" s="849"/>
      <c r="L947" s="849"/>
      <c r="M947" s="849"/>
      <c r="N947" s="849"/>
      <c r="O947" s="849"/>
      <c r="P947" s="837"/>
      <c r="Q947" s="850"/>
    </row>
    <row r="948" spans="1:17" ht="14.45" customHeight="1" x14ac:dyDescent="0.2">
      <c r="A948" s="831" t="s">
        <v>577</v>
      </c>
      <c r="B948" s="832" t="s">
        <v>6745</v>
      </c>
      <c r="C948" s="832" t="s">
        <v>5722</v>
      </c>
      <c r="D948" s="832" t="s">
        <v>5836</v>
      </c>
      <c r="E948" s="832" t="s">
        <v>5824</v>
      </c>
      <c r="F948" s="849">
        <v>9</v>
      </c>
      <c r="G948" s="849">
        <v>11472.57</v>
      </c>
      <c r="H948" s="849">
        <v>1.2857142857142856</v>
      </c>
      <c r="I948" s="849">
        <v>1274.73</v>
      </c>
      <c r="J948" s="849">
        <v>7</v>
      </c>
      <c r="K948" s="849">
        <v>8923.11</v>
      </c>
      <c r="L948" s="849">
        <v>1</v>
      </c>
      <c r="M948" s="849">
        <v>1274.73</v>
      </c>
      <c r="N948" s="849"/>
      <c r="O948" s="849"/>
      <c r="P948" s="837"/>
      <c r="Q948" s="850"/>
    </row>
    <row r="949" spans="1:17" ht="14.45" customHeight="1" x14ac:dyDescent="0.2">
      <c r="A949" s="831" t="s">
        <v>577</v>
      </c>
      <c r="B949" s="832" t="s">
        <v>6745</v>
      </c>
      <c r="C949" s="832" t="s">
        <v>5722</v>
      </c>
      <c r="D949" s="832" t="s">
        <v>5837</v>
      </c>
      <c r="E949" s="832" t="s">
        <v>5838</v>
      </c>
      <c r="F949" s="849">
        <v>2</v>
      </c>
      <c r="G949" s="849">
        <v>25281.06</v>
      </c>
      <c r="H949" s="849">
        <v>1</v>
      </c>
      <c r="I949" s="849">
        <v>12640.53</v>
      </c>
      <c r="J949" s="849">
        <v>2</v>
      </c>
      <c r="K949" s="849">
        <v>25281.06</v>
      </c>
      <c r="L949" s="849">
        <v>1</v>
      </c>
      <c r="M949" s="849">
        <v>12640.53</v>
      </c>
      <c r="N949" s="849"/>
      <c r="O949" s="849"/>
      <c r="P949" s="837"/>
      <c r="Q949" s="850"/>
    </row>
    <row r="950" spans="1:17" ht="14.45" customHeight="1" x14ac:dyDescent="0.2">
      <c r="A950" s="831" t="s">
        <v>577</v>
      </c>
      <c r="B950" s="832" t="s">
        <v>6745</v>
      </c>
      <c r="C950" s="832" t="s">
        <v>5722</v>
      </c>
      <c r="D950" s="832" t="s">
        <v>5843</v>
      </c>
      <c r="E950" s="832" t="s">
        <v>5842</v>
      </c>
      <c r="F950" s="849"/>
      <c r="G950" s="849"/>
      <c r="H950" s="849"/>
      <c r="I950" s="849"/>
      <c r="J950" s="849"/>
      <c r="K950" s="849"/>
      <c r="L950" s="849"/>
      <c r="M950" s="849"/>
      <c r="N950" s="849">
        <v>2</v>
      </c>
      <c r="O950" s="849">
        <v>26564.080000000002</v>
      </c>
      <c r="P950" s="837"/>
      <c r="Q950" s="850">
        <v>13282.04</v>
      </c>
    </row>
    <row r="951" spans="1:17" ht="14.45" customHeight="1" x14ac:dyDescent="0.2">
      <c r="A951" s="831" t="s">
        <v>577</v>
      </c>
      <c r="B951" s="832" t="s">
        <v>6745</v>
      </c>
      <c r="C951" s="832" t="s">
        <v>5722</v>
      </c>
      <c r="D951" s="832" t="s">
        <v>5844</v>
      </c>
      <c r="E951" s="832" t="s">
        <v>5840</v>
      </c>
      <c r="F951" s="849">
        <v>4</v>
      </c>
      <c r="G951" s="849">
        <v>5088</v>
      </c>
      <c r="H951" s="849"/>
      <c r="I951" s="849">
        <v>1272</v>
      </c>
      <c r="J951" s="849"/>
      <c r="K951" s="849"/>
      <c r="L951" s="849"/>
      <c r="M951" s="849"/>
      <c r="N951" s="849">
        <v>4</v>
      </c>
      <c r="O951" s="849">
        <v>4829.08</v>
      </c>
      <c r="P951" s="837"/>
      <c r="Q951" s="850">
        <v>1207.27</v>
      </c>
    </row>
    <row r="952" spans="1:17" ht="14.45" customHeight="1" x14ac:dyDescent="0.2">
      <c r="A952" s="831" t="s">
        <v>577</v>
      </c>
      <c r="B952" s="832" t="s">
        <v>6745</v>
      </c>
      <c r="C952" s="832" t="s">
        <v>5722</v>
      </c>
      <c r="D952" s="832" t="s">
        <v>6766</v>
      </c>
      <c r="E952" s="832" t="s">
        <v>6373</v>
      </c>
      <c r="F952" s="849">
        <v>3</v>
      </c>
      <c r="G952" s="849">
        <v>31886.850000000002</v>
      </c>
      <c r="H952" s="849">
        <v>0.60000000000000009</v>
      </c>
      <c r="I952" s="849">
        <v>10628.95</v>
      </c>
      <c r="J952" s="849">
        <v>5</v>
      </c>
      <c r="K952" s="849">
        <v>53144.75</v>
      </c>
      <c r="L952" s="849">
        <v>1</v>
      </c>
      <c r="M952" s="849">
        <v>10628.95</v>
      </c>
      <c r="N952" s="849">
        <v>3</v>
      </c>
      <c r="O952" s="849">
        <v>31886.850000000002</v>
      </c>
      <c r="P952" s="837">
        <v>0.60000000000000009</v>
      </c>
      <c r="Q952" s="850">
        <v>10628.95</v>
      </c>
    </row>
    <row r="953" spans="1:17" ht="14.45" customHeight="1" x14ac:dyDescent="0.2">
      <c r="A953" s="831" t="s">
        <v>577</v>
      </c>
      <c r="B953" s="832" t="s">
        <v>6745</v>
      </c>
      <c r="C953" s="832" t="s">
        <v>5722</v>
      </c>
      <c r="D953" s="832" t="s">
        <v>5851</v>
      </c>
      <c r="E953" s="832" t="s">
        <v>5852</v>
      </c>
      <c r="F953" s="849">
        <v>4</v>
      </c>
      <c r="G953" s="849">
        <v>4380.92</v>
      </c>
      <c r="H953" s="849">
        <v>1</v>
      </c>
      <c r="I953" s="849">
        <v>1095.23</v>
      </c>
      <c r="J953" s="849">
        <v>4</v>
      </c>
      <c r="K953" s="849">
        <v>4380.92</v>
      </c>
      <c r="L953" s="849">
        <v>1</v>
      </c>
      <c r="M953" s="849">
        <v>1095.23</v>
      </c>
      <c r="N953" s="849">
        <v>3</v>
      </c>
      <c r="O953" s="849">
        <v>3285.69</v>
      </c>
      <c r="P953" s="837">
        <v>0.75</v>
      </c>
      <c r="Q953" s="850">
        <v>1095.23</v>
      </c>
    </row>
    <row r="954" spans="1:17" ht="14.45" customHeight="1" x14ac:dyDescent="0.2">
      <c r="A954" s="831" t="s">
        <v>577</v>
      </c>
      <c r="B954" s="832" t="s">
        <v>6745</v>
      </c>
      <c r="C954" s="832" t="s">
        <v>5722</v>
      </c>
      <c r="D954" s="832" t="s">
        <v>5853</v>
      </c>
      <c r="E954" s="832" t="s">
        <v>5854</v>
      </c>
      <c r="F954" s="849"/>
      <c r="G954" s="849"/>
      <c r="H954" s="849"/>
      <c r="I954" s="849"/>
      <c r="J954" s="849">
        <v>1</v>
      </c>
      <c r="K954" s="849">
        <v>11674</v>
      </c>
      <c r="L954" s="849">
        <v>1</v>
      </c>
      <c r="M954" s="849">
        <v>11674</v>
      </c>
      <c r="N954" s="849"/>
      <c r="O954" s="849"/>
      <c r="P954" s="837"/>
      <c r="Q954" s="850"/>
    </row>
    <row r="955" spans="1:17" ht="14.45" customHeight="1" x14ac:dyDescent="0.2">
      <c r="A955" s="831" t="s">
        <v>577</v>
      </c>
      <c r="B955" s="832" t="s">
        <v>6745</v>
      </c>
      <c r="C955" s="832" t="s">
        <v>5722</v>
      </c>
      <c r="D955" s="832" t="s">
        <v>5855</v>
      </c>
      <c r="E955" s="832" t="s">
        <v>5856</v>
      </c>
      <c r="F955" s="849">
        <v>17</v>
      </c>
      <c r="G955" s="849">
        <v>15345.39</v>
      </c>
      <c r="H955" s="849">
        <v>1.1333333333333333</v>
      </c>
      <c r="I955" s="849">
        <v>902.67</v>
      </c>
      <c r="J955" s="849">
        <v>15</v>
      </c>
      <c r="K955" s="849">
        <v>13540.05</v>
      </c>
      <c r="L955" s="849">
        <v>1</v>
      </c>
      <c r="M955" s="849">
        <v>902.67</v>
      </c>
      <c r="N955" s="849">
        <v>10</v>
      </c>
      <c r="O955" s="849">
        <v>9026.7000000000007</v>
      </c>
      <c r="P955" s="837">
        <v>0.66666666666666674</v>
      </c>
      <c r="Q955" s="850">
        <v>902.67000000000007</v>
      </c>
    </row>
    <row r="956" spans="1:17" ht="14.45" customHeight="1" x14ac:dyDescent="0.2">
      <c r="A956" s="831" t="s">
        <v>577</v>
      </c>
      <c r="B956" s="832" t="s">
        <v>6745</v>
      </c>
      <c r="C956" s="832" t="s">
        <v>5722</v>
      </c>
      <c r="D956" s="832" t="s">
        <v>5857</v>
      </c>
      <c r="E956" s="832" t="s">
        <v>5856</v>
      </c>
      <c r="F956" s="849">
        <v>10</v>
      </c>
      <c r="G956" s="849">
        <v>10294.200000000001</v>
      </c>
      <c r="H956" s="849">
        <v>0.2</v>
      </c>
      <c r="I956" s="849">
        <v>1029.42</v>
      </c>
      <c r="J956" s="849">
        <v>50</v>
      </c>
      <c r="K956" s="849">
        <v>51471</v>
      </c>
      <c r="L956" s="849">
        <v>1</v>
      </c>
      <c r="M956" s="849">
        <v>1029.42</v>
      </c>
      <c r="N956" s="849">
        <v>36</v>
      </c>
      <c r="O956" s="849">
        <v>37059.119999999995</v>
      </c>
      <c r="P956" s="837">
        <v>0.71999999999999986</v>
      </c>
      <c r="Q956" s="850">
        <v>1029.4199999999998</v>
      </c>
    </row>
    <row r="957" spans="1:17" ht="14.45" customHeight="1" x14ac:dyDescent="0.2">
      <c r="A957" s="831" t="s">
        <v>577</v>
      </c>
      <c r="B957" s="832" t="s">
        <v>6745</v>
      </c>
      <c r="C957" s="832" t="s">
        <v>5722</v>
      </c>
      <c r="D957" s="832" t="s">
        <v>5860</v>
      </c>
      <c r="E957" s="832" t="s">
        <v>5861</v>
      </c>
      <c r="F957" s="849">
        <v>4</v>
      </c>
      <c r="G957" s="849">
        <v>38017.96</v>
      </c>
      <c r="H957" s="849">
        <v>1</v>
      </c>
      <c r="I957" s="849">
        <v>9504.49</v>
      </c>
      <c r="J957" s="849">
        <v>4</v>
      </c>
      <c r="K957" s="849">
        <v>38017.96</v>
      </c>
      <c r="L957" s="849">
        <v>1</v>
      </c>
      <c r="M957" s="849">
        <v>9504.49</v>
      </c>
      <c r="N957" s="849">
        <v>3</v>
      </c>
      <c r="O957" s="849">
        <v>28513.47</v>
      </c>
      <c r="P957" s="837">
        <v>0.75</v>
      </c>
      <c r="Q957" s="850">
        <v>9504.49</v>
      </c>
    </row>
    <row r="958" spans="1:17" ht="14.45" customHeight="1" x14ac:dyDescent="0.2">
      <c r="A958" s="831" t="s">
        <v>577</v>
      </c>
      <c r="B958" s="832" t="s">
        <v>6745</v>
      </c>
      <c r="C958" s="832" t="s">
        <v>5722</v>
      </c>
      <c r="D958" s="832" t="s">
        <v>5868</v>
      </c>
      <c r="E958" s="832" t="s">
        <v>5869</v>
      </c>
      <c r="F958" s="849">
        <v>2</v>
      </c>
      <c r="G958" s="849">
        <v>18370.580000000002</v>
      </c>
      <c r="H958" s="849"/>
      <c r="I958" s="849">
        <v>9185.2900000000009</v>
      </c>
      <c r="J958" s="849"/>
      <c r="K958" s="849"/>
      <c r="L958" s="849"/>
      <c r="M958" s="849"/>
      <c r="N958" s="849">
        <v>1</v>
      </c>
      <c r="O958" s="849">
        <v>9185.2900000000009</v>
      </c>
      <c r="P958" s="837"/>
      <c r="Q958" s="850">
        <v>9185.2900000000009</v>
      </c>
    </row>
    <row r="959" spans="1:17" ht="14.45" customHeight="1" x14ac:dyDescent="0.2">
      <c r="A959" s="831" t="s">
        <v>577</v>
      </c>
      <c r="B959" s="832" t="s">
        <v>6745</v>
      </c>
      <c r="C959" s="832" t="s">
        <v>5722</v>
      </c>
      <c r="D959" s="832" t="s">
        <v>5878</v>
      </c>
      <c r="E959" s="832" t="s">
        <v>5877</v>
      </c>
      <c r="F959" s="849">
        <v>3</v>
      </c>
      <c r="G959" s="849">
        <v>1912.08</v>
      </c>
      <c r="H959" s="849"/>
      <c r="I959" s="849">
        <v>637.36</v>
      </c>
      <c r="J959" s="849"/>
      <c r="K959" s="849"/>
      <c r="L959" s="849"/>
      <c r="M959" s="849"/>
      <c r="N959" s="849">
        <v>2</v>
      </c>
      <c r="O959" s="849">
        <v>1274.72</v>
      </c>
      <c r="P959" s="837"/>
      <c r="Q959" s="850">
        <v>637.36</v>
      </c>
    </row>
    <row r="960" spans="1:17" ht="14.45" customHeight="1" x14ac:dyDescent="0.2">
      <c r="A960" s="831" t="s">
        <v>577</v>
      </c>
      <c r="B960" s="832" t="s">
        <v>6745</v>
      </c>
      <c r="C960" s="832" t="s">
        <v>5722</v>
      </c>
      <c r="D960" s="832" t="s">
        <v>5891</v>
      </c>
      <c r="E960" s="832" t="s">
        <v>5892</v>
      </c>
      <c r="F960" s="849"/>
      <c r="G960" s="849"/>
      <c r="H960" s="849"/>
      <c r="I960" s="849"/>
      <c r="J960" s="849"/>
      <c r="K960" s="849"/>
      <c r="L960" s="849"/>
      <c r="M960" s="849"/>
      <c r="N960" s="849">
        <v>0</v>
      </c>
      <c r="O960" s="849">
        <v>0</v>
      </c>
      <c r="P960" s="837"/>
      <c r="Q960" s="850"/>
    </row>
    <row r="961" spans="1:17" ht="14.45" customHeight="1" x14ac:dyDescent="0.2">
      <c r="A961" s="831" t="s">
        <v>577</v>
      </c>
      <c r="B961" s="832" t="s">
        <v>6745</v>
      </c>
      <c r="C961" s="832" t="s">
        <v>5722</v>
      </c>
      <c r="D961" s="832" t="s">
        <v>5893</v>
      </c>
      <c r="E961" s="832" t="s">
        <v>5894</v>
      </c>
      <c r="F961" s="849"/>
      <c r="G961" s="849"/>
      <c r="H961" s="849"/>
      <c r="I961" s="849"/>
      <c r="J961" s="849"/>
      <c r="K961" s="849"/>
      <c r="L961" s="849"/>
      <c r="M961" s="849"/>
      <c r="N961" s="849">
        <v>0</v>
      </c>
      <c r="O961" s="849">
        <v>0</v>
      </c>
      <c r="P961" s="837"/>
      <c r="Q961" s="850"/>
    </row>
    <row r="962" spans="1:17" ht="14.45" customHeight="1" x14ac:dyDescent="0.2">
      <c r="A962" s="831" t="s">
        <v>577</v>
      </c>
      <c r="B962" s="832" t="s">
        <v>6745</v>
      </c>
      <c r="C962" s="832" t="s">
        <v>5722</v>
      </c>
      <c r="D962" s="832" t="s">
        <v>5895</v>
      </c>
      <c r="E962" s="832" t="s">
        <v>5896</v>
      </c>
      <c r="F962" s="849">
        <v>2</v>
      </c>
      <c r="G962" s="849">
        <v>970.04</v>
      </c>
      <c r="H962" s="849">
        <v>2</v>
      </c>
      <c r="I962" s="849">
        <v>485.02</v>
      </c>
      <c r="J962" s="849">
        <v>1</v>
      </c>
      <c r="K962" s="849">
        <v>485.02</v>
      </c>
      <c r="L962" s="849">
        <v>1</v>
      </c>
      <c r="M962" s="849">
        <v>485.02</v>
      </c>
      <c r="N962" s="849"/>
      <c r="O962" s="849"/>
      <c r="P962" s="837"/>
      <c r="Q962" s="850"/>
    </row>
    <row r="963" spans="1:17" ht="14.45" customHeight="1" x14ac:dyDescent="0.2">
      <c r="A963" s="831" t="s">
        <v>577</v>
      </c>
      <c r="B963" s="832" t="s">
        <v>6745</v>
      </c>
      <c r="C963" s="832" t="s">
        <v>5722</v>
      </c>
      <c r="D963" s="832" t="s">
        <v>5897</v>
      </c>
      <c r="E963" s="832" t="s">
        <v>5896</v>
      </c>
      <c r="F963" s="849">
        <v>11</v>
      </c>
      <c r="G963" s="849">
        <v>3978.59</v>
      </c>
      <c r="H963" s="849">
        <v>1.1000000000000001</v>
      </c>
      <c r="I963" s="849">
        <v>361.69</v>
      </c>
      <c r="J963" s="849">
        <v>10</v>
      </c>
      <c r="K963" s="849">
        <v>3616.9</v>
      </c>
      <c r="L963" s="849">
        <v>1</v>
      </c>
      <c r="M963" s="849">
        <v>361.69</v>
      </c>
      <c r="N963" s="849">
        <v>1</v>
      </c>
      <c r="O963" s="849">
        <v>361.69</v>
      </c>
      <c r="P963" s="837">
        <v>9.9999999999999992E-2</v>
      </c>
      <c r="Q963" s="850">
        <v>361.69</v>
      </c>
    </row>
    <row r="964" spans="1:17" ht="14.45" customHeight="1" x14ac:dyDescent="0.2">
      <c r="A964" s="831" t="s">
        <v>577</v>
      </c>
      <c r="B964" s="832" t="s">
        <v>6745</v>
      </c>
      <c r="C964" s="832" t="s">
        <v>5722</v>
      </c>
      <c r="D964" s="832" t="s">
        <v>5898</v>
      </c>
      <c r="E964" s="832" t="s">
        <v>5899</v>
      </c>
      <c r="F964" s="849">
        <v>2</v>
      </c>
      <c r="G964" s="849">
        <v>10819.2</v>
      </c>
      <c r="H964" s="849">
        <v>1</v>
      </c>
      <c r="I964" s="849">
        <v>5409.6</v>
      </c>
      <c r="J964" s="849">
        <v>2</v>
      </c>
      <c r="K964" s="849">
        <v>10819.2</v>
      </c>
      <c r="L964" s="849">
        <v>1</v>
      </c>
      <c r="M964" s="849">
        <v>5409.6</v>
      </c>
      <c r="N964" s="849">
        <v>2</v>
      </c>
      <c r="O964" s="849">
        <v>10819.2</v>
      </c>
      <c r="P964" s="837">
        <v>1</v>
      </c>
      <c r="Q964" s="850">
        <v>5409.6</v>
      </c>
    </row>
    <row r="965" spans="1:17" ht="14.45" customHeight="1" x14ac:dyDescent="0.2">
      <c r="A965" s="831" t="s">
        <v>577</v>
      </c>
      <c r="B965" s="832" t="s">
        <v>6745</v>
      </c>
      <c r="C965" s="832" t="s">
        <v>5722</v>
      </c>
      <c r="D965" s="832" t="s">
        <v>5904</v>
      </c>
      <c r="E965" s="832" t="s">
        <v>5905</v>
      </c>
      <c r="F965" s="849">
        <v>9</v>
      </c>
      <c r="G965" s="849">
        <v>7670.7899999999991</v>
      </c>
      <c r="H965" s="849">
        <v>1.5</v>
      </c>
      <c r="I965" s="849">
        <v>852.31</v>
      </c>
      <c r="J965" s="849">
        <v>6</v>
      </c>
      <c r="K965" s="849">
        <v>5113.8599999999997</v>
      </c>
      <c r="L965" s="849">
        <v>1</v>
      </c>
      <c r="M965" s="849">
        <v>852.31</v>
      </c>
      <c r="N965" s="849"/>
      <c r="O965" s="849"/>
      <c r="P965" s="837"/>
      <c r="Q965" s="850"/>
    </row>
    <row r="966" spans="1:17" ht="14.45" customHeight="1" x14ac:dyDescent="0.2">
      <c r="A966" s="831" t="s">
        <v>577</v>
      </c>
      <c r="B966" s="832" t="s">
        <v>6745</v>
      </c>
      <c r="C966" s="832" t="s">
        <v>5722</v>
      </c>
      <c r="D966" s="832" t="s">
        <v>5906</v>
      </c>
      <c r="E966" s="832" t="s">
        <v>5907</v>
      </c>
      <c r="F966" s="849"/>
      <c r="G966" s="849"/>
      <c r="H966" s="849"/>
      <c r="I966" s="849"/>
      <c r="J966" s="849">
        <v>1</v>
      </c>
      <c r="K966" s="849">
        <v>12873.29</v>
      </c>
      <c r="L966" s="849">
        <v>1</v>
      </c>
      <c r="M966" s="849">
        <v>12873.29</v>
      </c>
      <c r="N966" s="849"/>
      <c r="O966" s="849"/>
      <c r="P966" s="837"/>
      <c r="Q966" s="850"/>
    </row>
    <row r="967" spans="1:17" ht="14.45" customHeight="1" x14ac:dyDescent="0.2">
      <c r="A967" s="831" t="s">
        <v>577</v>
      </c>
      <c r="B967" s="832" t="s">
        <v>6745</v>
      </c>
      <c r="C967" s="832" t="s">
        <v>5722</v>
      </c>
      <c r="D967" s="832" t="s">
        <v>6767</v>
      </c>
      <c r="E967" s="832" t="s">
        <v>6768</v>
      </c>
      <c r="F967" s="849">
        <v>10</v>
      </c>
      <c r="G967" s="849">
        <v>47353.5</v>
      </c>
      <c r="H967" s="849">
        <v>10</v>
      </c>
      <c r="I967" s="849">
        <v>4735.3500000000004</v>
      </c>
      <c r="J967" s="849">
        <v>1</v>
      </c>
      <c r="K967" s="849">
        <v>4735.3500000000004</v>
      </c>
      <c r="L967" s="849">
        <v>1</v>
      </c>
      <c r="M967" s="849">
        <v>4735.3500000000004</v>
      </c>
      <c r="N967" s="849"/>
      <c r="O967" s="849"/>
      <c r="P967" s="837"/>
      <c r="Q967" s="850"/>
    </row>
    <row r="968" spans="1:17" ht="14.45" customHeight="1" x14ac:dyDescent="0.2">
      <c r="A968" s="831" t="s">
        <v>577</v>
      </c>
      <c r="B968" s="832" t="s">
        <v>6745</v>
      </c>
      <c r="C968" s="832" t="s">
        <v>5722</v>
      </c>
      <c r="D968" s="832" t="s">
        <v>6769</v>
      </c>
      <c r="E968" s="832" t="s">
        <v>6770</v>
      </c>
      <c r="F968" s="849">
        <v>9</v>
      </c>
      <c r="G968" s="849">
        <v>71938.44</v>
      </c>
      <c r="H968" s="849">
        <v>9</v>
      </c>
      <c r="I968" s="849">
        <v>7993.16</v>
      </c>
      <c r="J968" s="849">
        <v>1</v>
      </c>
      <c r="K968" s="849">
        <v>7993.16</v>
      </c>
      <c r="L968" s="849">
        <v>1</v>
      </c>
      <c r="M968" s="849">
        <v>7993.16</v>
      </c>
      <c r="N968" s="849"/>
      <c r="O968" s="849"/>
      <c r="P968" s="837"/>
      <c r="Q968" s="850"/>
    </row>
    <row r="969" spans="1:17" ht="14.45" customHeight="1" x14ac:dyDescent="0.2">
      <c r="A969" s="831" t="s">
        <v>577</v>
      </c>
      <c r="B969" s="832" t="s">
        <v>6745</v>
      </c>
      <c r="C969" s="832" t="s">
        <v>5722</v>
      </c>
      <c r="D969" s="832" t="s">
        <v>6771</v>
      </c>
      <c r="E969" s="832" t="s">
        <v>6772</v>
      </c>
      <c r="F969" s="849">
        <v>11</v>
      </c>
      <c r="G969" s="849">
        <v>31528.97</v>
      </c>
      <c r="H969" s="849">
        <v>11</v>
      </c>
      <c r="I969" s="849">
        <v>2866.27</v>
      </c>
      <c r="J969" s="849">
        <v>1</v>
      </c>
      <c r="K969" s="849">
        <v>2866.27</v>
      </c>
      <c r="L969" s="849">
        <v>1</v>
      </c>
      <c r="M969" s="849">
        <v>2866.27</v>
      </c>
      <c r="N969" s="849"/>
      <c r="O969" s="849"/>
      <c r="P969" s="837"/>
      <c r="Q969" s="850"/>
    </row>
    <row r="970" spans="1:17" ht="14.45" customHeight="1" x14ac:dyDescent="0.2">
      <c r="A970" s="831" t="s">
        <v>577</v>
      </c>
      <c r="B970" s="832" t="s">
        <v>6745</v>
      </c>
      <c r="C970" s="832" t="s">
        <v>5722</v>
      </c>
      <c r="D970" s="832" t="s">
        <v>5910</v>
      </c>
      <c r="E970" s="832" t="s">
        <v>5911</v>
      </c>
      <c r="F970" s="849"/>
      <c r="G970" s="849"/>
      <c r="H970" s="849"/>
      <c r="I970" s="849"/>
      <c r="J970" s="849">
        <v>3</v>
      </c>
      <c r="K970" s="849">
        <v>7361.4000000000005</v>
      </c>
      <c r="L970" s="849">
        <v>1</v>
      </c>
      <c r="M970" s="849">
        <v>2453.8000000000002</v>
      </c>
      <c r="N970" s="849">
        <v>2</v>
      </c>
      <c r="O970" s="849">
        <v>4907.6000000000004</v>
      </c>
      <c r="P970" s="837">
        <v>0.66666666666666663</v>
      </c>
      <c r="Q970" s="850">
        <v>2453.8000000000002</v>
      </c>
    </row>
    <row r="971" spans="1:17" ht="14.45" customHeight="1" x14ac:dyDescent="0.2">
      <c r="A971" s="831" t="s">
        <v>577</v>
      </c>
      <c r="B971" s="832" t="s">
        <v>6745</v>
      </c>
      <c r="C971" s="832" t="s">
        <v>5722</v>
      </c>
      <c r="D971" s="832" t="s">
        <v>5912</v>
      </c>
      <c r="E971" s="832" t="s">
        <v>5911</v>
      </c>
      <c r="F971" s="849"/>
      <c r="G971" s="849"/>
      <c r="H971" s="849"/>
      <c r="I971" s="849"/>
      <c r="J971" s="849">
        <v>0.1</v>
      </c>
      <c r="K971" s="849">
        <v>70.36</v>
      </c>
      <c r="L971" s="849">
        <v>1</v>
      </c>
      <c r="M971" s="849">
        <v>703.59999999999991</v>
      </c>
      <c r="N971" s="849">
        <v>0.1</v>
      </c>
      <c r="O971" s="849">
        <v>70.36</v>
      </c>
      <c r="P971" s="837">
        <v>1</v>
      </c>
      <c r="Q971" s="850">
        <v>703.59999999999991</v>
      </c>
    </row>
    <row r="972" spans="1:17" ht="14.45" customHeight="1" x14ac:dyDescent="0.2">
      <c r="A972" s="831" t="s">
        <v>577</v>
      </c>
      <c r="B972" s="832" t="s">
        <v>6745</v>
      </c>
      <c r="C972" s="832" t="s">
        <v>5722</v>
      </c>
      <c r="D972" s="832" t="s">
        <v>5913</v>
      </c>
      <c r="E972" s="832" t="s">
        <v>5911</v>
      </c>
      <c r="F972" s="849"/>
      <c r="G972" s="849"/>
      <c r="H972" s="849"/>
      <c r="I972" s="849"/>
      <c r="J972" s="849">
        <v>0.4</v>
      </c>
      <c r="K972" s="849">
        <v>615.6</v>
      </c>
      <c r="L972" s="849">
        <v>1</v>
      </c>
      <c r="M972" s="849">
        <v>1539</v>
      </c>
      <c r="N972" s="849">
        <v>0.4</v>
      </c>
      <c r="O972" s="849">
        <v>615.6</v>
      </c>
      <c r="P972" s="837">
        <v>1</v>
      </c>
      <c r="Q972" s="850">
        <v>1539</v>
      </c>
    </row>
    <row r="973" spans="1:17" ht="14.45" customHeight="1" x14ac:dyDescent="0.2">
      <c r="A973" s="831" t="s">
        <v>577</v>
      </c>
      <c r="B973" s="832" t="s">
        <v>6745</v>
      </c>
      <c r="C973" s="832" t="s">
        <v>5722</v>
      </c>
      <c r="D973" s="832" t="s">
        <v>5914</v>
      </c>
      <c r="E973" s="832" t="s">
        <v>5911</v>
      </c>
      <c r="F973" s="849"/>
      <c r="G973" s="849"/>
      <c r="H973" s="849"/>
      <c r="I973" s="849"/>
      <c r="J973" s="849">
        <v>0.3</v>
      </c>
      <c r="K973" s="849">
        <v>531.92999999999995</v>
      </c>
      <c r="L973" s="849">
        <v>1</v>
      </c>
      <c r="M973" s="849">
        <v>1773.1</v>
      </c>
      <c r="N973" s="849">
        <v>0.2</v>
      </c>
      <c r="O973" s="849">
        <v>354.62</v>
      </c>
      <c r="P973" s="837">
        <v>0.66666666666666674</v>
      </c>
      <c r="Q973" s="850">
        <v>1773.1</v>
      </c>
    </row>
    <row r="974" spans="1:17" ht="14.45" customHeight="1" x14ac:dyDescent="0.2">
      <c r="A974" s="831" t="s">
        <v>577</v>
      </c>
      <c r="B974" s="832" t="s">
        <v>6745</v>
      </c>
      <c r="C974" s="832" t="s">
        <v>5722</v>
      </c>
      <c r="D974" s="832" t="s">
        <v>5915</v>
      </c>
      <c r="E974" s="832" t="s">
        <v>5916</v>
      </c>
      <c r="F974" s="849">
        <v>3</v>
      </c>
      <c r="G974" s="849">
        <v>756.06999999999994</v>
      </c>
      <c r="H974" s="849">
        <v>0.88237284970706975</v>
      </c>
      <c r="I974" s="849">
        <v>252.02333333333331</v>
      </c>
      <c r="J974" s="849">
        <v>3.4000000000000004</v>
      </c>
      <c r="K974" s="849">
        <v>856.86000000000013</v>
      </c>
      <c r="L974" s="849">
        <v>1</v>
      </c>
      <c r="M974" s="849">
        <v>252.01764705882354</v>
      </c>
      <c r="N974" s="849">
        <v>4.9000000000000004</v>
      </c>
      <c r="O974" s="849">
        <v>1234.9299999999998</v>
      </c>
      <c r="P974" s="837">
        <v>1.4412272716663161</v>
      </c>
      <c r="Q974" s="850">
        <v>252.02653061224484</v>
      </c>
    </row>
    <row r="975" spans="1:17" ht="14.45" customHeight="1" x14ac:dyDescent="0.2">
      <c r="A975" s="831" t="s">
        <v>577</v>
      </c>
      <c r="B975" s="832" t="s">
        <v>6745</v>
      </c>
      <c r="C975" s="832" t="s">
        <v>5722</v>
      </c>
      <c r="D975" s="832" t="s">
        <v>5917</v>
      </c>
      <c r="E975" s="832" t="s">
        <v>5918</v>
      </c>
      <c r="F975" s="849"/>
      <c r="G975" s="849"/>
      <c r="H975" s="849"/>
      <c r="I975" s="849"/>
      <c r="J975" s="849"/>
      <c r="K975" s="849"/>
      <c r="L975" s="849"/>
      <c r="M975" s="849"/>
      <c r="N975" s="849">
        <v>4</v>
      </c>
      <c r="O975" s="849">
        <v>2246.84</v>
      </c>
      <c r="P975" s="837"/>
      <c r="Q975" s="850">
        <v>561.71</v>
      </c>
    </row>
    <row r="976" spans="1:17" ht="14.45" customHeight="1" x14ac:dyDescent="0.2">
      <c r="A976" s="831" t="s">
        <v>577</v>
      </c>
      <c r="B976" s="832" t="s">
        <v>6745</v>
      </c>
      <c r="C976" s="832" t="s">
        <v>5722</v>
      </c>
      <c r="D976" s="832" t="s">
        <v>5920</v>
      </c>
      <c r="E976" s="832" t="s">
        <v>5921</v>
      </c>
      <c r="F976" s="849"/>
      <c r="G976" s="849"/>
      <c r="H976" s="849"/>
      <c r="I976" s="849"/>
      <c r="J976" s="849">
        <v>1</v>
      </c>
      <c r="K976" s="849">
        <v>3816.93</v>
      </c>
      <c r="L976" s="849">
        <v>1</v>
      </c>
      <c r="M976" s="849">
        <v>3816.93</v>
      </c>
      <c r="N976" s="849"/>
      <c r="O976" s="849"/>
      <c r="P976" s="837"/>
      <c r="Q976" s="850"/>
    </row>
    <row r="977" spans="1:17" ht="14.45" customHeight="1" x14ac:dyDescent="0.2">
      <c r="A977" s="831" t="s">
        <v>577</v>
      </c>
      <c r="B977" s="832" t="s">
        <v>6745</v>
      </c>
      <c r="C977" s="832" t="s">
        <v>5722</v>
      </c>
      <c r="D977" s="832" t="s">
        <v>5922</v>
      </c>
      <c r="E977" s="832" t="s">
        <v>5916</v>
      </c>
      <c r="F977" s="849"/>
      <c r="G977" s="849"/>
      <c r="H977" s="849"/>
      <c r="I977" s="849"/>
      <c r="J977" s="849">
        <v>2</v>
      </c>
      <c r="K977" s="849">
        <v>1094.4000000000001</v>
      </c>
      <c r="L977" s="849">
        <v>1</v>
      </c>
      <c r="M977" s="849">
        <v>547.20000000000005</v>
      </c>
      <c r="N977" s="849">
        <v>24</v>
      </c>
      <c r="O977" s="849">
        <v>13132.8</v>
      </c>
      <c r="P977" s="837">
        <v>11.999999999999998</v>
      </c>
      <c r="Q977" s="850">
        <v>547.19999999999993</v>
      </c>
    </row>
    <row r="978" spans="1:17" ht="14.45" customHeight="1" x14ac:dyDescent="0.2">
      <c r="A978" s="831" t="s">
        <v>577</v>
      </c>
      <c r="B978" s="832" t="s">
        <v>6745</v>
      </c>
      <c r="C978" s="832" t="s">
        <v>5722</v>
      </c>
      <c r="D978" s="832" t="s">
        <v>5923</v>
      </c>
      <c r="E978" s="832" t="s">
        <v>5916</v>
      </c>
      <c r="F978" s="849">
        <v>26</v>
      </c>
      <c r="G978" s="849">
        <v>48070.619999999995</v>
      </c>
      <c r="H978" s="849">
        <v>0.61904761904761896</v>
      </c>
      <c r="I978" s="849">
        <v>1848.87</v>
      </c>
      <c r="J978" s="849">
        <v>42</v>
      </c>
      <c r="K978" s="849">
        <v>77652.540000000008</v>
      </c>
      <c r="L978" s="849">
        <v>1</v>
      </c>
      <c r="M978" s="849">
        <v>1848.8700000000001</v>
      </c>
      <c r="N978" s="849">
        <v>41</v>
      </c>
      <c r="O978" s="849">
        <v>64779.59</v>
      </c>
      <c r="P978" s="837">
        <v>0.83422370987478311</v>
      </c>
      <c r="Q978" s="850">
        <v>1579.99</v>
      </c>
    </row>
    <row r="979" spans="1:17" ht="14.45" customHeight="1" x14ac:dyDescent="0.2">
      <c r="A979" s="831" t="s">
        <v>577</v>
      </c>
      <c r="B979" s="832" t="s">
        <v>6745</v>
      </c>
      <c r="C979" s="832" t="s">
        <v>5722</v>
      </c>
      <c r="D979" s="832" t="s">
        <v>5924</v>
      </c>
      <c r="E979" s="832" t="s">
        <v>5925</v>
      </c>
      <c r="F979" s="849">
        <v>1</v>
      </c>
      <c r="G979" s="849">
        <v>2383.64</v>
      </c>
      <c r="H979" s="849">
        <v>0.23414655229997289</v>
      </c>
      <c r="I979" s="849">
        <v>2383.64</v>
      </c>
      <c r="J979" s="849">
        <v>5</v>
      </c>
      <c r="K979" s="849">
        <v>10180.119999999999</v>
      </c>
      <c r="L979" s="849">
        <v>1</v>
      </c>
      <c r="M979" s="849">
        <v>2036.0239999999999</v>
      </c>
      <c r="N979" s="849">
        <v>8</v>
      </c>
      <c r="O979" s="849">
        <v>15592.96</v>
      </c>
      <c r="P979" s="837">
        <v>1.5317068954000543</v>
      </c>
      <c r="Q979" s="850">
        <v>1949.12</v>
      </c>
    </row>
    <row r="980" spans="1:17" ht="14.45" customHeight="1" x14ac:dyDescent="0.2">
      <c r="A980" s="831" t="s">
        <v>577</v>
      </c>
      <c r="B980" s="832" t="s">
        <v>6745</v>
      </c>
      <c r="C980" s="832" t="s">
        <v>5722</v>
      </c>
      <c r="D980" s="832" t="s">
        <v>5926</v>
      </c>
      <c r="E980" s="832" t="s">
        <v>5927</v>
      </c>
      <c r="F980" s="849">
        <v>22</v>
      </c>
      <c r="G980" s="849">
        <v>33278.959999999999</v>
      </c>
      <c r="H980" s="849">
        <v>0.53990024836512029</v>
      </c>
      <c r="I980" s="849">
        <v>1512.68</v>
      </c>
      <c r="J980" s="849">
        <v>45</v>
      </c>
      <c r="K980" s="849">
        <v>61639.09</v>
      </c>
      <c r="L980" s="849">
        <v>1</v>
      </c>
      <c r="M980" s="849">
        <v>1369.7575555555554</v>
      </c>
      <c r="N980" s="849">
        <v>80</v>
      </c>
      <c r="O980" s="849">
        <v>109048.80000000003</v>
      </c>
      <c r="P980" s="837">
        <v>1.7691500637014601</v>
      </c>
      <c r="Q980" s="850">
        <v>1363.1100000000004</v>
      </c>
    </row>
    <row r="981" spans="1:17" ht="14.45" customHeight="1" x14ac:dyDescent="0.2">
      <c r="A981" s="831" t="s">
        <v>577</v>
      </c>
      <c r="B981" s="832" t="s">
        <v>6745</v>
      </c>
      <c r="C981" s="832" t="s">
        <v>5722</v>
      </c>
      <c r="D981" s="832" t="s">
        <v>5928</v>
      </c>
      <c r="E981" s="832" t="s">
        <v>5929</v>
      </c>
      <c r="F981" s="849">
        <v>4</v>
      </c>
      <c r="G981" s="849">
        <v>91374.12</v>
      </c>
      <c r="H981" s="849">
        <v>0.51322299845315489</v>
      </c>
      <c r="I981" s="849">
        <v>22843.53</v>
      </c>
      <c r="J981" s="849">
        <v>9</v>
      </c>
      <c r="K981" s="849">
        <v>178039.8</v>
      </c>
      <c r="L981" s="849">
        <v>1</v>
      </c>
      <c r="M981" s="849">
        <v>19782.199999999997</v>
      </c>
      <c r="N981" s="849">
        <v>13</v>
      </c>
      <c r="O981" s="849">
        <v>257168.6</v>
      </c>
      <c r="P981" s="837">
        <v>1.4444444444444446</v>
      </c>
      <c r="Q981" s="850">
        <v>19782.2</v>
      </c>
    </row>
    <row r="982" spans="1:17" ht="14.45" customHeight="1" x14ac:dyDescent="0.2">
      <c r="A982" s="831" t="s">
        <v>577</v>
      </c>
      <c r="B982" s="832" t="s">
        <v>6745</v>
      </c>
      <c r="C982" s="832" t="s">
        <v>5722</v>
      </c>
      <c r="D982" s="832" t="s">
        <v>5930</v>
      </c>
      <c r="E982" s="832" t="s">
        <v>5931</v>
      </c>
      <c r="F982" s="849">
        <v>15</v>
      </c>
      <c r="G982" s="849">
        <v>127371.9</v>
      </c>
      <c r="H982" s="849">
        <v>0.625</v>
      </c>
      <c r="I982" s="849">
        <v>8491.4599999999991</v>
      </c>
      <c r="J982" s="849">
        <v>24</v>
      </c>
      <c r="K982" s="849">
        <v>203795.03999999998</v>
      </c>
      <c r="L982" s="849">
        <v>1</v>
      </c>
      <c r="M982" s="849">
        <v>8491.4599999999991</v>
      </c>
      <c r="N982" s="849">
        <v>50</v>
      </c>
      <c r="O982" s="849">
        <v>424573</v>
      </c>
      <c r="P982" s="837">
        <v>2.0833333333333335</v>
      </c>
      <c r="Q982" s="850">
        <v>8491.4599999999991</v>
      </c>
    </row>
    <row r="983" spans="1:17" ht="14.45" customHeight="1" x14ac:dyDescent="0.2">
      <c r="A983" s="831" t="s">
        <v>577</v>
      </c>
      <c r="B983" s="832" t="s">
        <v>6745</v>
      </c>
      <c r="C983" s="832" t="s">
        <v>5722</v>
      </c>
      <c r="D983" s="832" t="s">
        <v>5932</v>
      </c>
      <c r="E983" s="832" t="s">
        <v>5933</v>
      </c>
      <c r="F983" s="849">
        <v>58</v>
      </c>
      <c r="G983" s="849">
        <v>173955.91999999998</v>
      </c>
      <c r="H983" s="849">
        <v>0.61702127659574468</v>
      </c>
      <c r="I983" s="849">
        <v>2999.24</v>
      </c>
      <c r="J983" s="849">
        <v>94</v>
      </c>
      <c r="K983" s="849">
        <v>281928.56</v>
      </c>
      <c r="L983" s="849">
        <v>1</v>
      </c>
      <c r="M983" s="849">
        <v>2999.24</v>
      </c>
      <c r="N983" s="849">
        <v>184</v>
      </c>
      <c r="O983" s="849">
        <v>551860.15999999968</v>
      </c>
      <c r="P983" s="837">
        <v>1.9574468085106371</v>
      </c>
      <c r="Q983" s="850">
        <v>2999.2399999999984</v>
      </c>
    </row>
    <row r="984" spans="1:17" ht="14.45" customHeight="1" x14ac:dyDescent="0.2">
      <c r="A984" s="831" t="s">
        <v>577</v>
      </c>
      <c r="B984" s="832" t="s">
        <v>6745</v>
      </c>
      <c r="C984" s="832" t="s">
        <v>5722</v>
      </c>
      <c r="D984" s="832" t="s">
        <v>5934</v>
      </c>
      <c r="E984" s="832" t="s">
        <v>5935</v>
      </c>
      <c r="F984" s="849">
        <v>1</v>
      </c>
      <c r="G984" s="849">
        <v>8076.38</v>
      </c>
      <c r="H984" s="849">
        <v>1</v>
      </c>
      <c r="I984" s="849">
        <v>8076.38</v>
      </c>
      <c r="J984" s="849">
        <v>1</v>
      </c>
      <c r="K984" s="849">
        <v>8076.38</v>
      </c>
      <c r="L984" s="849">
        <v>1</v>
      </c>
      <c r="M984" s="849">
        <v>8076.38</v>
      </c>
      <c r="N984" s="849">
        <v>1</v>
      </c>
      <c r="O984" s="849">
        <v>8076.38</v>
      </c>
      <c r="P984" s="837">
        <v>1</v>
      </c>
      <c r="Q984" s="850">
        <v>8076.38</v>
      </c>
    </row>
    <row r="985" spans="1:17" ht="14.45" customHeight="1" x14ac:dyDescent="0.2">
      <c r="A985" s="831" t="s">
        <v>577</v>
      </c>
      <c r="B985" s="832" t="s">
        <v>6745</v>
      </c>
      <c r="C985" s="832" t="s">
        <v>5722</v>
      </c>
      <c r="D985" s="832" t="s">
        <v>5940</v>
      </c>
      <c r="E985" s="832" t="s">
        <v>5941</v>
      </c>
      <c r="F985" s="849">
        <v>6</v>
      </c>
      <c r="G985" s="849">
        <v>7399.6200000000008</v>
      </c>
      <c r="H985" s="849">
        <v>2.0000000000000004</v>
      </c>
      <c r="I985" s="849">
        <v>1233.2700000000002</v>
      </c>
      <c r="J985" s="849">
        <v>3</v>
      </c>
      <c r="K985" s="849">
        <v>3699.81</v>
      </c>
      <c r="L985" s="849">
        <v>1</v>
      </c>
      <c r="M985" s="849">
        <v>1233.27</v>
      </c>
      <c r="N985" s="849"/>
      <c r="O985" s="849"/>
      <c r="P985" s="837"/>
      <c r="Q985" s="850"/>
    </row>
    <row r="986" spans="1:17" ht="14.45" customHeight="1" x14ac:dyDescent="0.2">
      <c r="A986" s="831" t="s">
        <v>577</v>
      </c>
      <c r="B986" s="832" t="s">
        <v>6745</v>
      </c>
      <c r="C986" s="832" t="s">
        <v>5722</v>
      </c>
      <c r="D986" s="832" t="s">
        <v>5942</v>
      </c>
      <c r="E986" s="832" t="s">
        <v>5943</v>
      </c>
      <c r="F986" s="849">
        <v>4</v>
      </c>
      <c r="G986" s="849">
        <v>23098.48</v>
      </c>
      <c r="H986" s="849">
        <v>4</v>
      </c>
      <c r="I986" s="849">
        <v>5774.62</v>
      </c>
      <c r="J986" s="849">
        <v>1</v>
      </c>
      <c r="K986" s="849">
        <v>5774.62</v>
      </c>
      <c r="L986" s="849">
        <v>1</v>
      </c>
      <c r="M986" s="849">
        <v>5774.62</v>
      </c>
      <c r="N986" s="849"/>
      <c r="O986" s="849"/>
      <c r="P986" s="837"/>
      <c r="Q986" s="850"/>
    </row>
    <row r="987" spans="1:17" ht="14.45" customHeight="1" x14ac:dyDescent="0.2">
      <c r="A987" s="831" t="s">
        <v>577</v>
      </c>
      <c r="B987" s="832" t="s">
        <v>6745</v>
      </c>
      <c r="C987" s="832" t="s">
        <v>5722</v>
      </c>
      <c r="D987" s="832" t="s">
        <v>5944</v>
      </c>
      <c r="E987" s="832" t="s">
        <v>5945</v>
      </c>
      <c r="F987" s="849">
        <v>4</v>
      </c>
      <c r="G987" s="849">
        <v>34817.68</v>
      </c>
      <c r="H987" s="849">
        <v>4</v>
      </c>
      <c r="I987" s="849">
        <v>8704.42</v>
      </c>
      <c r="J987" s="849">
        <v>1</v>
      </c>
      <c r="K987" s="849">
        <v>8704.42</v>
      </c>
      <c r="L987" s="849">
        <v>1</v>
      </c>
      <c r="M987" s="849">
        <v>8704.42</v>
      </c>
      <c r="N987" s="849"/>
      <c r="O987" s="849"/>
      <c r="P987" s="837"/>
      <c r="Q987" s="850"/>
    </row>
    <row r="988" spans="1:17" ht="14.45" customHeight="1" x14ac:dyDescent="0.2">
      <c r="A988" s="831" t="s">
        <v>577</v>
      </c>
      <c r="B988" s="832" t="s">
        <v>6745</v>
      </c>
      <c r="C988" s="832" t="s">
        <v>5722</v>
      </c>
      <c r="D988" s="832" t="s">
        <v>5946</v>
      </c>
      <c r="E988" s="832" t="s">
        <v>5945</v>
      </c>
      <c r="F988" s="849">
        <v>1</v>
      </c>
      <c r="G988" s="849">
        <v>9397.75</v>
      </c>
      <c r="H988" s="849">
        <v>1</v>
      </c>
      <c r="I988" s="849">
        <v>9397.75</v>
      </c>
      <c r="J988" s="849">
        <v>1</v>
      </c>
      <c r="K988" s="849">
        <v>9397.75</v>
      </c>
      <c r="L988" s="849">
        <v>1</v>
      </c>
      <c r="M988" s="849">
        <v>9397.75</v>
      </c>
      <c r="N988" s="849"/>
      <c r="O988" s="849"/>
      <c r="P988" s="837"/>
      <c r="Q988" s="850"/>
    </row>
    <row r="989" spans="1:17" ht="14.45" customHeight="1" x14ac:dyDescent="0.2">
      <c r="A989" s="831" t="s">
        <v>577</v>
      </c>
      <c r="B989" s="832" t="s">
        <v>6745</v>
      </c>
      <c r="C989" s="832" t="s">
        <v>5722</v>
      </c>
      <c r="D989" s="832" t="s">
        <v>5947</v>
      </c>
      <c r="E989" s="832" t="s">
        <v>5948</v>
      </c>
      <c r="F989" s="849">
        <v>5</v>
      </c>
      <c r="G989" s="849">
        <v>8322</v>
      </c>
      <c r="H989" s="849">
        <v>5</v>
      </c>
      <c r="I989" s="849">
        <v>1664.4</v>
      </c>
      <c r="J989" s="849">
        <v>1</v>
      </c>
      <c r="K989" s="849">
        <v>1664.4</v>
      </c>
      <c r="L989" s="849">
        <v>1</v>
      </c>
      <c r="M989" s="849">
        <v>1664.4</v>
      </c>
      <c r="N989" s="849"/>
      <c r="O989" s="849"/>
      <c r="P989" s="837"/>
      <c r="Q989" s="850"/>
    </row>
    <row r="990" spans="1:17" ht="14.45" customHeight="1" x14ac:dyDescent="0.2">
      <c r="A990" s="831" t="s">
        <v>577</v>
      </c>
      <c r="B990" s="832" t="s">
        <v>6745</v>
      </c>
      <c r="C990" s="832" t="s">
        <v>5722</v>
      </c>
      <c r="D990" s="832" t="s">
        <v>5957</v>
      </c>
      <c r="E990" s="832" t="s">
        <v>5958</v>
      </c>
      <c r="F990" s="849">
        <v>3</v>
      </c>
      <c r="G990" s="849">
        <v>32337.659999999996</v>
      </c>
      <c r="H990" s="849">
        <v>0.75</v>
      </c>
      <c r="I990" s="849">
        <v>10779.22</v>
      </c>
      <c r="J990" s="849">
        <v>4</v>
      </c>
      <c r="K990" s="849">
        <v>43116.88</v>
      </c>
      <c r="L990" s="849">
        <v>1</v>
      </c>
      <c r="M990" s="849">
        <v>10779.22</v>
      </c>
      <c r="N990" s="849">
        <v>1</v>
      </c>
      <c r="O990" s="849">
        <v>10779.22</v>
      </c>
      <c r="P990" s="837">
        <v>0.25</v>
      </c>
      <c r="Q990" s="850">
        <v>10779.22</v>
      </c>
    </row>
    <row r="991" spans="1:17" ht="14.45" customHeight="1" x14ac:dyDescent="0.2">
      <c r="A991" s="831" t="s">
        <v>577</v>
      </c>
      <c r="B991" s="832" t="s">
        <v>6745</v>
      </c>
      <c r="C991" s="832" t="s">
        <v>5722</v>
      </c>
      <c r="D991" s="832" t="s">
        <v>5959</v>
      </c>
      <c r="E991" s="832" t="s">
        <v>5960</v>
      </c>
      <c r="F991" s="849"/>
      <c r="G991" s="849"/>
      <c r="H991" s="849"/>
      <c r="I991" s="849"/>
      <c r="J991" s="849">
        <v>2</v>
      </c>
      <c r="K991" s="849">
        <v>18225.5</v>
      </c>
      <c r="L991" s="849">
        <v>1</v>
      </c>
      <c r="M991" s="849">
        <v>9112.75</v>
      </c>
      <c r="N991" s="849">
        <v>1</v>
      </c>
      <c r="O991" s="849">
        <v>9112.75</v>
      </c>
      <c r="P991" s="837">
        <v>0.5</v>
      </c>
      <c r="Q991" s="850">
        <v>9112.75</v>
      </c>
    </row>
    <row r="992" spans="1:17" ht="14.45" customHeight="1" x14ac:dyDescent="0.2">
      <c r="A992" s="831" t="s">
        <v>577</v>
      </c>
      <c r="B992" s="832" t="s">
        <v>6745</v>
      </c>
      <c r="C992" s="832" t="s">
        <v>5722</v>
      </c>
      <c r="D992" s="832" t="s">
        <v>5961</v>
      </c>
      <c r="E992" s="832" t="s">
        <v>5962</v>
      </c>
      <c r="F992" s="849">
        <v>5</v>
      </c>
      <c r="G992" s="849">
        <v>6124.9</v>
      </c>
      <c r="H992" s="849">
        <v>0.34910814948570545</v>
      </c>
      <c r="I992" s="849">
        <v>1224.98</v>
      </c>
      <c r="J992" s="849">
        <v>15</v>
      </c>
      <c r="K992" s="849">
        <v>17544.419999999998</v>
      </c>
      <c r="L992" s="849">
        <v>1</v>
      </c>
      <c r="M992" s="849">
        <v>1169.6279999999999</v>
      </c>
      <c r="N992" s="849">
        <v>6</v>
      </c>
      <c r="O992" s="849">
        <v>6897</v>
      </c>
      <c r="P992" s="837">
        <v>0.39311644386078315</v>
      </c>
      <c r="Q992" s="850">
        <v>1149.5</v>
      </c>
    </row>
    <row r="993" spans="1:17" ht="14.45" customHeight="1" x14ac:dyDescent="0.2">
      <c r="A993" s="831" t="s">
        <v>577</v>
      </c>
      <c r="B993" s="832" t="s">
        <v>6745</v>
      </c>
      <c r="C993" s="832" t="s">
        <v>5722</v>
      </c>
      <c r="D993" s="832" t="s">
        <v>5963</v>
      </c>
      <c r="E993" s="832" t="s">
        <v>5962</v>
      </c>
      <c r="F993" s="849">
        <v>9</v>
      </c>
      <c r="G993" s="849">
        <v>17115.57</v>
      </c>
      <c r="H993" s="849">
        <v>0.75</v>
      </c>
      <c r="I993" s="849">
        <v>1901.73</v>
      </c>
      <c r="J993" s="849">
        <v>12</v>
      </c>
      <c r="K993" s="849">
        <v>22820.76</v>
      </c>
      <c r="L993" s="849">
        <v>1</v>
      </c>
      <c r="M993" s="849">
        <v>1901.7299999999998</v>
      </c>
      <c r="N993" s="849">
        <v>2</v>
      </c>
      <c r="O993" s="849">
        <v>3803.46</v>
      </c>
      <c r="P993" s="837">
        <v>0.16666666666666669</v>
      </c>
      <c r="Q993" s="850">
        <v>1901.73</v>
      </c>
    </row>
    <row r="994" spans="1:17" ht="14.45" customHeight="1" x14ac:dyDescent="0.2">
      <c r="A994" s="831" t="s">
        <v>577</v>
      </c>
      <c r="B994" s="832" t="s">
        <v>6745</v>
      </c>
      <c r="C994" s="832" t="s">
        <v>5722</v>
      </c>
      <c r="D994" s="832" t="s">
        <v>5966</v>
      </c>
      <c r="E994" s="832" t="s">
        <v>5967</v>
      </c>
      <c r="F994" s="849"/>
      <c r="G994" s="849"/>
      <c r="H994" s="849"/>
      <c r="I994" s="849"/>
      <c r="J994" s="849"/>
      <c r="K994" s="849"/>
      <c r="L994" s="849"/>
      <c r="M994" s="849"/>
      <c r="N994" s="849">
        <v>8</v>
      </c>
      <c r="O994" s="849">
        <v>22377.200000000001</v>
      </c>
      <c r="P994" s="837"/>
      <c r="Q994" s="850">
        <v>2797.15</v>
      </c>
    </row>
    <row r="995" spans="1:17" ht="14.45" customHeight="1" x14ac:dyDescent="0.2">
      <c r="A995" s="831" t="s">
        <v>577</v>
      </c>
      <c r="B995" s="832" t="s">
        <v>6745</v>
      </c>
      <c r="C995" s="832" t="s">
        <v>5722</v>
      </c>
      <c r="D995" s="832" t="s">
        <v>5968</v>
      </c>
      <c r="E995" s="832" t="s">
        <v>5969</v>
      </c>
      <c r="F995" s="849">
        <v>2</v>
      </c>
      <c r="G995" s="849">
        <v>6556.04</v>
      </c>
      <c r="H995" s="849">
        <v>2</v>
      </c>
      <c r="I995" s="849">
        <v>3278.02</v>
      </c>
      <c r="J995" s="849">
        <v>1</v>
      </c>
      <c r="K995" s="849">
        <v>3278.02</v>
      </c>
      <c r="L995" s="849">
        <v>1</v>
      </c>
      <c r="M995" s="849">
        <v>3278.02</v>
      </c>
      <c r="N995" s="849">
        <v>1</v>
      </c>
      <c r="O995" s="849">
        <v>3278.02</v>
      </c>
      <c r="P995" s="837">
        <v>1</v>
      </c>
      <c r="Q995" s="850">
        <v>3278.02</v>
      </c>
    </row>
    <row r="996" spans="1:17" ht="14.45" customHeight="1" x14ac:dyDescent="0.2">
      <c r="A996" s="831" t="s">
        <v>577</v>
      </c>
      <c r="B996" s="832" t="s">
        <v>6745</v>
      </c>
      <c r="C996" s="832" t="s">
        <v>5722</v>
      </c>
      <c r="D996" s="832" t="s">
        <v>5970</v>
      </c>
      <c r="E996" s="832" t="s">
        <v>5971</v>
      </c>
      <c r="F996" s="849"/>
      <c r="G996" s="849"/>
      <c r="H996" s="849"/>
      <c r="I996" s="849"/>
      <c r="J996" s="849">
        <v>2</v>
      </c>
      <c r="K996" s="849">
        <v>13937.02</v>
      </c>
      <c r="L996" s="849">
        <v>1</v>
      </c>
      <c r="M996" s="849">
        <v>6968.51</v>
      </c>
      <c r="N996" s="849">
        <v>3</v>
      </c>
      <c r="O996" s="849">
        <v>20905.53</v>
      </c>
      <c r="P996" s="837">
        <v>1.4999999999999998</v>
      </c>
      <c r="Q996" s="850">
        <v>6968.5099999999993</v>
      </c>
    </row>
    <row r="997" spans="1:17" ht="14.45" customHeight="1" x14ac:dyDescent="0.2">
      <c r="A997" s="831" t="s">
        <v>577</v>
      </c>
      <c r="B997" s="832" t="s">
        <v>6745</v>
      </c>
      <c r="C997" s="832" t="s">
        <v>5722</v>
      </c>
      <c r="D997" s="832" t="s">
        <v>5972</v>
      </c>
      <c r="E997" s="832" t="s">
        <v>5971</v>
      </c>
      <c r="F997" s="849">
        <v>1</v>
      </c>
      <c r="G997" s="849">
        <v>8342.73</v>
      </c>
      <c r="H997" s="849"/>
      <c r="I997" s="849">
        <v>8342.73</v>
      </c>
      <c r="J997" s="849"/>
      <c r="K997" s="849"/>
      <c r="L997" s="849"/>
      <c r="M997" s="849"/>
      <c r="N997" s="849">
        <v>3</v>
      </c>
      <c r="O997" s="849">
        <v>25028.19</v>
      </c>
      <c r="P997" s="837"/>
      <c r="Q997" s="850">
        <v>8342.73</v>
      </c>
    </row>
    <row r="998" spans="1:17" ht="14.45" customHeight="1" x14ac:dyDescent="0.2">
      <c r="A998" s="831" t="s">
        <v>577</v>
      </c>
      <c r="B998" s="832" t="s">
        <v>6745</v>
      </c>
      <c r="C998" s="832" t="s">
        <v>5722</v>
      </c>
      <c r="D998" s="832" t="s">
        <v>5973</v>
      </c>
      <c r="E998" s="832" t="s">
        <v>5974</v>
      </c>
      <c r="F998" s="849">
        <v>1</v>
      </c>
      <c r="G998" s="849">
        <v>10084.85</v>
      </c>
      <c r="H998" s="849"/>
      <c r="I998" s="849">
        <v>10084.85</v>
      </c>
      <c r="J998" s="849"/>
      <c r="K998" s="849"/>
      <c r="L998" s="849"/>
      <c r="M998" s="849"/>
      <c r="N998" s="849"/>
      <c r="O998" s="849"/>
      <c r="P998" s="837"/>
      <c r="Q998" s="850"/>
    </row>
    <row r="999" spans="1:17" ht="14.45" customHeight="1" x14ac:dyDescent="0.2">
      <c r="A999" s="831" t="s">
        <v>577</v>
      </c>
      <c r="B999" s="832" t="s">
        <v>6745</v>
      </c>
      <c r="C999" s="832" t="s">
        <v>5722</v>
      </c>
      <c r="D999" s="832" t="s">
        <v>5977</v>
      </c>
      <c r="E999" s="832" t="s">
        <v>5976</v>
      </c>
      <c r="F999" s="849">
        <v>1</v>
      </c>
      <c r="G999" s="849">
        <v>10320.11</v>
      </c>
      <c r="H999" s="849">
        <v>1</v>
      </c>
      <c r="I999" s="849">
        <v>10320.11</v>
      </c>
      <c r="J999" s="849">
        <v>1</v>
      </c>
      <c r="K999" s="849">
        <v>10320.11</v>
      </c>
      <c r="L999" s="849">
        <v>1</v>
      </c>
      <c r="M999" s="849">
        <v>10320.11</v>
      </c>
      <c r="N999" s="849"/>
      <c r="O999" s="849"/>
      <c r="P999" s="837"/>
      <c r="Q999" s="850"/>
    </row>
    <row r="1000" spans="1:17" ht="14.45" customHeight="1" x14ac:dyDescent="0.2">
      <c r="A1000" s="831" t="s">
        <v>577</v>
      </c>
      <c r="B1000" s="832" t="s">
        <v>6745</v>
      </c>
      <c r="C1000" s="832" t="s">
        <v>5722</v>
      </c>
      <c r="D1000" s="832" t="s">
        <v>5978</v>
      </c>
      <c r="E1000" s="832" t="s">
        <v>5979</v>
      </c>
      <c r="F1000" s="849">
        <v>1</v>
      </c>
      <c r="G1000" s="849">
        <v>9736.64</v>
      </c>
      <c r="H1000" s="849"/>
      <c r="I1000" s="849">
        <v>9736.64</v>
      </c>
      <c r="J1000" s="849"/>
      <c r="K1000" s="849"/>
      <c r="L1000" s="849"/>
      <c r="M1000" s="849"/>
      <c r="N1000" s="849"/>
      <c r="O1000" s="849"/>
      <c r="P1000" s="837"/>
      <c r="Q1000" s="850"/>
    </row>
    <row r="1001" spans="1:17" ht="14.45" customHeight="1" x14ac:dyDescent="0.2">
      <c r="A1001" s="831" t="s">
        <v>577</v>
      </c>
      <c r="B1001" s="832" t="s">
        <v>6745</v>
      </c>
      <c r="C1001" s="832" t="s">
        <v>5722</v>
      </c>
      <c r="D1001" s="832" t="s">
        <v>6773</v>
      </c>
      <c r="E1001" s="832" t="s">
        <v>6774</v>
      </c>
      <c r="F1001" s="849">
        <v>4</v>
      </c>
      <c r="G1001" s="849">
        <v>3934.04</v>
      </c>
      <c r="H1001" s="849"/>
      <c r="I1001" s="849">
        <v>983.51</v>
      </c>
      <c r="J1001" s="849"/>
      <c r="K1001" s="849"/>
      <c r="L1001" s="849"/>
      <c r="M1001" s="849"/>
      <c r="N1001" s="849"/>
      <c r="O1001" s="849"/>
      <c r="P1001" s="837"/>
      <c r="Q1001" s="850"/>
    </row>
    <row r="1002" spans="1:17" ht="14.45" customHeight="1" x14ac:dyDescent="0.2">
      <c r="A1002" s="831" t="s">
        <v>577</v>
      </c>
      <c r="B1002" s="832" t="s">
        <v>6745</v>
      </c>
      <c r="C1002" s="832" t="s">
        <v>5722</v>
      </c>
      <c r="D1002" s="832" t="s">
        <v>6775</v>
      </c>
      <c r="E1002" s="832" t="s">
        <v>6776</v>
      </c>
      <c r="F1002" s="849">
        <v>5</v>
      </c>
      <c r="G1002" s="849">
        <v>8850.5499999999993</v>
      </c>
      <c r="H1002" s="849"/>
      <c r="I1002" s="849">
        <v>1770.11</v>
      </c>
      <c r="J1002" s="849"/>
      <c r="K1002" s="849"/>
      <c r="L1002" s="849"/>
      <c r="M1002" s="849"/>
      <c r="N1002" s="849"/>
      <c r="O1002" s="849"/>
      <c r="P1002" s="837"/>
      <c r="Q1002" s="850"/>
    </row>
    <row r="1003" spans="1:17" ht="14.45" customHeight="1" x14ac:dyDescent="0.2">
      <c r="A1003" s="831" t="s">
        <v>577</v>
      </c>
      <c r="B1003" s="832" t="s">
        <v>6745</v>
      </c>
      <c r="C1003" s="832" t="s">
        <v>5722</v>
      </c>
      <c r="D1003" s="832" t="s">
        <v>5984</v>
      </c>
      <c r="E1003" s="832" t="s">
        <v>5985</v>
      </c>
      <c r="F1003" s="849">
        <v>7</v>
      </c>
      <c r="G1003" s="849">
        <v>8335.4599999999991</v>
      </c>
      <c r="H1003" s="849"/>
      <c r="I1003" s="849">
        <v>1190.78</v>
      </c>
      <c r="J1003" s="849"/>
      <c r="K1003" s="849"/>
      <c r="L1003" s="849"/>
      <c r="M1003" s="849"/>
      <c r="N1003" s="849">
        <v>4</v>
      </c>
      <c r="O1003" s="849">
        <v>4763.12</v>
      </c>
      <c r="P1003" s="837"/>
      <c r="Q1003" s="850">
        <v>1190.78</v>
      </c>
    </row>
    <row r="1004" spans="1:17" ht="14.45" customHeight="1" x14ac:dyDescent="0.2">
      <c r="A1004" s="831" t="s">
        <v>577</v>
      </c>
      <c r="B1004" s="832" t="s">
        <v>6745</v>
      </c>
      <c r="C1004" s="832" t="s">
        <v>5722</v>
      </c>
      <c r="D1004" s="832" t="s">
        <v>5986</v>
      </c>
      <c r="E1004" s="832" t="s">
        <v>5985</v>
      </c>
      <c r="F1004" s="849">
        <v>8</v>
      </c>
      <c r="G1004" s="849">
        <v>9808.16</v>
      </c>
      <c r="H1004" s="849"/>
      <c r="I1004" s="849">
        <v>1226.02</v>
      </c>
      <c r="J1004" s="849"/>
      <c r="K1004" s="849"/>
      <c r="L1004" s="849"/>
      <c r="M1004" s="849"/>
      <c r="N1004" s="849">
        <v>6</v>
      </c>
      <c r="O1004" s="849">
        <v>7356.12</v>
      </c>
      <c r="P1004" s="837"/>
      <c r="Q1004" s="850">
        <v>1226.02</v>
      </c>
    </row>
    <row r="1005" spans="1:17" ht="14.45" customHeight="1" x14ac:dyDescent="0.2">
      <c r="A1005" s="831" t="s">
        <v>577</v>
      </c>
      <c r="B1005" s="832" t="s">
        <v>6745</v>
      </c>
      <c r="C1005" s="832" t="s">
        <v>5722</v>
      </c>
      <c r="D1005" s="832" t="s">
        <v>5987</v>
      </c>
      <c r="E1005" s="832" t="s">
        <v>5985</v>
      </c>
      <c r="F1005" s="849">
        <v>1</v>
      </c>
      <c r="G1005" s="849">
        <v>1257.1099999999999</v>
      </c>
      <c r="H1005" s="849"/>
      <c r="I1005" s="849">
        <v>1257.1099999999999</v>
      </c>
      <c r="J1005" s="849"/>
      <c r="K1005" s="849"/>
      <c r="L1005" s="849"/>
      <c r="M1005" s="849"/>
      <c r="N1005" s="849"/>
      <c r="O1005" s="849"/>
      <c r="P1005" s="837"/>
      <c r="Q1005" s="850"/>
    </row>
    <row r="1006" spans="1:17" ht="14.45" customHeight="1" x14ac:dyDescent="0.2">
      <c r="A1006" s="831" t="s">
        <v>577</v>
      </c>
      <c r="B1006" s="832" t="s">
        <v>6745</v>
      </c>
      <c r="C1006" s="832" t="s">
        <v>5722</v>
      </c>
      <c r="D1006" s="832" t="s">
        <v>5990</v>
      </c>
      <c r="E1006" s="832" t="s">
        <v>5991</v>
      </c>
      <c r="F1006" s="849">
        <v>1</v>
      </c>
      <c r="G1006" s="849">
        <v>11236.25</v>
      </c>
      <c r="H1006" s="849"/>
      <c r="I1006" s="849">
        <v>11236.25</v>
      </c>
      <c r="J1006" s="849"/>
      <c r="K1006" s="849"/>
      <c r="L1006" s="849"/>
      <c r="M1006" s="849"/>
      <c r="N1006" s="849">
        <v>2</v>
      </c>
      <c r="O1006" s="849">
        <v>22472.5</v>
      </c>
      <c r="P1006" s="837"/>
      <c r="Q1006" s="850">
        <v>11236.25</v>
      </c>
    </row>
    <row r="1007" spans="1:17" ht="14.45" customHeight="1" x14ac:dyDescent="0.2">
      <c r="A1007" s="831" t="s">
        <v>577</v>
      </c>
      <c r="B1007" s="832" t="s">
        <v>6745</v>
      </c>
      <c r="C1007" s="832" t="s">
        <v>5722</v>
      </c>
      <c r="D1007" s="832" t="s">
        <v>5992</v>
      </c>
      <c r="E1007" s="832" t="s">
        <v>5993</v>
      </c>
      <c r="F1007" s="849"/>
      <c r="G1007" s="849"/>
      <c r="H1007" s="849"/>
      <c r="I1007" s="849"/>
      <c r="J1007" s="849"/>
      <c r="K1007" s="849"/>
      <c r="L1007" s="849"/>
      <c r="M1007" s="849"/>
      <c r="N1007" s="849">
        <v>1</v>
      </c>
      <c r="O1007" s="849">
        <v>16008.69</v>
      </c>
      <c r="P1007" s="837"/>
      <c r="Q1007" s="850">
        <v>16008.69</v>
      </c>
    </row>
    <row r="1008" spans="1:17" ht="14.45" customHeight="1" x14ac:dyDescent="0.2">
      <c r="A1008" s="831" t="s">
        <v>577</v>
      </c>
      <c r="B1008" s="832" t="s">
        <v>6745</v>
      </c>
      <c r="C1008" s="832" t="s">
        <v>5722</v>
      </c>
      <c r="D1008" s="832" t="s">
        <v>5664</v>
      </c>
      <c r="E1008" s="832" t="s">
        <v>5994</v>
      </c>
      <c r="F1008" s="849"/>
      <c r="G1008" s="849"/>
      <c r="H1008" s="849"/>
      <c r="I1008" s="849"/>
      <c r="J1008" s="849">
        <v>16</v>
      </c>
      <c r="K1008" s="849">
        <v>112822.72</v>
      </c>
      <c r="L1008" s="849">
        <v>1</v>
      </c>
      <c r="M1008" s="849">
        <v>7051.42</v>
      </c>
      <c r="N1008" s="849">
        <v>1</v>
      </c>
      <c r="O1008" s="849">
        <v>7051.42</v>
      </c>
      <c r="P1008" s="837">
        <v>6.25E-2</v>
      </c>
      <c r="Q1008" s="850">
        <v>7051.42</v>
      </c>
    </row>
    <row r="1009" spans="1:17" ht="14.45" customHeight="1" x14ac:dyDescent="0.2">
      <c r="A1009" s="831" t="s">
        <v>577</v>
      </c>
      <c r="B1009" s="832" t="s">
        <v>6745</v>
      </c>
      <c r="C1009" s="832" t="s">
        <v>5722</v>
      </c>
      <c r="D1009" s="832" t="s">
        <v>5995</v>
      </c>
      <c r="E1009" s="832" t="s">
        <v>5996</v>
      </c>
      <c r="F1009" s="849"/>
      <c r="G1009" s="849"/>
      <c r="H1009" s="849"/>
      <c r="I1009" s="849"/>
      <c r="J1009" s="849"/>
      <c r="K1009" s="849"/>
      <c r="L1009" s="849"/>
      <c r="M1009" s="849"/>
      <c r="N1009" s="849">
        <v>1</v>
      </c>
      <c r="O1009" s="849">
        <v>9701.4</v>
      </c>
      <c r="P1009" s="837"/>
      <c r="Q1009" s="850">
        <v>9701.4</v>
      </c>
    </row>
    <row r="1010" spans="1:17" ht="14.45" customHeight="1" x14ac:dyDescent="0.2">
      <c r="A1010" s="831" t="s">
        <v>577</v>
      </c>
      <c r="B1010" s="832" t="s">
        <v>6745</v>
      </c>
      <c r="C1010" s="832" t="s">
        <v>5722</v>
      </c>
      <c r="D1010" s="832" t="s">
        <v>6000</v>
      </c>
      <c r="E1010" s="832" t="s">
        <v>6001</v>
      </c>
      <c r="F1010" s="849">
        <v>2</v>
      </c>
      <c r="G1010" s="849">
        <v>23142</v>
      </c>
      <c r="H1010" s="849">
        <v>1</v>
      </c>
      <c r="I1010" s="849">
        <v>11571</v>
      </c>
      <c r="J1010" s="849">
        <v>2</v>
      </c>
      <c r="K1010" s="849">
        <v>23142</v>
      </c>
      <c r="L1010" s="849">
        <v>1</v>
      </c>
      <c r="M1010" s="849">
        <v>11571</v>
      </c>
      <c r="N1010" s="849"/>
      <c r="O1010" s="849"/>
      <c r="P1010" s="837"/>
      <c r="Q1010" s="850"/>
    </row>
    <row r="1011" spans="1:17" ht="14.45" customHeight="1" x14ac:dyDescent="0.2">
      <c r="A1011" s="831" t="s">
        <v>577</v>
      </c>
      <c r="B1011" s="832" t="s">
        <v>6745</v>
      </c>
      <c r="C1011" s="832" t="s">
        <v>5722</v>
      </c>
      <c r="D1011" s="832" t="s">
        <v>6002</v>
      </c>
      <c r="E1011" s="832" t="s">
        <v>5824</v>
      </c>
      <c r="F1011" s="849">
        <v>7</v>
      </c>
      <c r="G1011" s="849">
        <v>9517.9700000000012</v>
      </c>
      <c r="H1011" s="849">
        <v>1.4000000000000001</v>
      </c>
      <c r="I1011" s="849">
        <v>1359.7100000000003</v>
      </c>
      <c r="J1011" s="849">
        <v>5</v>
      </c>
      <c r="K1011" s="849">
        <v>6798.55</v>
      </c>
      <c r="L1011" s="849">
        <v>1</v>
      </c>
      <c r="M1011" s="849">
        <v>1359.71</v>
      </c>
      <c r="N1011" s="849"/>
      <c r="O1011" s="849"/>
      <c r="P1011" s="837"/>
      <c r="Q1011" s="850"/>
    </row>
    <row r="1012" spans="1:17" ht="14.45" customHeight="1" x14ac:dyDescent="0.2">
      <c r="A1012" s="831" t="s">
        <v>577</v>
      </c>
      <c r="B1012" s="832" t="s">
        <v>6745</v>
      </c>
      <c r="C1012" s="832" t="s">
        <v>5722</v>
      </c>
      <c r="D1012" s="832" t="s">
        <v>6003</v>
      </c>
      <c r="E1012" s="832" t="s">
        <v>6004</v>
      </c>
      <c r="F1012" s="849"/>
      <c r="G1012" s="849"/>
      <c r="H1012" s="849"/>
      <c r="I1012" s="849"/>
      <c r="J1012" s="849">
        <v>2</v>
      </c>
      <c r="K1012" s="849">
        <v>2847.92</v>
      </c>
      <c r="L1012" s="849">
        <v>1</v>
      </c>
      <c r="M1012" s="849">
        <v>1423.96</v>
      </c>
      <c r="N1012" s="849"/>
      <c r="O1012" s="849"/>
      <c r="P1012" s="837"/>
      <c r="Q1012" s="850"/>
    </row>
    <row r="1013" spans="1:17" ht="14.45" customHeight="1" x14ac:dyDescent="0.2">
      <c r="A1013" s="831" t="s">
        <v>577</v>
      </c>
      <c r="B1013" s="832" t="s">
        <v>6745</v>
      </c>
      <c r="C1013" s="832" t="s">
        <v>5722</v>
      </c>
      <c r="D1013" s="832" t="s">
        <v>6005</v>
      </c>
      <c r="E1013" s="832" t="s">
        <v>6006</v>
      </c>
      <c r="F1013" s="849">
        <v>9</v>
      </c>
      <c r="G1013" s="849">
        <v>1968.0300000000002</v>
      </c>
      <c r="H1013" s="849">
        <v>1.1250000000000002</v>
      </c>
      <c r="I1013" s="849">
        <v>218.67000000000002</v>
      </c>
      <c r="J1013" s="849">
        <v>8</v>
      </c>
      <c r="K1013" s="849">
        <v>1749.36</v>
      </c>
      <c r="L1013" s="849">
        <v>1</v>
      </c>
      <c r="M1013" s="849">
        <v>218.67</v>
      </c>
      <c r="N1013" s="849">
        <v>5</v>
      </c>
      <c r="O1013" s="849">
        <v>1093.3499999999999</v>
      </c>
      <c r="P1013" s="837">
        <v>0.625</v>
      </c>
      <c r="Q1013" s="850">
        <v>218.67</v>
      </c>
    </row>
    <row r="1014" spans="1:17" ht="14.45" customHeight="1" x14ac:dyDescent="0.2">
      <c r="A1014" s="831" t="s">
        <v>577</v>
      </c>
      <c r="B1014" s="832" t="s">
        <v>6745</v>
      </c>
      <c r="C1014" s="832" t="s">
        <v>5722</v>
      </c>
      <c r="D1014" s="832" t="s">
        <v>6007</v>
      </c>
      <c r="E1014" s="832" t="s">
        <v>6008</v>
      </c>
      <c r="F1014" s="849"/>
      <c r="G1014" s="849"/>
      <c r="H1014" s="849"/>
      <c r="I1014" s="849"/>
      <c r="J1014" s="849">
        <v>2</v>
      </c>
      <c r="K1014" s="849">
        <v>479.62</v>
      </c>
      <c r="L1014" s="849">
        <v>1</v>
      </c>
      <c r="M1014" s="849">
        <v>239.81</v>
      </c>
      <c r="N1014" s="849"/>
      <c r="O1014" s="849"/>
      <c r="P1014" s="837"/>
      <c r="Q1014" s="850"/>
    </row>
    <row r="1015" spans="1:17" ht="14.45" customHeight="1" x14ac:dyDescent="0.2">
      <c r="A1015" s="831" t="s">
        <v>577</v>
      </c>
      <c r="B1015" s="832" t="s">
        <v>6745</v>
      </c>
      <c r="C1015" s="832" t="s">
        <v>5722</v>
      </c>
      <c r="D1015" s="832" t="s">
        <v>6009</v>
      </c>
      <c r="E1015" s="832" t="s">
        <v>6010</v>
      </c>
      <c r="F1015" s="849"/>
      <c r="G1015" s="849"/>
      <c r="H1015" s="849"/>
      <c r="I1015" s="849"/>
      <c r="J1015" s="849">
        <v>1</v>
      </c>
      <c r="K1015" s="849">
        <v>1764.93</v>
      </c>
      <c r="L1015" s="849">
        <v>1</v>
      </c>
      <c r="M1015" s="849">
        <v>1764.93</v>
      </c>
      <c r="N1015" s="849">
        <v>7</v>
      </c>
      <c r="O1015" s="849">
        <v>12354.51</v>
      </c>
      <c r="P1015" s="837">
        <v>7</v>
      </c>
      <c r="Q1015" s="850">
        <v>1764.93</v>
      </c>
    </row>
    <row r="1016" spans="1:17" ht="14.45" customHeight="1" x14ac:dyDescent="0.2">
      <c r="A1016" s="831" t="s">
        <v>577</v>
      </c>
      <c r="B1016" s="832" t="s">
        <v>6745</v>
      </c>
      <c r="C1016" s="832" t="s">
        <v>5722</v>
      </c>
      <c r="D1016" s="832" t="s">
        <v>6011</v>
      </c>
      <c r="E1016" s="832" t="s">
        <v>6010</v>
      </c>
      <c r="F1016" s="849">
        <v>5</v>
      </c>
      <c r="G1016" s="849">
        <v>8917.4</v>
      </c>
      <c r="H1016" s="849">
        <v>1.25</v>
      </c>
      <c r="I1016" s="849">
        <v>1783.48</v>
      </c>
      <c r="J1016" s="849">
        <v>4</v>
      </c>
      <c r="K1016" s="849">
        <v>7133.92</v>
      </c>
      <c r="L1016" s="849">
        <v>1</v>
      </c>
      <c r="M1016" s="849">
        <v>1783.48</v>
      </c>
      <c r="N1016" s="849">
        <v>2</v>
      </c>
      <c r="O1016" s="849">
        <v>3566.96</v>
      </c>
      <c r="P1016" s="837">
        <v>0.5</v>
      </c>
      <c r="Q1016" s="850">
        <v>1783.48</v>
      </c>
    </row>
    <row r="1017" spans="1:17" ht="14.45" customHeight="1" x14ac:dyDescent="0.2">
      <c r="A1017" s="831" t="s">
        <v>577</v>
      </c>
      <c r="B1017" s="832" t="s">
        <v>6745</v>
      </c>
      <c r="C1017" s="832" t="s">
        <v>5722</v>
      </c>
      <c r="D1017" s="832" t="s">
        <v>6012</v>
      </c>
      <c r="E1017" s="832" t="s">
        <v>6008</v>
      </c>
      <c r="F1017" s="849">
        <v>2</v>
      </c>
      <c r="G1017" s="849">
        <v>478.8</v>
      </c>
      <c r="H1017" s="849"/>
      <c r="I1017" s="849">
        <v>239.4</v>
      </c>
      <c r="J1017" s="849"/>
      <c r="K1017" s="849"/>
      <c r="L1017" s="849"/>
      <c r="M1017" s="849"/>
      <c r="N1017" s="849">
        <v>1</v>
      </c>
      <c r="O1017" s="849">
        <v>239.4</v>
      </c>
      <c r="P1017" s="837"/>
      <c r="Q1017" s="850">
        <v>239.4</v>
      </c>
    </row>
    <row r="1018" spans="1:17" ht="14.45" customHeight="1" x14ac:dyDescent="0.2">
      <c r="A1018" s="831" t="s">
        <v>577</v>
      </c>
      <c r="B1018" s="832" t="s">
        <v>6745</v>
      </c>
      <c r="C1018" s="832" t="s">
        <v>5722</v>
      </c>
      <c r="D1018" s="832" t="s">
        <v>6014</v>
      </c>
      <c r="E1018" s="832" t="s">
        <v>6015</v>
      </c>
      <c r="F1018" s="849">
        <v>10</v>
      </c>
      <c r="G1018" s="849">
        <v>113380</v>
      </c>
      <c r="H1018" s="849">
        <v>3.3333333333333335</v>
      </c>
      <c r="I1018" s="849">
        <v>11338</v>
      </c>
      <c r="J1018" s="849">
        <v>3</v>
      </c>
      <c r="K1018" s="849">
        <v>34014</v>
      </c>
      <c r="L1018" s="849">
        <v>1</v>
      </c>
      <c r="M1018" s="849">
        <v>11338</v>
      </c>
      <c r="N1018" s="849"/>
      <c r="O1018" s="849"/>
      <c r="P1018" s="837"/>
      <c r="Q1018" s="850"/>
    </row>
    <row r="1019" spans="1:17" ht="14.45" customHeight="1" x14ac:dyDescent="0.2">
      <c r="A1019" s="831" t="s">
        <v>577</v>
      </c>
      <c r="B1019" s="832" t="s">
        <v>6745</v>
      </c>
      <c r="C1019" s="832" t="s">
        <v>5722</v>
      </c>
      <c r="D1019" s="832" t="s">
        <v>6777</v>
      </c>
      <c r="E1019" s="832" t="s">
        <v>6778</v>
      </c>
      <c r="F1019" s="849">
        <v>5</v>
      </c>
      <c r="G1019" s="849">
        <v>13535</v>
      </c>
      <c r="H1019" s="849">
        <v>5</v>
      </c>
      <c r="I1019" s="849">
        <v>2707</v>
      </c>
      <c r="J1019" s="849">
        <v>1</v>
      </c>
      <c r="K1019" s="849">
        <v>2707</v>
      </c>
      <c r="L1019" s="849">
        <v>1</v>
      </c>
      <c r="M1019" s="849">
        <v>2707</v>
      </c>
      <c r="N1019" s="849"/>
      <c r="O1019" s="849"/>
      <c r="P1019" s="837"/>
      <c r="Q1019" s="850"/>
    </row>
    <row r="1020" spans="1:17" ht="14.45" customHeight="1" x14ac:dyDescent="0.2">
      <c r="A1020" s="831" t="s">
        <v>577</v>
      </c>
      <c r="B1020" s="832" t="s">
        <v>6745</v>
      </c>
      <c r="C1020" s="832" t="s">
        <v>5722</v>
      </c>
      <c r="D1020" s="832" t="s">
        <v>6016</v>
      </c>
      <c r="E1020" s="832" t="s">
        <v>6017</v>
      </c>
      <c r="F1020" s="849">
        <v>14</v>
      </c>
      <c r="G1020" s="849">
        <v>64512</v>
      </c>
      <c r="H1020" s="849">
        <v>4.666666666666667</v>
      </c>
      <c r="I1020" s="849">
        <v>4608</v>
      </c>
      <c r="J1020" s="849">
        <v>3</v>
      </c>
      <c r="K1020" s="849">
        <v>13824</v>
      </c>
      <c r="L1020" s="849">
        <v>1</v>
      </c>
      <c r="M1020" s="849">
        <v>4608</v>
      </c>
      <c r="N1020" s="849"/>
      <c r="O1020" s="849"/>
      <c r="P1020" s="837"/>
      <c r="Q1020" s="850"/>
    </row>
    <row r="1021" spans="1:17" ht="14.45" customHeight="1" x14ac:dyDescent="0.2">
      <c r="A1021" s="831" t="s">
        <v>577</v>
      </c>
      <c r="B1021" s="832" t="s">
        <v>6745</v>
      </c>
      <c r="C1021" s="832" t="s">
        <v>5722</v>
      </c>
      <c r="D1021" s="832" t="s">
        <v>6018</v>
      </c>
      <c r="E1021" s="832" t="s">
        <v>6019</v>
      </c>
      <c r="F1021" s="849">
        <v>18</v>
      </c>
      <c r="G1021" s="849">
        <v>48726</v>
      </c>
      <c r="H1021" s="849">
        <v>3.7530848222125686</v>
      </c>
      <c r="I1021" s="849">
        <v>2707</v>
      </c>
      <c r="J1021" s="849">
        <v>5</v>
      </c>
      <c r="K1021" s="849">
        <v>12982.92</v>
      </c>
      <c r="L1021" s="849">
        <v>1</v>
      </c>
      <c r="M1021" s="849">
        <v>2596.5839999999998</v>
      </c>
      <c r="N1021" s="849"/>
      <c r="O1021" s="849"/>
      <c r="P1021" s="837"/>
      <c r="Q1021" s="850"/>
    </row>
    <row r="1022" spans="1:17" ht="14.45" customHeight="1" x14ac:dyDescent="0.2">
      <c r="A1022" s="831" t="s">
        <v>577</v>
      </c>
      <c r="B1022" s="832" t="s">
        <v>6745</v>
      </c>
      <c r="C1022" s="832" t="s">
        <v>5722</v>
      </c>
      <c r="D1022" s="832" t="s">
        <v>6020</v>
      </c>
      <c r="E1022" s="832" t="s">
        <v>5852</v>
      </c>
      <c r="F1022" s="849">
        <v>3</v>
      </c>
      <c r="G1022" s="849">
        <v>4159.9500000000007</v>
      </c>
      <c r="H1022" s="849">
        <v>0.37500000000000006</v>
      </c>
      <c r="I1022" s="849">
        <v>1386.6500000000003</v>
      </c>
      <c r="J1022" s="849">
        <v>8</v>
      </c>
      <c r="K1022" s="849">
        <v>11093.2</v>
      </c>
      <c r="L1022" s="849">
        <v>1</v>
      </c>
      <c r="M1022" s="849">
        <v>1386.65</v>
      </c>
      <c r="N1022" s="849">
        <v>8</v>
      </c>
      <c r="O1022" s="849">
        <v>11093.199999999999</v>
      </c>
      <c r="P1022" s="837">
        <v>0.99999999999999989</v>
      </c>
      <c r="Q1022" s="850">
        <v>1386.6499999999999</v>
      </c>
    </row>
    <row r="1023" spans="1:17" ht="14.45" customHeight="1" x14ac:dyDescent="0.2">
      <c r="A1023" s="831" t="s">
        <v>577</v>
      </c>
      <c r="B1023" s="832" t="s">
        <v>6745</v>
      </c>
      <c r="C1023" s="832" t="s">
        <v>5722</v>
      </c>
      <c r="D1023" s="832" t="s">
        <v>6021</v>
      </c>
      <c r="E1023" s="832" t="s">
        <v>6022</v>
      </c>
      <c r="F1023" s="849">
        <v>3</v>
      </c>
      <c r="G1023" s="849">
        <v>27419.07</v>
      </c>
      <c r="H1023" s="849">
        <v>0.33333333333333331</v>
      </c>
      <c r="I1023" s="849">
        <v>9139.69</v>
      </c>
      <c r="J1023" s="849">
        <v>9</v>
      </c>
      <c r="K1023" s="849">
        <v>82257.210000000006</v>
      </c>
      <c r="L1023" s="849">
        <v>1</v>
      </c>
      <c r="M1023" s="849">
        <v>9139.69</v>
      </c>
      <c r="N1023" s="849">
        <v>10</v>
      </c>
      <c r="O1023" s="849">
        <v>91396.900000000009</v>
      </c>
      <c r="P1023" s="837">
        <v>1.1111111111111112</v>
      </c>
      <c r="Q1023" s="850">
        <v>9139.69</v>
      </c>
    </row>
    <row r="1024" spans="1:17" ht="14.45" customHeight="1" x14ac:dyDescent="0.2">
      <c r="A1024" s="831" t="s">
        <v>577</v>
      </c>
      <c r="B1024" s="832" t="s">
        <v>6745</v>
      </c>
      <c r="C1024" s="832" t="s">
        <v>5722</v>
      </c>
      <c r="D1024" s="832" t="s">
        <v>6023</v>
      </c>
      <c r="E1024" s="832" t="s">
        <v>6024</v>
      </c>
      <c r="F1024" s="849">
        <v>11</v>
      </c>
      <c r="G1024" s="849">
        <v>23427.03</v>
      </c>
      <c r="H1024" s="849">
        <v>1.1000000000000001</v>
      </c>
      <c r="I1024" s="849">
        <v>2129.73</v>
      </c>
      <c r="J1024" s="849">
        <v>10</v>
      </c>
      <c r="K1024" s="849">
        <v>21297.3</v>
      </c>
      <c r="L1024" s="849">
        <v>1</v>
      </c>
      <c r="M1024" s="849">
        <v>2129.73</v>
      </c>
      <c r="N1024" s="849">
        <v>7</v>
      </c>
      <c r="O1024" s="849">
        <v>14908.11</v>
      </c>
      <c r="P1024" s="837">
        <v>0.70000000000000007</v>
      </c>
      <c r="Q1024" s="850">
        <v>2129.73</v>
      </c>
    </row>
    <row r="1025" spans="1:17" ht="14.45" customHeight="1" x14ac:dyDescent="0.2">
      <c r="A1025" s="831" t="s">
        <v>577</v>
      </c>
      <c r="B1025" s="832" t="s">
        <v>6745</v>
      </c>
      <c r="C1025" s="832" t="s">
        <v>5722</v>
      </c>
      <c r="D1025" s="832" t="s">
        <v>6025</v>
      </c>
      <c r="E1025" s="832" t="s">
        <v>6024</v>
      </c>
      <c r="F1025" s="849"/>
      <c r="G1025" s="849"/>
      <c r="H1025" s="849"/>
      <c r="I1025" s="849"/>
      <c r="J1025" s="849"/>
      <c r="K1025" s="849"/>
      <c r="L1025" s="849"/>
      <c r="M1025" s="849"/>
      <c r="N1025" s="849">
        <v>1</v>
      </c>
      <c r="O1025" s="849">
        <v>2342.1799999999998</v>
      </c>
      <c r="P1025" s="837"/>
      <c r="Q1025" s="850">
        <v>2342.1799999999998</v>
      </c>
    </row>
    <row r="1026" spans="1:17" ht="14.45" customHeight="1" x14ac:dyDescent="0.2">
      <c r="A1026" s="831" t="s">
        <v>577</v>
      </c>
      <c r="B1026" s="832" t="s">
        <v>6745</v>
      </c>
      <c r="C1026" s="832" t="s">
        <v>5722</v>
      </c>
      <c r="D1026" s="832" t="s">
        <v>6039</v>
      </c>
      <c r="E1026" s="832" t="s">
        <v>6040</v>
      </c>
      <c r="F1026" s="849">
        <v>2</v>
      </c>
      <c r="G1026" s="849">
        <v>7920</v>
      </c>
      <c r="H1026" s="849"/>
      <c r="I1026" s="849">
        <v>3960</v>
      </c>
      <c r="J1026" s="849"/>
      <c r="K1026" s="849"/>
      <c r="L1026" s="849"/>
      <c r="M1026" s="849"/>
      <c r="N1026" s="849"/>
      <c r="O1026" s="849"/>
      <c r="P1026" s="837"/>
      <c r="Q1026" s="850"/>
    </row>
    <row r="1027" spans="1:17" ht="14.45" customHeight="1" x14ac:dyDescent="0.2">
      <c r="A1027" s="831" t="s">
        <v>577</v>
      </c>
      <c r="B1027" s="832" t="s">
        <v>6745</v>
      </c>
      <c r="C1027" s="832" t="s">
        <v>5722</v>
      </c>
      <c r="D1027" s="832" t="s">
        <v>6041</v>
      </c>
      <c r="E1027" s="832" t="s">
        <v>6040</v>
      </c>
      <c r="F1027" s="849">
        <v>1</v>
      </c>
      <c r="G1027" s="849">
        <v>5400</v>
      </c>
      <c r="H1027" s="849">
        <v>1</v>
      </c>
      <c r="I1027" s="849">
        <v>5400</v>
      </c>
      <c r="J1027" s="849">
        <v>1</v>
      </c>
      <c r="K1027" s="849">
        <v>5400</v>
      </c>
      <c r="L1027" s="849">
        <v>1</v>
      </c>
      <c r="M1027" s="849">
        <v>5400</v>
      </c>
      <c r="N1027" s="849">
        <v>1</v>
      </c>
      <c r="O1027" s="849">
        <v>5400</v>
      </c>
      <c r="P1027" s="837">
        <v>1</v>
      </c>
      <c r="Q1027" s="850">
        <v>5400</v>
      </c>
    </row>
    <row r="1028" spans="1:17" ht="14.45" customHeight="1" x14ac:dyDescent="0.2">
      <c r="A1028" s="831" t="s">
        <v>577</v>
      </c>
      <c r="B1028" s="832" t="s">
        <v>6745</v>
      </c>
      <c r="C1028" s="832" t="s">
        <v>5722</v>
      </c>
      <c r="D1028" s="832" t="s">
        <v>6042</v>
      </c>
      <c r="E1028" s="832" t="s">
        <v>6043</v>
      </c>
      <c r="F1028" s="849">
        <v>20</v>
      </c>
      <c r="G1028" s="849">
        <v>11006</v>
      </c>
      <c r="H1028" s="849">
        <v>2.8571428571428572</v>
      </c>
      <c r="I1028" s="849">
        <v>550.29999999999995</v>
      </c>
      <c r="J1028" s="849">
        <v>7</v>
      </c>
      <c r="K1028" s="849">
        <v>3852.1</v>
      </c>
      <c r="L1028" s="849">
        <v>1</v>
      </c>
      <c r="M1028" s="849">
        <v>550.29999999999995</v>
      </c>
      <c r="N1028" s="849">
        <v>7</v>
      </c>
      <c r="O1028" s="849">
        <v>3852.1</v>
      </c>
      <c r="P1028" s="837">
        <v>1</v>
      </c>
      <c r="Q1028" s="850">
        <v>550.29999999999995</v>
      </c>
    </row>
    <row r="1029" spans="1:17" ht="14.45" customHeight="1" x14ac:dyDescent="0.2">
      <c r="A1029" s="831" t="s">
        <v>577</v>
      </c>
      <c r="B1029" s="832" t="s">
        <v>6745</v>
      </c>
      <c r="C1029" s="832" t="s">
        <v>5722</v>
      </c>
      <c r="D1029" s="832" t="s">
        <v>6048</v>
      </c>
      <c r="E1029" s="832" t="s">
        <v>6049</v>
      </c>
      <c r="F1029" s="849"/>
      <c r="G1029" s="849"/>
      <c r="H1029" s="849"/>
      <c r="I1029" s="849"/>
      <c r="J1029" s="849"/>
      <c r="K1029" s="849"/>
      <c r="L1029" s="849"/>
      <c r="M1029" s="849"/>
      <c r="N1029" s="849">
        <v>3</v>
      </c>
      <c r="O1029" s="849">
        <v>3762</v>
      </c>
      <c r="P1029" s="837"/>
      <c r="Q1029" s="850">
        <v>1254</v>
      </c>
    </row>
    <row r="1030" spans="1:17" ht="14.45" customHeight="1" x14ac:dyDescent="0.2">
      <c r="A1030" s="831" t="s">
        <v>577</v>
      </c>
      <c r="B1030" s="832" t="s">
        <v>6745</v>
      </c>
      <c r="C1030" s="832" t="s">
        <v>5722</v>
      </c>
      <c r="D1030" s="832" t="s">
        <v>6050</v>
      </c>
      <c r="E1030" s="832" t="s">
        <v>6049</v>
      </c>
      <c r="F1030" s="849"/>
      <c r="G1030" s="849"/>
      <c r="H1030" s="849"/>
      <c r="I1030" s="849"/>
      <c r="J1030" s="849"/>
      <c r="K1030" s="849"/>
      <c r="L1030" s="849"/>
      <c r="M1030" s="849"/>
      <c r="N1030" s="849">
        <v>1</v>
      </c>
      <c r="O1030" s="849">
        <v>1348.31</v>
      </c>
      <c r="P1030" s="837"/>
      <c r="Q1030" s="850">
        <v>1348.31</v>
      </c>
    </row>
    <row r="1031" spans="1:17" ht="14.45" customHeight="1" x14ac:dyDescent="0.2">
      <c r="A1031" s="831" t="s">
        <v>577</v>
      </c>
      <c r="B1031" s="832" t="s">
        <v>6745</v>
      </c>
      <c r="C1031" s="832" t="s">
        <v>5722</v>
      </c>
      <c r="D1031" s="832" t="s">
        <v>6055</v>
      </c>
      <c r="E1031" s="832" t="s">
        <v>6056</v>
      </c>
      <c r="F1031" s="849"/>
      <c r="G1031" s="849"/>
      <c r="H1031" s="849"/>
      <c r="I1031" s="849"/>
      <c r="J1031" s="849">
        <v>1</v>
      </c>
      <c r="K1031" s="849">
        <v>8573.84</v>
      </c>
      <c r="L1031" s="849">
        <v>1</v>
      </c>
      <c r="M1031" s="849">
        <v>8573.84</v>
      </c>
      <c r="N1031" s="849"/>
      <c r="O1031" s="849"/>
      <c r="P1031" s="837"/>
      <c r="Q1031" s="850"/>
    </row>
    <row r="1032" spans="1:17" ht="14.45" customHeight="1" x14ac:dyDescent="0.2">
      <c r="A1032" s="831" t="s">
        <v>577</v>
      </c>
      <c r="B1032" s="832" t="s">
        <v>6745</v>
      </c>
      <c r="C1032" s="832" t="s">
        <v>5722</v>
      </c>
      <c r="D1032" s="832" t="s">
        <v>6057</v>
      </c>
      <c r="E1032" s="832" t="s">
        <v>6058</v>
      </c>
      <c r="F1032" s="849">
        <v>1</v>
      </c>
      <c r="G1032" s="849">
        <v>8115.76</v>
      </c>
      <c r="H1032" s="849"/>
      <c r="I1032" s="849">
        <v>8115.76</v>
      </c>
      <c r="J1032" s="849"/>
      <c r="K1032" s="849"/>
      <c r="L1032" s="849"/>
      <c r="M1032" s="849"/>
      <c r="N1032" s="849"/>
      <c r="O1032" s="849"/>
      <c r="P1032" s="837"/>
      <c r="Q1032" s="850"/>
    </row>
    <row r="1033" spans="1:17" ht="14.45" customHeight="1" x14ac:dyDescent="0.2">
      <c r="A1033" s="831" t="s">
        <v>577</v>
      </c>
      <c r="B1033" s="832" t="s">
        <v>6745</v>
      </c>
      <c r="C1033" s="832" t="s">
        <v>5722</v>
      </c>
      <c r="D1033" s="832" t="s">
        <v>6063</v>
      </c>
      <c r="E1033" s="832" t="s">
        <v>6064</v>
      </c>
      <c r="F1033" s="849">
        <v>4</v>
      </c>
      <c r="G1033" s="849">
        <v>30868</v>
      </c>
      <c r="H1033" s="849"/>
      <c r="I1033" s="849">
        <v>7717</v>
      </c>
      <c r="J1033" s="849"/>
      <c r="K1033" s="849"/>
      <c r="L1033" s="849"/>
      <c r="M1033" s="849"/>
      <c r="N1033" s="849">
        <v>2</v>
      </c>
      <c r="O1033" s="849">
        <v>15434</v>
      </c>
      <c r="P1033" s="837"/>
      <c r="Q1033" s="850">
        <v>7717</v>
      </c>
    </row>
    <row r="1034" spans="1:17" ht="14.45" customHeight="1" x14ac:dyDescent="0.2">
      <c r="A1034" s="831" t="s">
        <v>577</v>
      </c>
      <c r="B1034" s="832" t="s">
        <v>6745</v>
      </c>
      <c r="C1034" s="832" t="s">
        <v>5722</v>
      </c>
      <c r="D1034" s="832" t="s">
        <v>6075</v>
      </c>
      <c r="E1034" s="832" t="s">
        <v>6076</v>
      </c>
      <c r="F1034" s="849">
        <v>1</v>
      </c>
      <c r="G1034" s="849">
        <v>8691.98</v>
      </c>
      <c r="H1034" s="849"/>
      <c r="I1034" s="849">
        <v>8691.98</v>
      </c>
      <c r="J1034" s="849"/>
      <c r="K1034" s="849"/>
      <c r="L1034" s="849"/>
      <c r="M1034" s="849"/>
      <c r="N1034" s="849">
        <v>1</v>
      </c>
      <c r="O1034" s="849">
        <v>8691.98</v>
      </c>
      <c r="P1034" s="837"/>
      <c r="Q1034" s="850">
        <v>8691.98</v>
      </c>
    </row>
    <row r="1035" spans="1:17" ht="14.45" customHeight="1" x14ac:dyDescent="0.2">
      <c r="A1035" s="831" t="s">
        <v>577</v>
      </c>
      <c r="B1035" s="832" t="s">
        <v>6745</v>
      </c>
      <c r="C1035" s="832" t="s">
        <v>5722</v>
      </c>
      <c r="D1035" s="832" t="s">
        <v>6779</v>
      </c>
      <c r="E1035" s="832" t="s">
        <v>6780</v>
      </c>
      <c r="F1035" s="849">
        <v>1</v>
      </c>
      <c r="G1035" s="849">
        <v>11607.27</v>
      </c>
      <c r="H1035" s="849"/>
      <c r="I1035" s="849">
        <v>11607.27</v>
      </c>
      <c r="J1035" s="849"/>
      <c r="K1035" s="849"/>
      <c r="L1035" s="849"/>
      <c r="M1035" s="849"/>
      <c r="N1035" s="849"/>
      <c r="O1035" s="849"/>
      <c r="P1035" s="837"/>
      <c r="Q1035" s="850"/>
    </row>
    <row r="1036" spans="1:17" ht="14.45" customHeight="1" x14ac:dyDescent="0.2">
      <c r="A1036" s="831" t="s">
        <v>577</v>
      </c>
      <c r="B1036" s="832" t="s">
        <v>6745</v>
      </c>
      <c r="C1036" s="832" t="s">
        <v>5722</v>
      </c>
      <c r="D1036" s="832" t="s">
        <v>6089</v>
      </c>
      <c r="E1036" s="832" t="s">
        <v>6090</v>
      </c>
      <c r="F1036" s="849">
        <v>4</v>
      </c>
      <c r="G1036" s="849">
        <v>17949.52</v>
      </c>
      <c r="H1036" s="849">
        <v>4</v>
      </c>
      <c r="I1036" s="849">
        <v>4487.38</v>
      </c>
      <c r="J1036" s="849">
        <v>1</v>
      </c>
      <c r="K1036" s="849">
        <v>4487.38</v>
      </c>
      <c r="L1036" s="849">
        <v>1</v>
      </c>
      <c r="M1036" s="849">
        <v>4487.38</v>
      </c>
      <c r="N1036" s="849">
        <v>3</v>
      </c>
      <c r="O1036" s="849">
        <v>13462.14</v>
      </c>
      <c r="P1036" s="837">
        <v>3</v>
      </c>
      <c r="Q1036" s="850">
        <v>4487.38</v>
      </c>
    </row>
    <row r="1037" spans="1:17" ht="14.45" customHeight="1" x14ac:dyDescent="0.2">
      <c r="A1037" s="831" t="s">
        <v>577</v>
      </c>
      <c r="B1037" s="832" t="s">
        <v>6745</v>
      </c>
      <c r="C1037" s="832" t="s">
        <v>5722</v>
      </c>
      <c r="D1037" s="832" t="s">
        <v>6781</v>
      </c>
      <c r="E1037" s="832" t="s">
        <v>6262</v>
      </c>
      <c r="F1037" s="849"/>
      <c r="G1037" s="849"/>
      <c r="H1037" s="849"/>
      <c r="I1037" s="849"/>
      <c r="J1037" s="849"/>
      <c r="K1037" s="849"/>
      <c r="L1037" s="849"/>
      <c r="M1037" s="849"/>
      <c r="N1037" s="849">
        <v>2</v>
      </c>
      <c r="O1037" s="849">
        <v>625.96</v>
      </c>
      <c r="P1037" s="837"/>
      <c r="Q1037" s="850">
        <v>312.98</v>
      </c>
    </row>
    <row r="1038" spans="1:17" ht="14.45" customHeight="1" x14ac:dyDescent="0.2">
      <c r="A1038" s="831" t="s">
        <v>577</v>
      </c>
      <c r="B1038" s="832" t="s">
        <v>6745</v>
      </c>
      <c r="C1038" s="832" t="s">
        <v>5722</v>
      </c>
      <c r="D1038" s="832" t="s">
        <v>6096</v>
      </c>
      <c r="E1038" s="832" t="s">
        <v>6084</v>
      </c>
      <c r="F1038" s="849">
        <v>1</v>
      </c>
      <c r="G1038" s="849">
        <v>4606.3</v>
      </c>
      <c r="H1038" s="849"/>
      <c r="I1038" s="849">
        <v>4606.3</v>
      </c>
      <c r="J1038" s="849"/>
      <c r="K1038" s="849"/>
      <c r="L1038" s="849"/>
      <c r="M1038" s="849"/>
      <c r="N1038" s="849"/>
      <c r="O1038" s="849"/>
      <c r="P1038" s="837"/>
      <c r="Q1038" s="850"/>
    </row>
    <row r="1039" spans="1:17" ht="14.45" customHeight="1" x14ac:dyDescent="0.2">
      <c r="A1039" s="831" t="s">
        <v>577</v>
      </c>
      <c r="B1039" s="832" t="s">
        <v>6745</v>
      </c>
      <c r="C1039" s="832" t="s">
        <v>5722</v>
      </c>
      <c r="D1039" s="832" t="s">
        <v>6104</v>
      </c>
      <c r="E1039" s="832" t="s">
        <v>6105</v>
      </c>
      <c r="F1039" s="849"/>
      <c r="G1039" s="849"/>
      <c r="H1039" s="849"/>
      <c r="I1039" s="849"/>
      <c r="J1039" s="849">
        <v>1</v>
      </c>
      <c r="K1039" s="849">
        <v>563</v>
      </c>
      <c r="L1039" s="849">
        <v>1</v>
      </c>
      <c r="M1039" s="849">
        <v>563</v>
      </c>
      <c r="N1039" s="849">
        <v>1</v>
      </c>
      <c r="O1039" s="849">
        <v>563</v>
      </c>
      <c r="P1039" s="837">
        <v>1</v>
      </c>
      <c r="Q1039" s="850">
        <v>563</v>
      </c>
    </row>
    <row r="1040" spans="1:17" ht="14.45" customHeight="1" x14ac:dyDescent="0.2">
      <c r="A1040" s="831" t="s">
        <v>577</v>
      </c>
      <c r="B1040" s="832" t="s">
        <v>6745</v>
      </c>
      <c r="C1040" s="832" t="s">
        <v>5722</v>
      </c>
      <c r="D1040" s="832" t="s">
        <v>6106</v>
      </c>
      <c r="E1040" s="832" t="s">
        <v>5814</v>
      </c>
      <c r="F1040" s="849">
        <v>6</v>
      </c>
      <c r="G1040" s="849">
        <v>4197.2999999999993</v>
      </c>
      <c r="H1040" s="849">
        <v>1.4999999999999998</v>
      </c>
      <c r="I1040" s="849">
        <v>699.54999999999984</v>
      </c>
      <c r="J1040" s="849">
        <v>4</v>
      </c>
      <c r="K1040" s="849">
        <v>2798.2</v>
      </c>
      <c r="L1040" s="849">
        <v>1</v>
      </c>
      <c r="M1040" s="849">
        <v>699.55</v>
      </c>
      <c r="N1040" s="849">
        <v>1</v>
      </c>
      <c r="O1040" s="849">
        <v>699.55</v>
      </c>
      <c r="P1040" s="837">
        <v>0.25</v>
      </c>
      <c r="Q1040" s="850">
        <v>699.55</v>
      </c>
    </row>
    <row r="1041" spans="1:17" ht="14.45" customHeight="1" x14ac:dyDescent="0.2">
      <c r="A1041" s="831" t="s">
        <v>577</v>
      </c>
      <c r="B1041" s="832" t="s">
        <v>6745</v>
      </c>
      <c r="C1041" s="832" t="s">
        <v>5722</v>
      </c>
      <c r="D1041" s="832" t="s">
        <v>6112</v>
      </c>
      <c r="E1041" s="832" t="s">
        <v>6113</v>
      </c>
      <c r="F1041" s="849">
        <v>1</v>
      </c>
      <c r="G1041" s="849">
        <v>1872.2</v>
      </c>
      <c r="H1041" s="849">
        <v>1.10205907630002</v>
      </c>
      <c r="I1041" s="849">
        <v>1872.2</v>
      </c>
      <c r="J1041" s="849">
        <v>1</v>
      </c>
      <c r="K1041" s="849">
        <v>1698.82</v>
      </c>
      <c r="L1041" s="849">
        <v>1</v>
      </c>
      <c r="M1041" s="849">
        <v>1698.82</v>
      </c>
      <c r="N1041" s="849">
        <v>1</v>
      </c>
      <c r="O1041" s="849">
        <v>1698.82</v>
      </c>
      <c r="P1041" s="837">
        <v>1</v>
      </c>
      <c r="Q1041" s="850">
        <v>1698.82</v>
      </c>
    </row>
    <row r="1042" spans="1:17" ht="14.45" customHeight="1" x14ac:dyDescent="0.2">
      <c r="A1042" s="831" t="s">
        <v>577</v>
      </c>
      <c r="B1042" s="832" t="s">
        <v>6745</v>
      </c>
      <c r="C1042" s="832" t="s">
        <v>5722</v>
      </c>
      <c r="D1042" s="832" t="s">
        <v>6114</v>
      </c>
      <c r="E1042" s="832" t="s">
        <v>6115</v>
      </c>
      <c r="F1042" s="849">
        <v>1</v>
      </c>
      <c r="G1042" s="849">
        <v>7868.61</v>
      </c>
      <c r="H1042" s="849"/>
      <c r="I1042" s="849">
        <v>7868.61</v>
      </c>
      <c r="J1042" s="849"/>
      <c r="K1042" s="849"/>
      <c r="L1042" s="849"/>
      <c r="M1042" s="849"/>
      <c r="N1042" s="849"/>
      <c r="O1042" s="849"/>
      <c r="P1042" s="837"/>
      <c r="Q1042" s="850"/>
    </row>
    <row r="1043" spans="1:17" ht="14.45" customHeight="1" x14ac:dyDescent="0.2">
      <c r="A1043" s="831" t="s">
        <v>577</v>
      </c>
      <c r="B1043" s="832" t="s">
        <v>6745</v>
      </c>
      <c r="C1043" s="832" t="s">
        <v>5722</v>
      </c>
      <c r="D1043" s="832" t="s">
        <v>6117</v>
      </c>
      <c r="E1043" s="832" t="s">
        <v>5985</v>
      </c>
      <c r="F1043" s="849">
        <v>1</v>
      </c>
      <c r="G1043" s="849">
        <v>1158.6500000000001</v>
      </c>
      <c r="H1043" s="849"/>
      <c r="I1043" s="849">
        <v>1158.6500000000001</v>
      </c>
      <c r="J1043" s="849"/>
      <c r="K1043" s="849"/>
      <c r="L1043" s="849"/>
      <c r="M1043" s="849"/>
      <c r="N1043" s="849"/>
      <c r="O1043" s="849"/>
      <c r="P1043" s="837"/>
      <c r="Q1043" s="850"/>
    </row>
    <row r="1044" spans="1:17" ht="14.45" customHeight="1" x14ac:dyDescent="0.2">
      <c r="A1044" s="831" t="s">
        <v>577</v>
      </c>
      <c r="B1044" s="832" t="s">
        <v>6745</v>
      </c>
      <c r="C1044" s="832" t="s">
        <v>5722</v>
      </c>
      <c r="D1044" s="832" t="s">
        <v>6118</v>
      </c>
      <c r="E1044" s="832" t="s">
        <v>6119</v>
      </c>
      <c r="F1044" s="849">
        <v>4</v>
      </c>
      <c r="G1044" s="849">
        <v>3751.64</v>
      </c>
      <c r="H1044" s="849">
        <v>2</v>
      </c>
      <c r="I1044" s="849">
        <v>937.91</v>
      </c>
      <c r="J1044" s="849">
        <v>2</v>
      </c>
      <c r="K1044" s="849">
        <v>1875.82</v>
      </c>
      <c r="L1044" s="849">
        <v>1</v>
      </c>
      <c r="M1044" s="849">
        <v>937.91</v>
      </c>
      <c r="N1044" s="849">
        <v>7</v>
      </c>
      <c r="O1044" s="849">
        <v>6565.37</v>
      </c>
      <c r="P1044" s="837">
        <v>3.5</v>
      </c>
      <c r="Q1044" s="850">
        <v>937.91</v>
      </c>
    </row>
    <row r="1045" spans="1:17" ht="14.45" customHeight="1" x14ac:dyDescent="0.2">
      <c r="A1045" s="831" t="s">
        <v>577</v>
      </c>
      <c r="B1045" s="832" t="s">
        <v>6745</v>
      </c>
      <c r="C1045" s="832" t="s">
        <v>5722</v>
      </c>
      <c r="D1045" s="832" t="s">
        <v>6124</v>
      </c>
      <c r="E1045" s="832" t="s">
        <v>5730</v>
      </c>
      <c r="F1045" s="849"/>
      <c r="G1045" s="849"/>
      <c r="H1045" s="849"/>
      <c r="I1045" s="849"/>
      <c r="J1045" s="849">
        <v>1</v>
      </c>
      <c r="K1045" s="849">
        <v>466.47</v>
      </c>
      <c r="L1045" s="849">
        <v>1</v>
      </c>
      <c r="M1045" s="849">
        <v>466.47</v>
      </c>
      <c r="N1045" s="849">
        <v>2</v>
      </c>
      <c r="O1045" s="849">
        <v>932.94</v>
      </c>
      <c r="P1045" s="837">
        <v>2</v>
      </c>
      <c r="Q1045" s="850">
        <v>466.47</v>
      </c>
    </row>
    <row r="1046" spans="1:17" ht="14.45" customHeight="1" x14ac:dyDescent="0.2">
      <c r="A1046" s="831" t="s">
        <v>577</v>
      </c>
      <c r="B1046" s="832" t="s">
        <v>6745</v>
      </c>
      <c r="C1046" s="832" t="s">
        <v>5722</v>
      </c>
      <c r="D1046" s="832" t="s">
        <v>6126</v>
      </c>
      <c r="E1046" s="832" t="s">
        <v>5976</v>
      </c>
      <c r="F1046" s="849">
        <v>1</v>
      </c>
      <c r="G1046" s="849">
        <v>9224.67</v>
      </c>
      <c r="H1046" s="849"/>
      <c r="I1046" s="849">
        <v>9224.67</v>
      </c>
      <c r="J1046" s="849"/>
      <c r="K1046" s="849"/>
      <c r="L1046" s="849"/>
      <c r="M1046" s="849"/>
      <c r="N1046" s="849"/>
      <c r="O1046" s="849"/>
      <c r="P1046" s="837"/>
      <c r="Q1046" s="850"/>
    </row>
    <row r="1047" spans="1:17" ht="14.45" customHeight="1" x14ac:dyDescent="0.2">
      <c r="A1047" s="831" t="s">
        <v>577</v>
      </c>
      <c r="B1047" s="832" t="s">
        <v>6745</v>
      </c>
      <c r="C1047" s="832" t="s">
        <v>5722</v>
      </c>
      <c r="D1047" s="832" t="s">
        <v>6128</v>
      </c>
      <c r="E1047" s="832" t="s">
        <v>6129</v>
      </c>
      <c r="F1047" s="849">
        <v>4</v>
      </c>
      <c r="G1047" s="849">
        <v>8438</v>
      </c>
      <c r="H1047" s="849"/>
      <c r="I1047" s="849">
        <v>2109.5</v>
      </c>
      <c r="J1047" s="849"/>
      <c r="K1047" s="849"/>
      <c r="L1047" s="849"/>
      <c r="M1047" s="849"/>
      <c r="N1047" s="849">
        <v>12</v>
      </c>
      <c r="O1047" s="849">
        <v>25314</v>
      </c>
      <c r="P1047" s="837"/>
      <c r="Q1047" s="850">
        <v>2109.5</v>
      </c>
    </row>
    <row r="1048" spans="1:17" ht="14.45" customHeight="1" x14ac:dyDescent="0.2">
      <c r="A1048" s="831" t="s">
        <v>577</v>
      </c>
      <c r="B1048" s="832" t="s">
        <v>6745</v>
      </c>
      <c r="C1048" s="832" t="s">
        <v>5722</v>
      </c>
      <c r="D1048" s="832" t="s">
        <v>6130</v>
      </c>
      <c r="E1048" s="832" t="s">
        <v>5746</v>
      </c>
      <c r="F1048" s="849">
        <v>1</v>
      </c>
      <c r="G1048" s="849">
        <v>139.91</v>
      </c>
      <c r="H1048" s="849"/>
      <c r="I1048" s="849">
        <v>139.91</v>
      </c>
      <c r="J1048" s="849"/>
      <c r="K1048" s="849"/>
      <c r="L1048" s="849"/>
      <c r="M1048" s="849"/>
      <c r="N1048" s="849">
        <v>3</v>
      </c>
      <c r="O1048" s="849">
        <v>419.73</v>
      </c>
      <c r="P1048" s="837"/>
      <c r="Q1048" s="850">
        <v>139.91</v>
      </c>
    </row>
    <row r="1049" spans="1:17" ht="14.45" customHeight="1" x14ac:dyDescent="0.2">
      <c r="A1049" s="831" t="s">
        <v>577</v>
      </c>
      <c r="B1049" s="832" t="s">
        <v>6745</v>
      </c>
      <c r="C1049" s="832" t="s">
        <v>5722</v>
      </c>
      <c r="D1049" s="832" t="s">
        <v>6141</v>
      </c>
      <c r="E1049" s="832" t="s">
        <v>6142</v>
      </c>
      <c r="F1049" s="849">
        <v>10</v>
      </c>
      <c r="G1049" s="849">
        <v>13597.100000000002</v>
      </c>
      <c r="H1049" s="849">
        <v>3.3333333333333339</v>
      </c>
      <c r="I1049" s="849">
        <v>1359.7100000000003</v>
      </c>
      <c r="J1049" s="849">
        <v>3</v>
      </c>
      <c r="K1049" s="849">
        <v>4079.13</v>
      </c>
      <c r="L1049" s="849">
        <v>1</v>
      </c>
      <c r="M1049" s="849">
        <v>1359.71</v>
      </c>
      <c r="N1049" s="849">
        <v>5</v>
      </c>
      <c r="O1049" s="849">
        <v>6798.55</v>
      </c>
      <c r="P1049" s="837">
        <v>1.6666666666666667</v>
      </c>
      <c r="Q1049" s="850">
        <v>1359.71</v>
      </c>
    </row>
    <row r="1050" spans="1:17" ht="14.45" customHeight="1" x14ac:dyDescent="0.2">
      <c r="A1050" s="831" t="s">
        <v>577</v>
      </c>
      <c r="B1050" s="832" t="s">
        <v>6745</v>
      </c>
      <c r="C1050" s="832" t="s">
        <v>5722</v>
      </c>
      <c r="D1050" s="832" t="s">
        <v>6782</v>
      </c>
      <c r="E1050" s="832" t="s">
        <v>6783</v>
      </c>
      <c r="F1050" s="849">
        <v>4</v>
      </c>
      <c r="G1050" s="849">
        <v>74028</v>
      </c>
      <c r="H1050" s="849">
        <v>4</v>
      </c>
      <c r="I1050" s="849">
        <v>18507</v>
      </c>
      <c r="J1050" s="849">
        <v>1</v>
      </c>
      <c r="K1050" s="849">
        <v>18507</v>
      </c>
      <c r="L1050" s="849">
        <v>1</v>
      </c>
      <c r="M1050" s="849">
        <v>18507</v>
      </c>
      <c r="N1050" s="849"/>
      <c r="O1050" s="849"/>
      <c r="P1050" s="837"/>
      <c r="Q1050" s="850"/>
    </row>
    <row r="1051" spans="1:17" ht="14.45" customHeight="1" x14ac:dyDescent="0.2">
      <c r="A1051" s="831" t="s">
        <v>577</v>
      </c>
      <c r="B1051" s="832" t="s">
        <v>6745</v>
      </c>
      <c r="C1051" s="832" t="s">
        <v>5722</v>
      </c>
      <c r="D1051" s="832" t="s">
        <v>6143</v>
      </c>
      <c r="E1051" s="832" t="s">
        <v>6010</v>
      </c>
      <c r="F1051" s="849">
        <v>1</v>
      </c>
      <c r="G1051" s="849">
        <v>1649.48</v>
      </c>
      <c r="H1051" s="849"/>
      <c r="I1051" s="849">
        <v>1649.48</v>
      </c>
      <c r="J1051" s="849"/>
      <c r="K1051" s="849"/>
      <c r="L1051" s="849"/>
      <c r="M1051" s="849"/>
      <c r="N1051" s="849"/>
      <c r="O1051" s="849"/>
      <c r="P1051" s="837"/>
      <c r="Q1051" s="850"/>
    </row>
    <row r="1052" spans="1:17" ht="14.45" customHeight="1" x14ac:dyDescent="0.2">
      <c r="A1052" s="831" t="s">
        <v>577</v>
      </c>
      <c r="B1052" s="832" t="s">
        <v>6745</v>
      </c>
      <c r="C1052" s="832" t="s">
        <v>5722</v>
      </c>
      <c r="D1052" s="832" t="s">
        <v>6144</v>
      </c>
      <c r="E1052" s="832" t="s">
        <v>6145</v>
      </c>
      <c r="F1052" s="849">
        <v>4</v>
      </c>
      <c r="G1052" s="849">
        <v>5148.6400000000003</v>
      </c>
      <c r="H1052" s="849"/>
      <c r="I1052" s="849">
        <v>1287.1600000000001</v>
      </c>
      <c r="J1052" s="849"/>
      <c r="K1052" s="849"/>
      <c r="L1052" s="849"/>
      <c r="M1052" s="849"/>
      <c r="N1052" s="849"/>
      <c r="O1052" s="849"/>
      <c r="P1052" s="837"/>
      <c r="Q1052" s="850"/>
    </row>
    <row r="1053" spans="1:17" ht="14.45" customHeight="1" x14ac:dyDescent="0.2">
      <c r="A1053" s="831" t="s">
        <v>577</v>
      </c>
      <c r="B1053" s="832" t="s">
        <v>6745</v>
      </c>
      <c r="C1053" s="832" t="s">
        <v>5722</v>
      </c>
      <c r="D1053" s="832" t="s">
        <v>6149</v>
      </c>
      <c r="E1053" s="832" t="s">
        <v>6150</v>
      </c>
      <c r="F1053" s="849"/>
      <c r="G1053" s="849"/>
      <c r="H1053" s="849"/>
      <c r="I1053" s="849"/>
      <c r="J1053" s="849">
        <v>1</v>
      </c>
      <c r="K1053" s="849">
        <v>10077.6</v>
      </c>
      <c r="L1053" s="849">
        <v>1</v>
      </c>
      <c r="M1053" s="849">
        <v>10077.6</v>
      </c>
      <c r="N1053" s="849">
        <v>1</v>
      </c>
      <c r="O1053" s="849">
        <v>10077.6</v>
      </c>
      <c r="P1053" s="837">
        <v>1</v>
      </c>
      <c r="Q1053" s="850">
        <v>10077.6</v>
      </c>
    </row>
    <row r="1054" spans="1:17" ht="14.45" customHeight="1" x14ac:dyDescent="0.2">
      <c r="A1054" s="831" t="s">
        <v>577</v>
      </c>
      <c r="B1054" s="832" t="s">
        <v>6745</v>
      </c>
      <c r="C1054" s="832" t="s">
        <v>5722</v>
      </c>
      <c r="D1054" s="832" t="s">
        <v>6153</v>
      </c>
      <c r="E1054" s="832" t="s">
        <v>6154</v>
      </c>
      <c r="F1054" s="849">
        <v>6</v>
      </c>
      <c r="G1054" s="849">
        <v>6454.5</v>
      </c>
      <c r="H1054" s="849">
        <v>2</v>
      </c>
      <c r="I1054" s="849">
        <v>1075.75</v>
      </c>
      <c r="J1054" s="849">
        <v>3</v>
      </c>
      <c r="K1054" s="849">
        <v>3227.25</v>
      </c>
      <c r="L1054" s="849">
        <v>1</v>
      </c>
      <c r="M1054" s="849">
        <v>1075.75</v>
      </c>
      <c r="N1054" s="849">
        <v>3</v>
      </c>
      <c r="O1054" s="849">
        <v>3227.25</v>
      </c>
      <c r="P1054" s="837">
        <v>1</v>
      </c>
      <c r="Q1054" s="850">
        <v>1075.75</v>
      </c>
    </row>
    <row r="1055" spans="1:17" ht="14.45" customHeight="1" x14ac:dyDescent="0.2">
      <c r="A1055" s="831" t="s">
        <v>577</v>
      </c>
      <c r="B1055" s="832" t="s">
        <v>6745</v>
      </c>
      <c r="C1055" s="832" t="s">
        <v>5722</v>
      </c>
      <c r="D1055" s="832" t="s">
        <v>6157</v>
      </c>
      <c r="E1055" s="832" t="s">
        <v>6158</v>
      </c>
      <c r="F1055" s="849">
        <v>5</v>
      </c>
      <c r="G1055" s="849">
        <v>8083.65</v>
      </c>
      <c r="H1055" s="849">
        <v>5</v>
      </c>
      <c r="I1055" s="849">
        <v>1616.73</v>
      </c>
      <c r="J1055" s="849">
        <v>1</v>
      </c>
      <c r="K1055" s="849">
        <v>1616.73</v>
      </c>
      <c r="L1055" s="849">
        <v>1</v>
      </c>
      <c r="M1055" s="849">
        <v>1616.73</v>
      </c>
      <c r="N1055" s="849">
        <v>7</v>
      </c>
      <c r="O1055" s="849">
        <v>11317.11</v>
      </c>
      <c r="P1055" s="837">
        <v>7</v>
      </c>
      <c r="Q1055" s="850">
        <v>1616.73</v>
      </c>
    </row>
    <row r="1056" spans="1:17" ht="14.45" customHeight="1" x14ac:dyDescent="0.2">
      <c r="A1056" s="831" t="s">
        <v>577</v>
      </c>
      <c r="B1056" s="832" t="s">
        <v>6745</v>
      </c>
      <c r="C1056" s="832" t="s">
        <v>5722</v>
      </c>
      <c r="D1056" s="832" t="s">
        <v>6784</v>
      </c>
      <c r="E1056" s="832" t="s">
        <v>6785</v>
      </c>
      <c r="F1056" s="849">
        <v>3</v>
      </c>
      <c r="G1056" s="849">
        <v>3830.4</v>
      </c>
      <c r="H1056" s="849"/>
      <c r="I1056" s="849">
        <v>1276.8</v>
      </c>
      <c r="J1056" s="849"/>
      <c r="K1056" s="849"/>
      <c r="L1056" s="849"/>
      <c r="M1056" s="849"/>
      <c r="N1056" s="849"/>
      <c r="O1056" s="849"/>
      <c r="P1056" s="837"/>
      <c r="Q1056" s="850"/>
    </row>
    <row r="1057" spans="1:17" ht="14.45" customHeight="1" x14ac:dyDescent="0.2">
      <c r="A1057" s="831" t="s">
        <v>577</v>
      </c>
      <c r="B1057" s="832" t="s">
        <v>6745</v>
      </c>
      <c r="C1057" s="832" t="s">
        <v>5722</v>
      </c>
      <c r="D1057" s="832" t="s">
        <v>6162</v>
      </c>
      <c r="E1057" s="832" t="s">
        <v>6163</v>
      </c>
      <c r="F1057" s="849">
        <v>12</v>
      </c>
      <c r="G1057" s="849">
        <v>1066.8</v>
      </c>
      <c r="H1057" s="849">
        <v>0.52173913043478259</v>
      </c>
      <c r="I1057" s="849">
        <v>88.899999999999991</v>
      </c>
      <c r="J1057" s="849">
        <v>23</v>
      </c>
      <c r="K1057" s="849">
        <v>2044.7</v>
      </c>
      <c r="L1057" s="849">
        <v>1</v>
      </c>
      <c r="M1057" s="849">
        <v>88.9</v>
      </c>
      <c r="N1057" s="849">
        <v>42</v>
      </c>
      <c r="O1057" s="849">
        <v>3733.8</v>
      </c>
      <c r="P1057" s="837">
        <v>1.8260869565217392</v>
      </c>
      <c r="Q1057" s="850">
        <v>88.9</v>
      </c>
    </row>
    <row r="1058" spans="1:17" ht="14.45" customHeight="1" x14ac:dyDescent="0.2">
      <c r="A1058" s="831" t="s">
        <v>577</v>
      </c>
      <c r="B1058" s="832" t="s">
        <v>6745</v>
      </c>
      <c r="C1058" s="832" t="s">
        <v>5722</v>
      </c>
      <c r="D1058" s="832" t="s">
        <v>6164</v>
      </c>
      <c r="E1058" s="832" t="s">
        <v>6165</v>
      </c>
      <c r="F1058" s="849">
        <v>2</v>
      </c>
      <c r="G1058" s="849">
        <v>1231.2</v>
      </c>
      <c r="H1058" s="849"/>
      <c r="I1058" s="849">
        <v>615.6</v>
      </c>
      <c r="J1058" s="849"/>
      <c r="K1058" s="849"/>
      <c r="L1058" s="849"/>
      <c r="M1058" s="849"/>
      <c r="N1058" s="849"/>
      <c r="O1058" s="849"/>
      <c r="P1058" s="837"/>
      <c r="Q1058" s="850"/>
    </row>
    <row r="1059" spans="1:17" ht="14.45" customHeight="1" x14ac:dyDescent="0.2">
      <c r="A1059" s="831" t="s">
        <v>577</v>
      </c>
      <c r="B1059" s="832" t="s">
        <v>6745</v>
      </c>
      <c r="C1059" s="832" t="s">
        <v>5722</v>
      </c>
      <c r="D1059" s="832" t="s">
        <v>6168</v>
      </c>
      <c r="E1059" s="832" t="s">
        <v>6169</v>
      </c>
      <c r="F1059" s="849">
        <v>1</v>
      </c>
      <c r="G1059" s="849">
        <v>2052</v>
      </c>
      <c r="H1059" s="849"/>
      <c r="I1059" s="849">
        <v>2052</v>
      </c>
      <c r="J1059" s="849"/>
      <c r="K1059" s="849"/>
      <c r="L1059" s="849"/>
      <c r="M1059" s="849"/>
      <c r="N1059" s="849"/>
      <c r="O1059" s="849"/>
      <c r="P1059" s="837"/>
      <c r="Q1059" s="850"/>
    </row>
    <row r="1060" spans="1:17" ht="14.45" customHeight="1" x14ac:dyDescent="0.2">
      <c r="A1060" s="831" t="s">
        <v>577</v>
      </c>
      <c r="B1060" s="832" t="s">
        <v>6745</v>
      </c>
      <c r="C1060" s="832" t="s">
        <v>5722</v>
      </c>
      <c r="D1060" s="832" t="s">
        <v>6172</v>
      </c>
      <c r="E1060" s="832" t="s">
        <v>6173</v>
      </c>
      <c r="F1060" s="849">
        <v>3</v>
      </c>
      <c r="G1060" s="849">
        <v>1846.8</v>
      </c>
      <c r="H1060" s="849"/>
      <c r="I1060" s="849">
        <v>615.6</v>
      </c>
      <c r="J1060" s="849"/>
      <c r="K1060" s="849"/>
      <c r="L1060" s="849"/>
      <c r="M1060" s="849"/>
      <c r="N1060" s="849"/>
      <c r="O1060" s="849"/>
      <c r="P1060" s="837"/>
      <c r="Q1060" s="850"/>
    </row>
    <row r="1061" spans="1:17" ht="14.45" customHeight="1" x14ac:dyDescent="0.2">
      <c r="A1061" s="831" t="s">
        <v>577</v>
      </c>
      <c r="B1061" s="832" t="s">
        <v>6745</v>
      </c>
      <c r="C1061" s="832" t="s">
        <v>5722</v>
      </c>
      <c r="D1061" s="832" t="s">
        <v>6786</v>
      </c>
      <c r="E1061" s="832" t="s">
        <v>6379</v>
      </c>
      <c r="F1061" s="849">
        <v>1</v>
      </c>
      <c r="G1061" s="849">
        <v>8493</v>
      </c>
      <c r="H1061" s="849"/>
      <c r="I1061" s="849">
        <v>8493</v>
      </c>
      <c r="J1061" s="849"/>
      <c r="K1061" s="849"/>
      <c r="L1061" s="849"/>
      <c r="M1061" s="849"/>
      <c r="N1061" s="849"/>
      <c r="O1061" s="849"/>
      <c r="P1061" s="837"/>
      <c r="Q1061" s="850"/>
    </row>
    <row r="1062" spans="1:17" ht="14.45" customHeight="1" x14ac:dyDescent="0.2">
      <c r="A1062" s="831" t="s">
        <v>577</v>
      </c>
      <c r="B1062" s="832" t="s">
        <v>6745</v>
      </c>
      <c r="C1062" s="832" t="s">
        <v>5722</v>
      </c>
      <c r="D1062" s="832" t="s">
        <v>6186</v>
      </c>
      <c r="E1062" s="832" t="s">
        <v>6187</v>
      </c>
      <c r="F1062" s="849">
        <v>2.2999999999999998</v>
      </c>
      <c r="G1062" s="849">
        <v>154.1</v>
      </c>
      <c r="H1062" s="849">
        <v>0.91999999999999993</v>
      </c>
      <c r="I1062" s="849">
        <v>67</v>
      </c>
      <c r="J1062" s="849">
        <v>2.5</v>
      </c>
      <c r="K1062" s="849">
        <v>167.5</v>
      </c>
      <c r="L1062" s="849">
        <v>1</v>
      </c>
      <c r="M1062" s="849">
        <v>67</v>
      </c>
      <c r="N1062" s="849">
        <v>4.6000000000000005</v>
      </c>
      <c r="O1062" s="849">
        <v>308.2</v>
      </c>
      <c r="P1062" s="837">
        <v>1.8399999999999999</v>
      </c>
      <c r="Q1062" s="850">
        <v>66.999999999999986</v>
      </c>
    </row>
    <row r="1063" spans="1:17" ht="14.45" customHeight="1" x14ac:dyDescent="0.2">
      <c r="A1063" s="831" t="s">
        <v>577</v>
      </c>
      <c r="B1063" s="832" t="s">
        <v>6745</v>
      </c>
      <c r="C1063" s="832" t="s">
        <v>5722</v>
      </c>
      <c r="D1063" s="832" t="s">
        <v>6188</v>
      </c>
      <c r="E1063" s="832" t="s">
        <v>6189</v>
      </c>
      <c r="F1063" s="849">
        <v>10</v>
      </c>
      <c r="G1063" s="849">
        <v>34348.199999999997</v>
      </c>
      <c r="H1063" s="849">
        <v>2.4999999999999996</v>
      </c>
      <c r="I1063" s="849">
        <v>3434.8199999999997</v>
      </c>
      <c r="J1063" s="849">
        <v>4</v>
      </c>
      <c r="K1063" s="849">
        <v>13739.28</v>
      </c>
      <c r="L1063" s="849">
        <v>1</v>
      </c>
      <c r="M1063" s="849">
        <v>3434.82</v>
      </c>
      <c r="N1063" s="849">
        <v>13</v>
      </c>
      <c r="O1063" s="849">
        <v>44652.659999999996</v>
      </c>
      <c r="P1063" s="837">
        <v>3.2499999999999996</v>
      </c>
      <c r="Q1063" s="850">
        <v>3434.8199999999997</v>
      </c>
    </row>
    <row r="1064" spans="1:17" ht="14.45" customHeight="1" x14ac:dyDescent="0.2">
      <c r="A1064" s="831" t="s">
        <v>577</v>
      </c>
      <c r="B1064" s="832" t="s">
        <v>6745</v>
      </c>
      <c r="C1064" s="832" t="s">
        <v>5722</v>
      </c>
      <c r="D1064" s="832" t="s">
        <v>6190</v>
      </c>
      <c r="E1064" s="832" t="s">
        <v>6191</v>
      </c>
      <c r="F1064" s="849"/>
      <c r="G1064" s="849"/>
      <c r="H1064" s="849"/>
      <c r="I1064" s="849"/>
      <c r="J1064" s="849"/>
      <c r="K1064" s="849"/>
      <c r="L1064" s="849"/>
      <c r="M1064" s="849"/>
      <c r="N1064" s="849">
        <v>13</v>
      </c>
      <c r="O1064" s="849">
        <v>71018.739999999991</v>
      </c>
      <c r="P1064" s="837"/>
      <c r="Q1064" s="850">
        <v>5462.98</v>
      </c>
    </row>
    <row r="1065" spans="1:17" ht="14.45" customHeight="1" x14ac:dyDescent="0.2">
      <c r="A1065" s="831" t="s">
        <v>577</v>
      </c>
      <c r="B1065" s="832" t="s">
        <v>6745</v>
      </c>
      <c r="C1065" s="832" t="s">
        <v>5722</v>
      </c>
      <c r="D1065" s="832" t="s">
        <v>6192</v>
      </c>
      <c r="E1065" s="832" t="s">
        <v>6193</v>
      </c>
      <c r="F1065" s="849">
        <v>3</v>
      </c>
      <c r="G1065" s="849">
        <v>47425.440000000002</v>
      </c>
      <c r="H1065" s="849">
        <v>3.0000000000000004</v>
      </c>
      <c r="I1065" s="849">
        <v>15808.480000000001</v>
      </c>
      <c r="J1065" s="849">
        <v>1</v>
      </c>
      <c r="K1065" s="849">
        <v>15808.48</v>
      </c>
      <c r="L1065" s="849">
        <v>1</v>
      </c>
      <c r="M1065" s="849">
        <v>15808.48</v>
      </c>
      <c r="N1065" s="849">
        <v>4</v>
      </c>
      <c r="O1065" s="849">
        <v>63233.919999999998</v>
      </c>
      <c r="P1065" s="837">
        <v>4</v>
      </c>
      <c r="Q1065" s="850">
        <v>15808.48</v>
      </c>
    </row>
    <row r="1066" spans="1:17" ht="14.45" customHeight="1" x14ac:dyDescent="0.2">
      <c r="A1066" s="831" t="s">
        <v>577</v>
      </c>
      <c r="B1066" s="832" t="s">
        <v>6745</v>
      </c>
      <c r="C1066" s="832" t="s">
        <v>5722</v>
      </c>
      <c r="D1066" s="832" t="s">
        <v>6209</v>
      </c>
      <c r="E1066" s="832" t="s">
        <v>6078</v>
      </c>
      <c r="F1066" s="849"/>
      <c r="G1066" s="849"/>
      <c r="H1066" s="849"/>
      <c r="I1066" s="849"/>
      <c r="J1066" s="849"/>
      <c r="K1066" s="849"/>
      <c r="L1066" s="849"/>
      <c r="M1066" s="849"/>
      <c r="N1066" s="849">
        <v>2</v>
      </c>
      <c r="O1066" s="849">
        <v>308</v>
      </c>
      <c r="P1066" s="837"/>
      <c r="Q1066" s="850">
        <v>154</v>
      </c>
    </row>
    <row r="1067" spans="1:17" ht="14.45" customHeight="1" x14ac:dyDescent="0.2">
      <c r="A1067" s="831" t="s">
        <v>577</v>
      </c>
      <c r="B1067" s="832" t="s">
        <v>6745</v>
      </c>
      <c r="C1067" s="832" t="s">
        <v>5722</v>
      </c>
      <c r="D1067" s="832" t="s">
        <v>6220</v>
      </c>
      <c r="E1067" s="832" t="s">
        <v>5842</v>
      </c>
      <c r="F1067" s="849">
        <v>1</v>
      </c>
      <c r="G1067" s="849">
        <v>14193</v>
      </c>
      <c r="H1067" s="849">
        <v>1</v>
      </c>
      <c r="I1067" s="849">
        <v>14193</v>
      </c>
      <c r="J1067" s="849">
        <v>1</v>
      </c>
      <c r="K1067" s="849">
        <v>14193</v>
      </c>
      <c r="L1067" s="849">
        <v>1</v>
      </c>
      <c r="M1067" s="849">
        <v>14193</v>
      </c>
      <c r="N1067" s="849"/>
      <c r="O1067" s="849"/>
      <c r="P1067" s="837"/>
      <c r="Q1067" s="850"/>
    </row>
    <row r="1068" spans="1:17" ht="14.45" customHeight="1" x14ac:dyDescent="0.2">
      <c r="A1068" s="831" t="s">
        <v>577</v>
      </c>
      <c r="B1068" s="832" t="s">
        <v>6745</v>
      </c>
      <c r="C1068" s="832" t="s">
        <v>5722</v>
      </c>
      <c r="D1068" s="832" t="s">
        <v>6221</v>
      </c>
      <c r="E1068" s="832" t="s">
        <v>6222</v>
      </c>
      <c r="F1068" s="849">
        <v>1</v>
      </c>
      <c r="G1068" s="849">
        <v>2939.46</v>
      </c>
      <c r="H1068" s="849"/>
      <c r="I1068" s="849">
        <v>2939.46</v>
      </c>
      <c r="J1068" s="849"/>
      <c r="K1068" s="849"/>
      <c r="L1068" s="849"/>
      <c r="M1068" s="849"/>
      <c r="N1068" s="849"/>
      <c r="O1068" s="849"/>
      <c r="P1068" s="837"/>
      <c r="Q1068" s="850"/>
    </row>
    <row r="1069" spans="1:17" ht="14.45" customHeight="1" x14ac:dyDescent="0.2">
      <c r="A1069" s="831" t="s">
        <v>577</v>
      </c>
      <c r="B1069" s="832" t="s">
        <v>6745</v>
      </c>
      <c r="C1069" s="832" t="s">
        <v>5722</v>
      </c>
      <c r="D1069" s="832" t="s">
        <v>6787</v>
      </c>
      <c r="E1069" s="832" t="s">
        <v>6788</v>
      </c>
      <c r="F1069" s="849">
        <v>1</v>
      </c>
      <c r="G1069" s="849">
        <v>1287.7</v>
      </c>
      <c r="H1069" s="849"/>
      <c r="I1069" s="849">
        <v>1287.7</v>
      </c>
      <c r="J1069" s="849"/>
      <c r="K1069" s="849"/>
      <c r="L1069" s="849"/>
      <c r="M1069" s="849"/>
      <c r="N1069" s="849"/>
      <c r="O1069" s="849"/>
      <c r="P1069" s="837"/>
      <c r="Q1069" s="850"/>
    </row>
    <row r="1070" spans="1:17" ht="14.45" customHeight="1" x14ac:dyDescent="0.2">
      <c r="A1070" s="831" t="s">
        <v>577</v>
      </c>
      <c r="B1070" s="832" t="s">
        <v>6745</v>
      </c>
      <c r="C1070" s="832" t="s">
        <v>5722</v>
      </c>
      <c r="D1070" s="832" t="s">
        <v>6233</v>
      </c>
      <c r="E1070" s="832" t="s">
        <v>6234</v>
      </c>
      <c r="F1070" s="849">
        <v>2</v>
      </c>
      <c r="G1070" s="849">
        <v>5998.48</v>
      </c>
      <c r="H1070" s="849">
        <v>2.4296656337971121</v>
      </c>
      <c r="I1070" s="849">
        <v>2999.24</v>
      </c>
      <c r="J1070" s="849">
        <v>1</v>
      </c>
      <c r="K1070" s="849">
        <v>2468.85</v>
      </c>
      <c r="L1070" s="849">
        <v>1</v>
      </c>
      <c r="M1070" s="849">
        <v>2468.85</v>
      </c>
      <c r="N1070" s="849">
        <v>1</v>
      </c>
      <c r="O1070" s="849">
        <v>2468.85</v>
      </c>
      <c r="P1070" s="837">
        <v>1</v>
      </c>
      <c r="Q1070" s="850">
        <v>2468.85</v>
      </c>
    </row>
    <row r="1071" spans="1:17" ht="14.45" customHeight="1" x14ac:dyDescent="0.2">
      <c r="A1071" s="831" t="s">
        <v>577</v>
      </c>
      <c r="B1071" s="832" t="s">
        <v>6745</v>
      </c>
      <c r="C1071" s="832" t="s">
        <v>5722</v>
      </c>
      <c r="D1071" s="832" t="s">
        <v>6235</v>
      </c>
      <c r="E1071" s="832" t="s">
        <v>6236</v>
      </c>
      <c r="F1071" s="849"/>
      <c r="G1071" s="849"/>
      <c r="H1071" s="849"/>
      <c r="I1071" s="849"/>
      <c r="J1071" s="849">
        <v>1</v>
      </c>
      <c r="K1071" s="849">
        <v>307.8</v>
      </c>
      <c r="L1071" s="849">
        <v>1</v>
      </c>
      <c r="M1071" s="849">
        <v>307.8</v>
      </c>
      <c r="N1071" s="849">
        <v>1</v>
      </c>
      <c r="O1071" s="849">
        <v>307.8</v>
      </c>
      <c r="P1071" s="837">
        <v>1</v>
      </c>
      <c r="Q1071" s="850">
        <v>307.8</v>
      </c>
    </row>
    <row r="1072" spans="1:17" ht="14.45" customHeight="1" x14ac:dyDescent="0.2">
      <c r="A1072" s="831" t="s">
        <v>577</v>
      </c>
      <c r="B1072" s="832" t="s">
        <v>6745</v>
      </c>
      <c r="C1072" s="832" t="s">
        <v>5722</v>
      </c>
      <c r="D1072" s="832" t="s">
        <v>6246</v>
      </c>
      <c r="E1072" s="832" t="s">
        <v>6247</v>
      </c>
      <c r="F1072" s="849">
        <v>5</v>
      </c>
      <c r="G1072" s="849">
        <v>7691.35</v>
      </c>
      <c r="H1072" s="849">
        <v>2.5</v>
      </c>
      <c r="I1072" s="849">
        <v>1538.27</v>
      </c>
      <c r="J1072" s="849">
        <v>2</v>
      </c>
      <c r="K1072" s="849">
        <v>3076.54</v>
      </c>
      <c r="L1072" s="849">
        <v>1</v>
      </c>
      <c r="M1072" s="849">
        <v>1538.27</v>
      </c>
      <c r="N1072" s="849">
        <v>8</v>
      </c>
      <c r="O1072" s="849">
        <v>12306.16</v>
      </c>
      <c r="P1072" s="837">
        <v>4</v>
      </c>
      <c r="Q1072" s="850">
        <v>1538.27</v>
      </c>
    </row>
    <row r="1073" spans="1:17" ht="14.45" customHeight="1" x14ac:dyDescent="0.2">
      <c r="A1073" s="831" t="s">
        <v>577</v>
      </c>
      <c r="B1073" s="832" t="s">
        <v>6745</v>
      </c>
      <c r="C1073" s="832" t="s">
        <v>5722</v>
      </c>
      <c r="D1073" s="832" t="s">
        <v>6261</v>
      </c>
      <c r="E1073" s="832" t="s">
        <v>6262</v>
      </c>
      <c r="F1073" s="849">
        <v>12</v>
      </c>
      <c r="G1073" s="849">
        <v>3421.8</v>
      </c>
      <c r="H1073" s="849"/>
      <c r="I1073" s="849">
        <v>285.15000000000003</v>
      </c>
      <c r="J1073" s="849"/>
      <c r="K1073" s="849"/>
      <c r="L1073" s="849"/>
      <c r="M1073" s="849"/>
      <c r="N1073" s="849">
        <v>36</v>
      </c>
      <c r="O1073" s="849">
        <v>10265.4</v>
      </c>
      <c r="P1073" s="837"/>
      <c r="Q1073" s="850">
        <v>285.14999999999998</v>
      </c>
    </row>
    <row r="1074" spans="1:17" ht="14.45" customHeight="1" x14ac:dyDescent="0.2">
      <c r="A1074" s="831" t="s">
        <v>577</v>
      </c>
      <c r="B1074" s="832" t="s">
        <v>6745</v>
      </c>
      <c r="C1074" s="832" t="s">
        <v>5722</v>
      </c>
      <c r="D1074" s="832" t="s">
        <v>6265</v>
      </c>
      <c r="E1074" s="832" t="s">
        <v>6266</v>
      </c>
      <c r="F1074" s="849"/>
      <c r="G1074" s="849"/>
      <c r="H1074" s="849"/>
      <c r="I1074" s="849"/>
      <c r="J1074" s="849"/>
      <c r="K1074" s="849"/>
      <c r="L1074" s="849"/>
      <c r="M1074" s="849"/>
      <c r="N1074" s="849">
        <v>2</v>
      </c>
      <c r="O1074" s="849">
        <v>11283.92</v>
      </c>
      <c r="P1074" s="837"/>
      <c r="Q1074" s="850">
        <v>5641.96</v>
      </c>
    </row>
    <row r="1075" spans="1:17" ht="14.45" customHeight="1" x14ac:dyDescent="0.2">
      <c r="A1075" s="831" t="s">
        <v>577</v>
      </c>
      <c r="B1075" s="832" t="s">
        <v>6745</v>
      </c>
      <c r="C1075" s="832" t="s">
        <v>5722</v>
      </c>
      <c r="D1075" s="832" t="s">
        <v>6789</v>
      </c>
      <c r="E1075" s="832" t="s">
        <v>6790</v>
      </c>
      <c r="F1075" s="849">
        <v>2</v>
      </c>
      <c r="G1075" s="849">
        <v>694.36</v>
      </c>
      <c r="H1075" s="849"/>
      <c r="I1075" s="849">
        <v>347.18</v>
      </c>
      <c r="J1075" s="849"/>
      <c r="K1075" s="849"/>
      <c r="L1075" s="849"/>
      <c r="M1075" s="849"/>
      <c r="N1075" s="849"/>
      <c r="O1075" s="849"/>
      <c r="P1075" s="837"/>
      <c r="Q1075" s="850"/>
    </row>
    <row r="1076" spans="1:17" ht="14.45" customHeight="1" x14ac:dyDescent="0.2">
      <c r="A1076" s="831" t="s">
        <v>577</v>
      </c>
      <c r="B1076" s="832" t="s">
        <v>6745</v>
      </c>
      <c r="C1076" s="832" t="s">
        <v>5722</v>
      </c>
      <c r="D1076" s="832" t="s">
        <v>6280</v>
      </c>
      <c r="E1076" s="832" t="s">
        <v>6281</v>
      </c>
      <c r="F1076" s="849">
        <v>0.1</v>
      </c>
      <c r="G1076" s="849">
        <v>607.85</v>
      </c>
      <c r="H1076" s="849"/>
      <c r="I1076" s="849">
        <v>6078.5</v>
      </c>
      <c r="J1076" s="849"/>
      <c r="K1076" s="849"/>
      <c r="L1076" s="849"/>
      <c r="M1076" s="849"/>
      <c r="N1076" s="849"/>
      <c r="O1076" s="849"/>
      <c r="P1076" s="837"/>
      <c r="Q1076" s="850"/>
    </row>
    <row r="1077" spans="1:17" ht="14.45" customHeight="1" x14ac:dyDescent="0.2">
      <c r="A1077" s="831" t="s">
        <v>577</v>
      </c>
      <c r="B1077" s="832" t="s">
        <v>6745</v>
      </c>
      <c r="C1077" s="832" t="s">
        <v>5722</v>
      </c>
      <c r="D1077" s="832" t="s">
        <v>6287</v>
      </c>
      <c r="E1077" s="832" t="s">
        <v>6288</v>
      </c>
      <c r="F1077" s="849">
        <v>3</v>
      </c>
      <c r="G1077" s="849">
        <v>1786.17</v>
      </c>
      <c r="H1077" s="849"/>
      <c r="I1077" s="849">
        <v>595.39</v>
      </c>
      <c r="J1077" s="849"/>
      <c r="K1077" s="849"/>
      <c r="L1077" s="849"/>
      <c r="M1077" s="849"/>
      <c r="N1077" s="849">
        <v>5</v>
      </c>
      <c r="O1077" s="849">
        <v>2976.95</v>
      </c>
      <c r="P1077" s="837"/>
      <c r="Q1077" s="850">
        <v>595.39</v>
      </c>
    </row>
    <row r="1078" spans="1:17" ht="14.45" customHeight="1" x14ac:dyDescent="0.2">
      <c r="A1078" s="831" t="s">
        <v>577</v>
      </c>
      <c r="B1078" s="832" t="s">
        <v>6745</v>
      </c>
      <c r="C1078" s="832" t="s">
        <v>5722</v>
      </c>
      <c r="D1078" s="832" t="s">
        <v>6291</v>
      </c>
      <c r="E1078" s="832" t="s">
        <v>6292</v>
      </c>
      <c r="F1078" s="849">
        <v>0.1</v>
      </c>
      <c r="G1078" s="849">
        <v>1425.86</v>
      </c>
      <c r="H1078" s="849"/>
      <c r="I1078" s="849">
        <v>14258.599999999999</v>
      </c>
      <c r="J1078" s="849"/>
      <c r="K1078" s="849"/>
      <c r="L1078" s="849"/>
      <c r="M1078" s="849"/>
      <c r="N1078" s="849"/>
      <c r="O1078" s="849"/>
      <c r="P1078" s="837"/>
      <c r="Q1078" s="850"/>
    </row>
    <row r="1079" spans="1:17" ht="14.45" customHeight="1" x14ac:dyDescent="0.2">
      <c r="A1079" s="831" t="s">
        <v>577</v>
      </c>
      <c r="B1079" s="832" t="s">
        <v>6745</v>
      </c>
      <c r="C1079" s="832" t="s">
        <v>5722</v>
      </c>
      <c r="D1079" s="832" t="s">
        <v>6306</v>
      </c>
      <c r="E1079" s="832" t="s">
        <v>6262</v>
      </c>
      <c r="F1079" s="849">
        <v>3</v>
      </c>
      <c r="G1079" s="849">
        <v>2073.12</v>
      </c>
      <c r="H1079" s="849"/>
      <c r="I1079" s="849">
        <v>691.04</v>
      </c>
      <c r="J1079" s="849"/>
      <c r="K1079" s="849"/>
      <c r="L1079" s="849"/>
      <c r="M1079" s="849"/>
      <c r="N1079" s="849">
        <v>5</v>
      </c>
      <c r="O1079" s="849">
        <v>3455.2</v>
      </c>
      <c r="P1079" s="837"/>
      <c r="Q1079" s="850">
        <v>691.04</v>
      </c>
    </row>
    <row r="1080" spans="1:17" ht="14.45" customHeight="1" x14ac:dyDescent="0.2">
      <c r="A1080" s="831" t="s">
        <v>577</v>
      </c>
      <c r="B1080" s="832" t="s">
        <v>6745</v>
      </c>
      <c r="C1080" s="832" t="s">
        <v>5722</v>
      </c>
      <c r="D1080" s="832" t="s">
        <v>6311</v>
      </c>
      <c r="E1080" s="832" t="s">
        <v>6312</v>
      </c>
      <c r="F1080" s="849">
        <v>2</v>
      </c>
      <c r="G1080" s="849">
        <v>13386.78</v>
      </c>
      <c r="H1080" s="849">
        <v>2</v>
      </c>
      <c r="I1080" s="849">
        <v>6693.39</v>
      </c>
      <c r="J1080" s="849">
        <v>1</v>
      </c>
      <c r="K1080" s="849">
        <v>6693.39</v>
      </c>
      <c r="L1080" s="849">
        <v>1</v>
      </c>
      <c r="M1080" s="849">
        <v>6693.39</v>
      </c>
      <c r="N1080" s="849"/>
      <c r="O1080" s="849"/>
      <c r="P1080" s="837"/>
      <c r="Q1080" s="850"/>
    </row>
    <row r="1081" spans="1:17" ht="14.45" customHeight="1" x14ac:dyDescent="0.2">
      <c r="A1081" s="831" t="s">
        <v>577</v>
      </c>
      <c r="B1081" s="832" t="s">
        <v>6745</v>
      </c>
      <c r="C1081" s="832" t="s">
        <v>5722</v>
      </c>
      <c r="D1081" s="832" t="s">
        <v>6315</v>
      </c>
      <c r="E1081" s="832" t="s">
        <v>6316</v>
      </c>
      <c r="F1081" s="849">
        <v>7</v>
      </c>
      <c r="G1081" s="849">
        <v>6693.4</v>
      </c>
      <c r="H1081" s="849">
        <v>1.4</v>
      </c>
      <c r="I1081" s="849">
        <v>956.19999999999993</v>
      </c>
      <c r="J1081" s="849">
        <v>5</v>
      </c>
      <c r="K1081" s="849">
        <v>4781</v>
      </c>
      <c r="L1081" s="849">
        <v>1</v>
      </c>
      <c r="M1081" s="849">
        <v>956.2</v>
      </c>
      <c r="N1081" s="849"/>
      <c r="O1081" s="849"/>
      <c r="P1081" s="837"/>
      <c r="Q1081" s="850"/>
    </row>
    <row r="1082" spans="1:17" ht="14.45" customHeight="1" x14ac:dyDescent="0.2">
      <c r="A1082" s="831" t="s">
        <v>577</v>
      </c>
      <c r="B1082" s="832" t="s">
        <v>6745</v>
      </c>
      <c r="C1082" s="832" t="s">
        <v>5722</v>
      </c>
      <c r="D1082" s="832" t="s">
        <v>6321</v>
      </c>
      <c r="E1082" s="832" t="s">
        <v>6322</v>
      </c>
      <c r="F1082" s="849">
        <v>2</v>
      </c>
      <c r="G1082" s="849">
        <v>1349.92</v>
      </c>
      <c r="H1082" s="849">
        <v>0.66666666666666663</v>
      </c>
      <c r="I1082" s="849">
        <v>674.96</v>
      </c>
      <c r="J1082" s="849">
        <v>3</v>
      </c>
      <c r="K1082" s="849">
        <v>2024.88</v>
      </c>
      <c r="L1082" s="849">
        <v>1</v>
      </c>
      <c r="M1082" s="849">
        <v>674.96</v>
      </c>
      <c r="N1082" s="849"/>
      <c r="O1082" s="849"/>
      <c r="P1082" s="837"/>
      <c r="Q1082" s="850"/>
    </row>
    <row r="1083" spans="1:17" ht="14.45" customHeight="1" x14ac:dyDescent="0.2">
      <c r="A1083" s="831" t="s">
        <v>577</v>
      </c>
      <c r="B1083" s="832" t="s">
        <v>6745</v>
      </c>
      <c r="C1083" s="832" t="s">
        <v>5722</v>
      </c>
      <c r="D1083" s="832" t="s">
        <v>6323</v>
      </c>
      <c r="E1083" s="832" t="s">
        <v>6324</v>
      </c>
      <c r="F1083" s="849">
        <v>3</v>
      </c>
      <c r="G1083" s="849">
        <v>3374.82</v>
      </c>
      <c r="H1083" s="849"/>
      <c r="I1083" s="849">
        <v>1124.94</v>
      </c>
      <c r="J1083" s="849"/>
      <c r="K1083" s="849"/>
      <c r="L1083" s="849"/>
      <c r="M1083" s="849"/>
      <c r="N1083" s="849"/>
      <c r="O1083" s="849"/>
      <c r="P1083" s="837"/>
      <c r="Q1083" s="850"/>
    </row>
    <row r="1084" spans="1:17" ht="14.45" customHeight="1" x14ac:dyDescent="0.2">
      <c r="A1084" s="831" t="s">
        <v>577</v>
      </c>
      <c r="B1084" s="832" t="s">
        <v>6745</v>
      </c>
      <c r="C1084" s="832" t="s">
        <v>5722</v>
      </c>
      <c r="D1084" s="832" t="s">
        <v>6325</v>
      </c>
      <c r="E1084" s="832" t="s">
        <v>6326</v>
      </c>
      <c r="F1084" s="849"/>
      <c r="G1084" s="849"/>
      <c r="H1084" s="849"/>
      <c r="I1084" s="849"/>
      <c r="J1084" s="849">
        <v>1</v>
      </c>
      <c r="K1084" s="849">
        <v>341.48</v>
      </c>
      <c r="L1084" s="849">
        <v>1</v>
      </c>
      <c r="M1084" s="849">
        <v>341.48</v>
      </c>
      <c r="N1084" s="849"/>
      <c r="O1084" s="849"/>
      <c r="P1084" s="837"/>
      <c r="Q1084" s="850"/>
    </row>
    <row r="1085" spans="1:17" ht="14.45" customHeight="1" x14ac:dyDescent="0.2">
      <c r="A1085" s="831" t="s">
        <v>577</v>
      </c>
      <c r="B1085" s="832" t="s">
        <v>6745</v>
      </c>
      <c r="C1085" s="832" t="s">
        <v>5722</v>
      </c>
      <c r="D1085" s="832" t="s">
        <v>6791</v>
      </c>
      <c r="E1085" s="832" t="s">
        <v>6262</v>
      </c>
      <c r="F1085" s="849"/>
      <c r="G1085" s="849"/>
      <c r="H1085" s="849"/>
      <c r="I1085" s="849"/>
      <c r="J1085" s="849"/>
      <c r="K1085" s="849"/>
      <c r="L1085" s="849"/>
      <c r="M1085" s="849"/>
      <c r="N1085" s="849">
        <v>1</v>
      </c>
      <c r="O1085" s="849">
        <v>1209.6199999999999</v>
      </c>
      <c r="P1085" s="837"/>
      <c r="Q1085" s="850">
        <v>1209.6199999999999</v>
      </c>
    </row>
    <row r="1086" spans="1:17" ht="14.45" customHeight="1" x14ac:dyDescent="0.2">
      <c r="A1086" s="831" t="s">
        <v>577</v>
      </c>
      <c r="B1086" s="832" t="s">
        <v>6745</v>
      </c>
      <c r="C1086" s="832" t="s">
        <v>5722</v>
      </c>
      <c r="D1086" s="832" t="s">
        <v>6346</v>
      </c>
      <c r="E1086" s="832" t="s">
        <v>6347</v>
      </c>
      <c r="F1086" s="849"/>
      <c r="G1086" s="849"/>
      <c r="H1086" s="849"/>
      <c r="I1086" s="849"/>
      <c r="J1086" s="849">
        <v>1</v>
      </c>
      <c r="K1086" s="849">
        <v>5086.58</v>
      </c>
      <c r="L1086" s="849">
        <v>1</v>
      </c>
      <c r="M1086" s="849">
        <v>5086.58</v>
      </c>
      <c r="N1086" s="849">
        <v>1</v>
      </c>
      <c r="O1086" s="849">
        <v>5086.58</v>
      </c>
      <c r="P1086" s="837">
        <v>1</v>
      </c>
      <c r="Q1086" s="850">
        <v>5086.58</v>
      </c>
    </row>
    <row r="1087" spans="1:17" ht="14.45" customHeight="1" x14ac:dyDescent="0.2">
      <c r="A1087" s="831" t="s">
        <v>577</v>
      </c>
      <c r="B1087" s="832" t="s">
        <v>6745</v>
      </c>
      <c r="C1087" s="832" t="s">
        <v>5722</v>
      </c>
      <c r="D1087" s="832" t="s">
        <v>6348</v>
      </c>
      <c r="E1087" s="832" t="s">
        <v>6349</v>
      </c>
      <c r="F1087" s="849"/>
      <c r="G1087" s="849"/>
      <c r="H1087" s="849"/>
      <c r="I1087" s="849"/>
      <c r="J1087" s="849">
        <v>1</v>
      </c>
      <c r="K1087" s="849">
        <v>19851.75</v>
      </c>
      <c r="L1087" s="849">
        <v>1</v>
      </c>
      <c r="M1087" s="849">
        <v>19851.75</v>
      </c>
      <c r="N1087" s="849">
        <v>1</v>
      </c>
      <c r="O1087" s="849">
        <v>19851.75</v>
      </c>
      <c r="P1087" s="837">
        <v>1</v>
      </c>
      <c r="Q1087" s="850">
        <v>19851.75</v>
      </c>
    </row>
    <row r="1088" spans="1:17" ht="14.45" customHeight="1" x14ac:dyDescent="0.2">
      <c r="A1088" s="831" t="s">
        <v>577</v>
      </c>
      <c r="B1088" s="832" t="s">
        <v>6745</v>
      </c>
      <c r="C1088" s="832" t="s">
        <v>5722</v>
      </c>
      <c r="D1088" s="832" t="s">
        <v>6350</v>
      </c>
      <c r="E1088" s="832" t="s">
        <v>6351</v>
      </c>
      <c r="F1088" s="849"/>
      <c r="G1088" s="849"/>
      <c r="H1088" s="849"/>
      <c r="I1088" s="849"/>
      <c r="J1088" s="849">
        <v>16</v>
      </c>
      <c r="K1088" s="849">
        <v>156023.36000000002</v>
      </c>
      <c r="L1088" s="849">
        <v>1</v>
      </c>
      <c r="M1088" s="849">
        <v>9751.4600000000009</v>
      </c>
      <c r="N1088" s="849">
        <v>1</v>
      </c>
      <c r="O1088" s="849">
        <v>9751.4599999999991</v>
      </c>
      <c r="P1088" s="837">
        <v>6.2499999999999986E-2</v>
      </c>
      <c r="Q1088" s="850">
        <v>9751.4599999999991</v>
      </c>
    </row>
    <row r="1089" spans="1:17" ht="14.45" customHeight="1" x14ac:dyDescent="0.2">
      <c r="A1089" s="831" t="s">
        <v>577</v>
      </c>
      <c r="B1089" s="832" t="s">
        <v>6745</v>
      </c>
      <c r="C1089" s="832" t="s">
        <v>5722</v>
      </c>
      <c r="D1089" s="832" t="s">
        <v>6353</v>
      </c>
      <c r="E1089" s="832" t="s">
        <v>5840</v>
      </c>
      <c r="F1089" s="849"/>
      <c r="G1089" s="849"/>
      <c r="H1089" s="849"/>
      <c r="I1089" s="849"/>
      <c r="J1089" s="849"/>
      <c r="K1089" s="849"/>
      <c r="L1089" s="849"/>
      <c r="M1089" s="849"/>
      <c r="N1089" s="849">
        <v>4</v>
      </c>
      <c r="O1089" s="849">
        <v>4824</v>
      </c>
      <c r="P1089" s="837"/>
      <c r="Q1089" s="850">
        <v>1206</v>
      </c>
    </row>
    <row r="1090" spans="1:17" ht="14.45" customHeight="1" x14ac:dyDescent="0.2">
      <c r="A1090" s="831" t="s">
        <v>577</v>
      </c>
      <c r="B1090" s="832" t="s">
        <v>6745</v>
      </c>
      <c r="C1090" s="832" t="s">
        <v>5722</v>
      </c>
      <c r="D1090" s="832" t="s">
        <v>6356</v>
      </c>
      <c r="E1090" s="832" t="s">
        <v>6357</v>
      </c>
      <c r="F1090" s="849"/>
      <c r="G1090" s="849"/>
      <c r="H1090" s="849"/>
      <c r="I1090" s="849"/>
      <c r="J1090" s="849">
        <v>4</v>
      </c>
      <c r="K1090" s="849">
        <v>8833.9599999999991</v>
      </c>
      <c r="L1090" s="849">
        <v>1</v>
      </c>
      <c r="M1090" s="849">
        <v>2208.4899999999998</v>
      </c>
      <c r="N1090" s="849"/>
      <c r="O1090" s="849"/>
      <c r="P1090" s="837"/>
      <c r="Q1090" s="850"/>
    </row>
    <row r="1091" spans="1:17" ht="14.45" customHeight="1" x14ac:dyDescent="0.2">
      <c r="A1091" s="831" t="s">
        <v>577</v>
      </c>
      <c r="B1091" s="832" t="s">
        <v>6745</v>
      </c>
      <c r="C1091" s="832" t="s">
        <v>5722</v>
      </c>
      <c r="D1091" s="832" t="s">
        <v>6792</v>
      </c>
      <c r="E1091" s="832" t="s">
        <v>6793</v>
      </c>
      <c r="F1091" s="849"/>
      <c r="G1091" s="849"/>
      <c r="H1091" s="849"/>
      <c r="I1091" s="849"/>
      <c r="J1091" s="849">
        <v>1</v>
      </c>
      <c r="K1091" s="849">
        <v>389.98</v>
      </c>
      <c r="L1091" s="849">
        <v>1</v>
      </c>
      <c r="M1091" s="849">
        <v>389.98</v>
      </c>
      <c r="N1091" s="849"/>
      <c r="O1091" s="849"/>
      <c r="P1091" s="837"/>
      <c r="Q1091" s="850"/>
    </row>
    <row r="1092" spans="1:17" ht="14.45" customHeight="1" x14ac:dyDescent="0.2">
      <c r="A1092" s="831" t="s">
        <v>577</v>
      </c>
      <c r="B1092" s="832" t="s">
        <v>6745</v>
      </c>
      <c r="C1092" s="832" t="s">
        <v>5722</v>
      </c>
      <c r="D1092" s="832" t="s">
        <v>6369</v>
      </c>
      <c r="E1092" s="832" t="s">
        <v>6370</v>
      </c>
      <c r="F1092" s="849"/>
      <c r="G1092" s="849"/>
      <c r="H1092" s="849"/>
      <c r="I1092" s="849"/>
      <c r="J1092" s="849"/>
      <c r="K1092" s="849"/>
      <c r="L1092" s="849"/>
      <c r="M1092" s="849"/>
      <c r="N1092" s="849">
        <v>2</v>
      </c>
      <c r="O1092" s="849">
        <v>19777.96</v>
      </c>
      <c r="P1092" s="837"/>
      <c r="Q1092" s="850">
        <v>9888.98</v>
      </c>
    </row>
    <row r="1093" spans="1:17" ht="14.45" customHeight="1" x14ac:dyDescent="0.2">
      <c r="A1093" s="831" t="s">
        <v>577</v>
      </c>
      <c r="B1093" s="832" t="s">
        <v>6745</v>
      </c>
      <c r="C1093" s="832" t="s">
        <v>5722</v>
      </c>
      <c r="D1093" s="832" t="s">
        <v>6371</v>
      </c>
      <c r="E1093" s="832" t="s">
        <v>6281</v>
      </c>
      <c r="F1093" s="849"/>
      <c r="G1093" s="849"/>
      <c r="H1093" s="849"/>
      <c r="I1093" s="849"/>
      <c r="J1093" s="849"/>
      <c r="K1093" s="849"/>
      <c r="L1093" s="849"/>
      <c r="M1093" s="849"/>
      <c r="N1093" s="849">
        <v>0.30000000000000004</v>
      </c>
      <c r="O1093" s="849">
        <v>1650.5700000000002</v>
      </c>
      <c r="P1093" s="837"/>
      <c r="Q1093" s="850">
        <v>5501.9</v>
      </c>
    </row>
    <row r="1094" spans="1:17" ht="14.45" customHeight="1" x14ac:dyDescent="0.2">
      <c r="A1094" s="831" t="s">
        <v>577</v>
      </c>
      <c r="B1094" s="832" t="s">
        <v>6745</v>
      </c>
      <c r="C1094" s="832" t="s">
        <v>5722</v>
      </c>
      <c r="D1094" s="832" t="s">
        <v>6372</v>
      </c>
      <c r="E1094" s="832" t="s">
        <v>6373</v>
      </c>
      <c r="F1094" s="849"/>
      <c r="G1094" s="849"/>
      <c r="H1094" s="849"/>
      <c r="I1094" s="849"/>
      <c r="J1094" s="849"/>
      <c r="K1094" s="849"/>
      <c r="L1094" s="849"/>
      <c r="M1094" s="849"/>
      <c r="N1094" s="849">
        <v>4</v>
      </c>
      <c r="O1094" s="849">
        <v>46250.84</v>
      </c>
      <c r="P1094" s="837"/>
      <c r="Q1094" s="850">
        <v>11562.71</v>
      </c>
    </row>
    <row r="1095" spans="1:17" ht="14.45" customHeight="1" x14ac:dyDescent="0.2">
      <c r="A1095" s="831" t="s">
        <v>577</v>
      </c>
      <c r="B1095" s="832" t="s">
        <v>6745</v>
      </c>
      <c r="C1095" s="832" t="s">
        <v>5722</v>
      </c>
      <c r="D1095" s="832" t="s">
        <v>6374</v>
      </c>
      <c r="E1095" s="832" t="s">
        <v>6047</v>
      </c>
      <c r="F1095" s="849"/>
      <c r="G1095" s="849"/>
      <c r="H1095" s="849"/>
      <c r="I1095" s="849"/>
      <c r="J1095" s="849"/>
      <c r="K1095" s="849"/>
      <c r="L1095" s="849"/>
      <c r="M1095" s="849"/>
      <c r="N1095" s="849">
        <v>1</v>
      </c>
      <c r="O1095" s="849">
        <v>6901.15</v>
      </c>
      <c r="P1095" s="837"/>
      <c r="Q1095" s="850">
        <v>6901.15</v>
      </c>
    </row>
    <row r="1096" spans="1:17" ht="14.45" customHeight="1" x14ac:dyDescent="0.2">
      <c r="A1096" s="831" t="s">
        <v>577</v>
      </c>
      <c r="B1096" s="832" t="s">
        <v>6745</v>
      </c>
      <c r="C1096" s="832" t="s">
        <v>5722</v>
      </c>
      <c r="D1096" s="832" t="s">
        <v>6378</v>
      </c>
      <c r="E1096" s="832" t="s">
        <v>6379</v>
      </c>
      <c r="F1096" s="849"/>
      <c r="G1096" s="849"/>
      <c r="H1096" s="849"/>
      <c r="I1096" s="849"/>
      <c r="J1096" s="849"/>
      <c r="K1096" s="849"/>
      <c r="L1096" s="849"/>
      <c r="M1096" s="849"/>
      <c r="N1096" s="849">
        <v>1</v>
      </c>
      <c r="O1096" s="849">
        <v>4642.91</v>
      </c>
      <c r="P1096" s="837"/>
      <c r="Q1096" s="850">
        <v>4642.91</v>
      </c>
    </row>
    <row r="1097" spans="1:17" ht="14.45" customHeight="1" x14ac:dyDescent="0.2">
      <c r="A1097" s="831" t="s">
        <v>577</v>
      </c>
      <c r="B1097" s="832" t="s">
        <v>6745</v>
      </c>
      <c r="C1097" s="832" t="s">
        <v>5722</v>
      </c>
      <c r="D1097" s="832" t="s">
        <v>6794</v>
      </c>
      <c r="E1097" s="832" t="s">
        <v>6795</v>
      </c>
      <c r="F1097" s="849"/>
      <c r="G1097" s="849"/>
      <c r="H1097" s="849"/>
      <c r="I1097" s="849"/>
      <c r="J1097" s="849"/>
      <c r="K1097" s="849"/>
      <c r="L1097" s="849"/>
      <c r="M1097" s="849"/>
      <c r="N1097" s="849">
        <v>1</v>
      </c>
      <c r="O1097" s="849">
        <v>7356.11</v>
      </c>
      <c r="P1097" s="837"/>
      <c r="Q1097" s="850">
        <v>7356.11</v>
      </c>
    </row>
    <row r="1098" spans="1:17" ht="14.45" customHeight="1" x14ac:dyDescent="0.2">
      <c r="A1098" s="831" t="s">
        <v>577</v>
      </c>
      <c r="B1098" s="832" t="s">
        <v>6745</v>
      </c>
      <c r="C1098" s="832" t="s">
        <v>5722</v>
      </c>
      <c r="D1098" s="832" t="s">
        <v>6385</v>
      </c>
      <c r="E1098" s="832" t="s">
        <v>6386</v>
      </c>
      <c r="F1098" s="849">
        <v>3</v>
      </c>
      <c r="G1098" s="849">
        <v>679.35</v>
      </c>
      <c r="H1098" s="849"/>
      <c r="I1098" s="849">
        <v>226.45000000000002</v>
      </c>
      <c r="J1098" s="849"/>
      <c r="K1098" s="849"/>
      <c r="L1098" s="849"/>
      <c r="M1098" s="849"/>
      <c r="N1098" s="849"/>
      <c r="O1098" s="849"/>
      <c r="P1098" s="837"/>
      <c r="Q1098" s="850"/>
    </row>
    <row r="1099" spans="1:17" ht="14.45" customHeight="1" x14ac:dyDescent="0.2">
      <c r="A1099" s="831" t="s">
        <v>577</v>
      </c>
      <c r="B1099" s="832" t="s">
        <v>6745</v>
      </c>
      <c r="C1099" s="832" t="s">
        <v>5722</v>
      </c>
      <c r="D1099" s="832" t="s">
        <v>6388</v>
      </c>
      <c r="E1099" s="832" t="s">
        <v>6389</v>
      </c>
      <c r="F1099" s="849"/>
      <c r="G1099" s="849"/>
      <c r="H1099" s="849"/>
      <c r="I1099" s="849"/>
      <c r="J1099" s="849"/>
      <c r="K1099" s="849"/>
      <c r="L1099" s="849"/>
      <c r="M1099" s="849"/>
      <c r="N1099" s="849">
        <v>1</v>
      </c>
      <c r="O1099" s="849">
        <v>10707.71</v>
      </c>
      <c r="P1099" s="837"/>
      <c r="Q1099" s="850">
        <v>10707.71</v>
      </c>
    </row>
    <row r="1100" spans="1:17" ht="14.45" customHeight="1" x14ac:dyDescent="0.2">
      <c r="A1100" s="831" t="s">
        <v>577</v>
      </c>
      <c r="B1100" s="832" t="s">
        <v>6745</v>
      </c>
      <c r="C1100" s="832" t="s">
        <v>5722</v>
      </c>
      <c r="D1100" s="832" t="s">
        <v>6796</v>
      </c>
      <c r="E1100" s="832" t="s">
        <v>6790</v>
      </c>
      <c r="F1100" s="849">
        <v>8</v>
      </c>
      <c r="G1100" s="849">
        <v>1251.92</v>
      </c>
      <c r="H1100" s="849"/>
      <c r="I1100" s="849">
        <v>156.49</v>
      </c>
      <c r="J1100" s="849"/>
      <c r="K1100" s="849"/>
      <c r="L1100" s="849"/>
      <c r="M1100" s="849"/>
      <c r="N1100" s="849"/>
      <c r="O1100" s="849"/>
      <c r="P1100" s="837"/>
      <c r="Q1100" s="850"/>
    </row>
    <row r="1101" spans="1:17" ht="14.45" customHeight="1" x14ac:dyDescent="0.2">
      <c r="A1101" s="831" t="s">
        <v>577</v>
      </c>
      <c r="B1101" s="832" t="s">
        <v>6745</v>
      </c>
      <c r="C1101" s="832" t="s">
        <v>5722</v>
      </c>
      <c r="D1101" s="832" t="s">
        <v>6391</v>
      </c>
      <c r="E1101" s="832" t="s">
        <v>6281</v>
      </c>
      <c r="F1101" s="849"/>
      <c r="G1101" s="849"/>
      <c r="H1101" s="849"/>
      <c r="I1101" s="849"/>
      <c r="J1101" s="849"/>
      <c r="K1101" s="849"/>
      <c r="L1101" s="849"/>
      <c r="M1101" s="849"/>
      <c r="N1101" s="849">
        <v>0.1</v>
      </c>
      <c r="O1101" s="849">
        <v>607.85</v>
      </c>
      <c r="P1101" s="837"/>
      <c r="Q1101" s="850">
        <v>6078.5</v>
      </c>
    </row>
    <row r="1102" spans="1:17" ht="14.45" customHeight="1" x14ac:dyDescent="0.2">
      <c r="A1102" s="831" t="s">
        <v>577</v>
      </c>
      <c r="B1102" s="832" t="s">
        <v>6745</v>
      </c>
      <c r="C1102" s="832" t="s">
        <v>5722</v>
      </c>
      <c r="D1102" s="832" t="s">
        <v>6797</v>
      </c>
      <c r="E1102" s="832" t="s">
        <v>6770</v>
      </c>
      <c r="F1102" s="849">
        <v>1</v>
      </c>
      <c r="G1102" s="849">
        <v>11116.04</v>
      </c>
      <c r="H1102" s="849"/>
      <c r="I1102" s="849">
        <v>11116.04</v>
      </c>
      <c r="J1102" s="849"/>
      <c r="K1102" s="849"/>
      <c r="L1102" s="849"/>
      <c r="M1102" s="849"/>
      <c r="N1102" s="849"/>
      <c r="O1102" s="849"/>
      <c r="P1102" s="837"/>
      <c r="Q1102" s="850"/>
    </row>
    <row r="1103" spans="1:17" ht="14.45" customHeight="1" x14ac:dyDescent="0.2">
      <c r="A1103" s="831" t="s">
        <v>577</v>
      </c>
      <c r="B1103" s="832" t="s">
        <v>6745</v>
      </c>
      <c r="C1103" s="832" t="s">
        <v>5722</v>
      </c>
      <c r="D1103" s="832" t="s">
        <v>6798</v>
      </c>
      <c r="E1103" s="832" t="s">
        <v>6799</v>
      </c>
      <c r="F1103" s="849">
        <v>5</v>
      </c>
      <c r="G1103" s="849">
        <v>11710.9</v>
      </c>
      <c r="H1103" s="849"/>
      <c r="I1103" s="849">
        <v>2342.1799999999998</v>
      </c>
      <c r="J1103" s="849"/>
      <c r="K1103" s="849"/>
      <c r="L1103" s="849"/>
      <c r="M1103" s="849"/>
      <c r="N1103" s="849"/>
      <c r="O1103" s="849"/>
      <c r="P1103" s="837"/>
      <c r="Q1103" s="850"/>
    </row>
    <row r="1104" spans="1:17" ht="14.45" customHeight="1" x14ac:dyDescent="0.2">
      <c r="A1104" s="831" t="s">
        <v>577</v>
      </c>
      <c r="B1104" s="832" t="s">
        <v>6745</v>
      </c>
      <c r="C1104" s="832" t="s">
        <v>5722</v>
      </c>
      <c r="D1104" s="832" t="s">
        <v>6800</v>
      </c>
      <c r="E1104" s="832" t="s">
        <v>6288</v>
      </c>
      <c r="F1104" s="849">
        <v>2</v>
      </c>
      <c r="G1104" s="849">
        <v>2188.1999999999998</v>
      </c>
      <c r="H1104" s="849"/>
      <c r="I1104" s="849">
        <v>1094.0999999999999</v>
      </c>
      <c r="J1104" s="849"/>
      <c r="K1104" s="849"/>
      <c r="L1104" s="849"/>
      <c r="M1104" s="849"/>
      <c r="N1104" s="849"/>
      <c r="O1104" s="849"/>
      <c r="P1104" s="837"/>
      <c r="Q1104" s="850"/>
    </row>
    <row r="1105" spans="1:17" ht="14.45" customHeight="1" x14ac:dyDescent="0.2">
      <c r="A1105" s="831" t="s">
        <v>577</v>
      </c>
      <c r="B1105" s="832" t="s">
        <v>6745</v>
      </c>
      <c r="C1105" s="832" t="s">
        <v>5722</v>
      </c>
      <c r="D1105" s="832" t="s">
        <v>6801</v>
      </c>
      <c r="E1105" s="832" t="s">
        <v>6802</v>
      </c>
      <c r="F1105" s="849">
        <v>1</v>
      </c>
      <c r="G1105" s="849">
        <v>2129.11</v>
      </c>
      <c r="H1105" s="849"/>
      <c r="I1105" s="849">
        <v>2129.11</v>
      </c>
      <c r="J1105" s="849"/>
      <c r="K1105" s="849"/>
      <c r="L1105" s="849"/>
      <c r="M1105" s="849"/>
      <c r="N1105" s="849"/>
      <c r="O1105" s="849"/>
      <c r="P1105" s="837"/>
      <c r="Q1105" s="850"/>
    </row>
    <row r="1106" spans="1:17" ht="14.45" customHeight="1" x14ac:dyDescent="0.2">
      <c r="A1106" s="831" t="s">
        <v>577</v>
      </c>
      <c r="B1106" s="832" t="s">
        <v>6745</v>
      </c>
      <c r="C1106" s="832" t="s">
        <v>5722</v>
      </c>
      <c r="D1106" s="832" t="s">
        <v>6803</v>
      </c>
      <c r="E1106" s="832" t="s">
        <v>6804</v>
      </c>
      <c r="F1106" s="849"/>
      <c r="G1106" s="849"/>
      <c r="H1106" s="849"/>
      <c r="I1106" s="849"/>
      <c r="J1106" s="849">
        <v>1</v>
      </c>
      <c r="K1106" s="849">
        <v>12281.95</v>
      </c>
      <c r="L1106" s="849">
        <v>1</v>
      </c>
      <c r="M1106" s="849">
        <v>12281.95</v>
      </c>
      <c r="N1106" s="849"/>
      <c r="O1106" s="849"/>
      <c r="P1106" s="837"/>
      <c r="Q1106" s="850"/>
    </row>
    <row r="1107" spans="1:17" ht="14.45" customHeight="1" x14ac:dyDescent="0.2">
      <c r="A1107" s="831" t="s">
        <v>577</v>
      </c>
      <c r="B1107" s="832" t="s">
        <v>6745</v>
      </c>
      <c r="C1107" s="832" t="s">
        <v>5356</v>
      </c>
      <c r="D1107" s="832" t="s">
        <v>6805</v>
      </c>
      <c r="E1107" s="832" t="s">
        <v>6806</v>
      </c>
      <c r="F1107" s="849">
        <v>391</v>
      </c>
      <c r="G1107" s="849">
        <v>4651727</v>
      </c>
      <c r="H1107" s="849">
        <v>1.8530805687203791</v>
      </c>
      <c r="I1107" s="849">
        <v>11897</v>
      </c>
      <c r="J1107" s="849">
        <v>211</v>
      </c>
      <c r="K1107" s="849">
        <v>2510267</v>
      </c>
      <c r="L1107" s="849">
        <v>1</v>
      </c>
      <c r="M1107" s="849">
        <v>11897</v>
      </c>
      <c r="N1107" s="849">
        <v>369</v>
      </c>
      <c r="O1107" s="849">
        <v>4391289</v>
      </c>
      <c r="P1107" s="837">
        <v>1.7493314456191313</v>
      </c>
      <c r="Q1107" s="850">
        <v>11900.512195121952</v>
      </c>
    </row>
    <row r="1108" spans="1:17" ht="14.45" customHeight="1" x14ac:dyDescent="0.2">
      <c r="A1108" s="831" t="s">
        <v>577</v>
      </c>
      <c r="B1108" s="832" t="s">
        <v>6745</v>
      </c>
      <c r="C1108" s="832" t="s">
        <v>5356</v>
      </c>
      <c r="D1108" s="832" t="s">
        <v>5367</v>
      </c>
      <c r="E1108" s="832" t="s">
        <v>5360</v>
      </c>
      <c r="F1108" s="849"/>
      <c r="G1108" s="849"/>
      <c r="H1108" s="849"/>
      <c r="I1108" s="849"/>
      <c r="J1108" s="849">
        <v>1</v>
      </c>
      <c r="K1108" s="849">
        <v>185</v>
      </c>
      <c r="L1108" s="849">
        <v>1</v>
      </c>
      <c r="M1108" s="849">
        <v>185</v>
      </c>
      <c r="N1108" s="849"/>
      <c r="O1108" s="849"/>
      <c r="P1108" s="837"/>
      <c r="Q1108" s="850"/>
    </row>
    <row r="1109" spans="1:17" ht="14.45" customHeight="1" x14ac:dyDescent="0.2">
      <c r="A1109" s="831" t="s">
        <v>577</v>
      </c>
      <c r="B1109" s="832" t="s">
        <v>6745</v>
      </c>
      <c r="C1109" s="832" t="s">
        <v>5356</v>
      </c>
      <c r="D1109" s="832" t="s">
        <v>6530</v>
      </c>
      <c r="E1109" s="832" t="s">
        <v>6531</v>
      </c>
      <c r="F1109" s="849">
        <v>0</v>
      </c>
      <c r="G1109" s="849">
        <v>0</v>
      </c>
      <c r="H1109" s="849"/>
      <c r="I1109" s="849"/>
      <c r="J1109" s="849">
        <v>0</v>
      </c>
      <c r="K1109" s="849">
        <v>0</v>
      </c>
      <c r="L1109" s="849"/>
      <c r="M1109" s="849"/>
      <c r="N1109" s="849">
        <v>0</v>
      </c>
      <c r="O1109" s="849">
        <v>0</v>
      </c>
      <c r="P1109" s="837"/>
      <c r="Q1109" s="850"/>
    </row>
    <row r="1110" spans="1:17" ht="14.45" customHeight="1" x14ac:dyDescent="0.2">
      <c r="A1110" s="831" t="s">
        <v>577</v>
      </c>
      <c r="B1110" s="832" t="s">
        <v>6745</v>
      </c>
      <c r="C1110" s="832" t="s">
        <v>5356</v>
      </c>
      <c r="D1110" s="832" t="s">
        <v>6532</v>
      </c>
      <c r="E1110" s="832" t="s">
        <v>6533</v>
      </c>
      <c r="F1110" s="849">
        <v>135</v>
      </c>
      <c r="G1110" s="849">
        <v>0</v>
      </c>
      <c r="H1110" s="849"/>
      <c r="I1110" s="849">
        <v>0</v>
      </c>
      <c r="J1110" s="849">
        <v>177</v>
      </c>
      <c r="K1110" s="849">
        <v>0</v>
      </c>
      <c r="L1110" s="849"/>
      <c r="M1110" s="849">
        <v>0</v>
      </c>
      <c r="N1110" s="849">
        <v>125</v>
      </c>
      <c r="O1110" s="849">
        <v>0</v>
      </c>
      <c r="P1110" s="837"/>
      <c r="Q1110" s="850">
        <v>0</v>
      </c>
    </row>
    <row r="1111" spans="1:17" ht="14.45" customHeight="1" x14ac:dyDescent="0.2">
      <c r="A1111" s="831" t="s">
        <v>577</v>
      </c>
      <c r="B1111" s="832" t="s">
        <v>6745</v>
      </c>
      <c r="C1111" s="832" t="s">
        <v>5356</v>
      </c>
      <c r="D1111" s="832" t="s">
        <v>6534</v>
      </c>
      <c r="E1111" s="832" t="s">
        <v>6535</v>
      </c>
      <c r="F1111" s="849">
        <v>83</v>
      </c>
      <c r="G1111" s="849">
        <v>0</v>
      </c>
      <c r="H1111" s="849"/>
      <c r="I1111" s="849">
        <v>0</v>
      </c>
      <c r="J1111" s="849">
        <v>84</v>
      </c>
      <c r="K1111" s="849">
        <v>0</v>
      </c>
      <c r="L1111" s="849"/>
      <c r="M1111" s="849">
        <v>0</v>
      </c>
      <c r="N1111" s="849">
        <v>116</v>
      </c>
      <c r="O1111" s="849">
        <v>0</v>
      </c>
      <c r="P1111" s="837"/>
      <c r="Q1111" s="850">
        <v>0</v>
      </c>
    </row>
    <row r="1112" spans="1:17" ht="14.45" customHeight="1" x14ac:dyDescent="0.2">
      <c r="A1112" s="831" t="s">
        <v>577</v>
      </c>
      <c r="B1112" s="832" t="s">
        <v>6745</v>
      </c>
      <c r="C1112" s="832" t="s">
        <v>5356</v>
      </c>
      <c r="D1112" s="832" t="s">
        <v>6807</v>
      </c>
      <c r="E1112" s="832" t="s">
        <v>6808</v>
      </c>
      <c r="F1112" s="849">
        <v>84</v>
      </c>
      <c r="G1112" s="849">
        <v>459984</v>
      </c>
      <c r="H1112" s="849">
        <v>0.74336283185840712</v>
      </c>
      <c r="I1112" s="849">
        <v>5476</v>
      </c>
      <c r="J1112" s="849">
        <v>113</v>
      </c>
      <c r="K1112" s="849">
        <v>618788</v>
      </c>
      <c r="L1112" s="849">
        <v>1</v>
      </c>
      <c r="M1112" s="849">
        <v>5476</v>
      </c>
      <c r="N1112" s="849">
        <v>4</v>
      </c>
      <c r="O1112" s="849">
        <v>21904</v>
      </c>
      <c r="P1112" s="837">
        <v>3.5398230088495575E-2</v>
      </c>
      <c r="Q1112" s="850">
        <v>5476</v>
      </c>
    </row>
    <row r="1113" spans="1:17" ht="14.45" customHeight="1" x14ac:dyDescent="0.2">
      <c r="A1113" s="831" t="s">
        <v>577</v>
      </c>
      <c r="B1113" s="832" t="s">
        <v>6745</v>
      </c>
      <c r="C1113" s="832" t="s">
        <v>5356</v>
      </c>
      <c r="D1113" s="832" t="s">
        <v>6809</v>
      </c>
      <c r="E1113" s="832" t="s">
        <v>6810</v>
      </c>
      <c r="F1113" s="849">
        <v>228</v>
      </c>
      <c r="G1113" s="849">
        <v>1522128</v>
      </c>
      <c r="H1113" s="849">
        <v>0.57721518987341769</v>
      </c>
      <c r="I1113" s="849">
        <v>6676</v>
      </c>
      <c r="J1113" s="849">
        <v>395</v>
      </c>
      <c r="K1113" s="849">
        <v>2637020</v>
      </c>
      <c r="L1113" s="849">
        <v>1</v>
      </c>
      <c r="M1113" s="849">
        <v>6676</v>
      </c>
      <c r="N1113" s="849">
        <v>411</v>
      </c>
      <c r="O1113" s="849">
        <v>2745404</v>
      </c>
      <c r="P1113" s="837">
        <v>1.0411009396970823</v>
      </c>
      <c r="Q1113" s="850">
        <v>6679.8150851581513</v>
      </c>
    </row>
    <row r="1114" spans="1:17" ht="14.45" customHeight="1" x14ac:dyDescent="0.2">
      <c r="A1114" s="831" t="s">
        <v>577</v>
      </c>
      <c r="B1114" s="832" t="s">
        <v>6745</v>
      </c>
      <c r="C1114" s="832" t="s">
        <v>5356</v>
      </c>
      <c r="D1114" s="832" t="s">
        <v>5422</v>
      </c>
      <c r="E1114" s="832" t="s">
        <v>5423</v>
      </c>
      <c r="F1114" s="849">
        <v>171</v>
      </c>
      <c r="G1114" s="849">
        <v>42921</v>
      </c>
      <c r="H1114" s="849">
        <v>0.82680305131761445</v>
      </c>
      <c r="I1114" s="849">
        <v>251</v>
      </c>
      <c r="J1114" s="849">
        <v>206</v>
      </c>
      <c r="K1114" s="849">
        <v>51912</v>
      </c>
      <c r="L1114" s="849">
        <v>1</v>
      </c>
      <c r="M1114" s="849">
        <v>252</v>
      </c>
      <c r="N1114" s="849">
        <v>211</v>
      </c>
      <c r="O1114" s="849">
        <v>53594</v>
      </c>
      <c r="P1114" s="837">
        <v>1.0324009862844814</v>
      </c>
      <c r="Q1114" s="850">
        <v>254</v>
      </c>
    </row>
    <row r="1115" spans="1:17" ht="14.45" customHeight="1" x14ac:dyDescent="0.2">
      <c r="A1115" s="831" t="s">
        <v>577</v>
      </c>
      <c r="B1115" s="832" t="s">
        <v>6745</v>
      </c>
      <c r="C1115" s="832" t="s">
        <v>5356</v>
      </c>
      <c r="D1115" s="832" t="s">
        <v>6551</v>
      </c>
      <c r="E1115" s="832" t="s">
        <v>6552</v>
      </c>
      <c r="F1115" s="849">
        <v>123</v>
      </c>
      <c r="G1115" s="849">
        <v>45878</v>
      </c>
      <c r="H1115" s="849">
        <v>0.68531907265774383</v>
      </c>
      <c r="I1115" s="849">
        <v>372.99186991869919</v>
      </c>
      <c r="J1115" s="849">
        <v>179</v>
      </c>
      <c r="K1115" s="849">
        <v>66944</v>
      </c>
      <c r="L1115" s="849">
        <v>1</v>
      </c>
      <c r="M1115" s="849">
        <v>373.98882681564248</v>
      </c>
      <c r="N1115" s="849">
        <v>171</v>
      </c>
      <c r="O1115" s="849">
        <v>64290</v>
      </c>
      <c r="P1115" s="837">
        <v>0.96035492351816443</v>
      </c>
      <c r="Q1115" s="850">
        <v>375.96491228070175</v>
      </c>
    </row>
    <row r="1116" spans="1:17" ht="14.45" customHeight="1" x14ac:dyDescent="0.2">
      <c r="A1116" s="831" t="s">
        <v>577</v>
      </c>
      <c r="B1116" s="832" t="s">
        <v>6745</v>
      </c>
      <c r="C1116" s="832" t="s">
        <v>5356</v>
      </c>
      <c r="D1116" s="832" t="s">
        <v>6594</v>
      </c>
      <c r="E1116" s="832" t="s">
        <v>6595</v>
      </c>
      <c r="F1116" s="849">
        <v>17</v>
      </c>
      <c r="G1116" s="849">
        <v>0</v>
      </c>
      <c r="H1116" s="849"/>
      <c r="I1116" s="849">
        <v>0</v>
      </c>
      <c r="J1116" s="849">
        <v>29</v>
      </c>
      <c r="K1116" s="849">
        <v>0</v>
      </c>
      <c r="L1116" s="849"/>
      <c r="M1116" s="849">
        <v>0</v>
      </c>
      <c r="N1116" s="849">
        <v>23</v>
      </c>
      <c r="O1116" s="849">
        <v>0</v>
      </c>
      <c r="P1116" s="837"/>
      <c r="Q1116" s="850">
        <v>0</v>
      </c>
    </row>
    <row r="1117" spans="1:17" ht="14.45" customHeight="1" x14ac:dyDescent="0.2">
      <c r="A1117" s="831" t="s">
        <v>577</v>
      </c>
      <c r="B1117" s="832" t="s">
        <v>6811</v>
      </c>
      <c r="C1117" s="832" t="s">
        <v>5356</v>
      </c>
      <c r="D1117" s="832" t="s">
        <v>6812</v>
      </c>
      <c r="E1117" s="832" t="s">
        <v>6813</v>
      </c>
      <c r="F1117" s="849">
        <v>1</v>
      </c>
      <c r="G1117" s="849">
        <v>1032</v>
      </c>
      <c r="H1117" s="849"/>
      <c r="I1117" s="849">
        <v>1032</v>
      </c>
      <c r="J1117" s="849"/>
      <c r="K1117" s="849"/>
      <c r="L1117" s="849"/>
      <c r="M1117" s="849"/>
      <c r="N1117" s="849"/>
      <c r="O1117" s="849"/>
      <c r="P1117" s="837"/>
      <c r="Q1117" s="850"/>
    </row>
    <row r="1118" spans="1:17" ht="14.45" customHeight="1" x14ac:dyDescent="0.2">
      <c r="A1118" s="831" t="s">
        <v>577</v>
      </c>
      <c r="B1118" s="832" t="s">
        <v>6811</v>
      </c>
      <c r="C1118" s="832" t="s">
        <v>5356</v>
      </c>
      <c r="D1118" s="832" t="s">
        <v>6814</v>
      </c>
      <c r="E1118" s="832" t="s">
        <v>6815</v>
      </c>
      <c r="F1118" s="849"/>
      <c r="G1118" s="849"/>
      <c r="H1118" s="849"/>
      <c r="I1118" s="849"/>
      <c r="J1118" s="849">
        <v>1</v>
      </c>
      <c r="K1118" s="849">
        <v>4211</v>
      </c>
      <c r="L1118" s="849">
        <v>1</v>
      </c>
      <c r="M1118" s="849">
        <v>4211</v>
      </c>
      <c r="N1118" s="849"/>
      <c r="O1118" s="849"/>
      <c r="P1118" s="837"/>
      <c r="Q1118" s="850"/>
    </row>
    <row r="1119" spans="1:17" ht="14.45" customHeight="1" x14ac:dyDescent="0.2">
      <c r="A1119" s="831" t="s">
        <v>577</v>
      </c>
      <c r="B1119" s="832" t="s">
        <v>6811</v>
      </c>
      <c r="C1119" s="832" t="s">
        <v>5356</v>
      </c>
      <c r="D1119" s="832" t="s">
        <v>6816</v>
      </c>
      <c r="E1119" s="832" t="s">
        <v>6817</v>
      </c>
      <c r="F1119" s="849">
        <v>4</v>
      </c>
      <c r="G1119" s="849">
        <v>264</v>
      </c>
      <c r="H1119" s="849"/>
      <c r="I1119" s="849">
        <v>66</v>
      </c>
      <c r="J1119" s="849"/>
      <c r="K1119" s="849"/>
      <c r="L1119" s="849"/>
      <c r="M1119" s="849"/>
      <c r="N1119" s="849"/>
      <c r="O1119" s="849"/>
      <c r="P1119" s="837"/>
      <c r="Q1119" s="850"/>
    </row>
    <row r="1120" spans="1:17" ht="14.45" customHeight="1" x14ac:dyDescent="0.2">
      <c r="A1120" s="831" t="s">
        <v>577</v>
      </c>
      <c r="B1120" s="832" t="s">
        <v>6811</v>
      </c>
      <c r="C1120" s="832" t="s">
        <v>5356</v>
      </c>
      <c r="D1120" s="832" t="s">
        <v>6589</v>
      </c>
      <c r="E1120" s="832" t="s">
        <v>6590</v>
      </c>
      <c r="F1120" s="849">
        <v>1</v>
      </c>
      <c r="G1120" s="849">
        <v>1002</v>
      </c>
      <c r="H1120" s="849"/>
      <c r="I1120" s="849">
        <v>1002</v>
      </c>
      <c r="J1120" s="849"/>
      <c r="K1120" s="849"/>
      <c r="L1120" s="849"/>
      <c r="M1120" s="849"/>
      <c r="N1120" s="849"/>
      <c r="O1120" s="849"/>
      <c r="P1120" s="837"/>
      <c r="Q1120" s="850"/>
    </row>
    <row r="1121" spans="1:17" ht="14.45" customHeight="1" x14ac:dyDescent="0.2">
      <c r="A1121" s="831" t="s">
        <v>577</v>
      </c>
      <c r="B1121" s="832" t="s">
        <v>6811</v>
      </c>
      <c r="C1121" s="832" t="s">
        <v>5356</v>
      </c>
      <c r="D1121" s="832" t="s">
        <v>6818</v>
      </c>
      <c r="E1121" s="832" t="s">
        <v>6819</v>
      </c>
      <c r="F1121" s="849">
        <v>1</v>
      </c>
      <c r="G1121" s="849">
        <v>9798</v>
      </c>
      <c r="H1121" s="849"/>
      <c r="I1121" s="849">
        <v>9798</v>
      </c>
      <c r="J1121" s="849"/>
      <c r="K1121" s="849"/>
      <c r="L1121" s="849"/>
      <c r="M1121" s="849"/>
      <c r="N1121" s="849"/>
      <c r="O1121" s="849"/>
      <c r="P1121" s="837"/>
      <c r="Q1121" s="850"/>
    </row>
    <row r="1122" spans="1:17" ht="14.45" customHeight="1" x14ac:dyDescent="0.2">
      <c r="A1122" s="831" t="s">
        <v>577</v>
      </c>
      <c r="B1122" s="832" t="s">
        <v>6820</v>
      </c>
      <c r="C1122" s="832" t="s">
        <v>5356</v>
      </c>
      <c r="D1122" s="832" t="s">
        <v>6821</v>
      </c>
      <c r="E1122" s="832" t="s">
        <v>6822</v>
      </c>
      <c r="F1122" s="849">
        <v>1</v>
      </c>
      <c r="G1122" s="849">
        <v>96</v>
      </c>
      <c r="H1122" s="849"/>
      <c r="I1122" s="849">
        <v>96</v>
      </c>
      <c r="J1122" s="849"/>
      <c r="K1122" s="849"/>
      <c r="L1122" s="849"/>
      <c r="M1122" s="849"/>
      <c r="N1122" s="849"/>
      <c r="O1122" s="849"/>
      <c r="P1122" s="837"/>
      <c r="Q1122" s="850"/>
    </row>
    <row r="1123" spans="1:17" ht="14.45" customHeight="1" x14ac:dyDescent="0.2">
      <c r="A1123" s="831" t="s">
        <v>577</v>
      </c>
      <c r="B1123" s="832" t="s">
        <v>6820</v>
      </c>
      <c r="C1123" s="832" t="s">
        <v>5356</v>
      </c>
      <c r="D1123" s="832" t="s">
        <v>6823</v>
      </c>
      <c r="E1123" s="832" t="s">
        <v>6824</v>
      </c>
      <c r="F1123" s="849">
        <v>1</v>
      </c>
      <c r="G1123" s="849">
        <v>2040</v>
      </c>
      <c r="H1123" s="849"/>
      <c r="I1123" s="849">
        <v>2040</v>
      </c>
      <c r="J1123" s="849"/>
      <c r="K1123" s="849"/>
      <c r="L1123" s="849"/>
      <c r="M1123" s="849"/>
      <c r="N1123" s="849"/>
      <c r="O1123" s="849"/>
      <c r="P1123" s="837"/>
      <c r="Q1123" s="850"/>
    </row>
    <row r="1124" spans="1:17" ht="14.45" customHeight="1" x14ac:dyDescent="0.2">
      <c r="A1124" s="831" t="s">
        <v>577</v>
      </c>
      <c r="B1124" s="832" t="s">
        <v>6820</v>
      </c>
      <c r="C1124" s="832" t="s">
        <v>5356</v>
      </c>
      <c r="D1124" s="832" t="s">
        <v>6825</v>
      </c>
      <c r="E1124" s="832" t="s">
        <v>6826</v>
      </c>
      <c r="F1124" s="849"/>
      <c r="G1124" s="849"/>
      <c r="H1124" s="849"/>
      <c r="I1124" s="849"/>
      <c r="J1124" s="849"/>
      <c r="K1124" s="849"/>
      <c r="L1124" s="849"/>
      <c r="M1124" s="849"/>
      <c r="N1124" s="849">
        <v>5</v>
      </c>
      <c r="O1124" s="849">
        <v>1835</v>
      </c>
      <c r="P1124" s="837"/>
      <c r="Q1124" s="850">
        <v>367</v>
      </c>
    </row>
    <row r="1125" spans="1:17" ht="14.45" customHeight="1" x14ac:dyDescent="0.2">
      <c r="A1125" s="831" t="s">
        <v>577</v>
      </c>
      <c r="B1125" s="832" t="s">
        <v>6820</v>
      </c>
      <c r="C1125" s="832" t="s">
        <v>5356</v>
      </c>
      <c r="D1125" s="832" t="s">
        <v>6827</v>
      </c>
      <c r="E1125" s="832" t="s">
        <v>6828</v>
      </c>
      <c r="F1125" s="849"/>
      <c r="G1125" s="849"/>
      <c r="H1125" s="849"/>
      <c r="I1125" s="849"/>
      <c r="J1125" s="849"/>
      <c r="K1125" s="849"/>
      <c r="L1125" s="849"/>
      <c r="M1125" s="849"/>
      <c r="N1125" s="849">
        <v>1</v>
      </c>
      <c r="O1125" s="849">
        <v>375</v>
      </c>
      <c r="P1125" s="837"/>
      <c r="Q1125" s="850">
        <v>375</v>
      </c>
    </row>
    <row r="1126" spans="1:17" ht="14.45" customHeight="1" x14ac:dyDescent="0.2">
      <c r="A1126" s="831" t="s">
        <v>577</v>
      </c>
      <c r="B1126" s="832" t="s">
        <v>6820</v>
      </c>
      <c r="C1126" s="832" t="s">
        <v>5356</v>
      </c>
      <c r="D1126" s="832" t="s">
        <v>6829</v>
      </c>
      <c r="E1126" s="832" t="s">
        <v>6830</v>
      </c>
      <c r="F1126" s="849"/>
      <c r="G1126" s="849"/>
      <c r="H1126" s="849"/>
      <c r="I1126" s="849"/>
      <c r="J1126" s="849"/>
      <c r="K1126" s="849"/>
      <c r="L1126" s="849"/>
      <c r="M1126" s="849"/>
      <c r="N1126" s="849">
        <v>1</v>
      </c>
      <c r="O1126" s="849">
        <v>989</v>
      </c>
      <c r="P1126" s="837"/>
      <c r="Q1126" s="850">
        <v>989</v>
      </c>
    </row>
    <row r="1127" spans="1:17" ht="14.45" customHeight="1" x14ac:dyDescent="0.2">
      <c r="A1127" s="831" t="s">
        <v>577</v>
      </c>
      <c r="B1127" s="832" t="s">
        <v>6820</v>
      </c>
      <c r="C1127" s="832" t="s">
        <v>5356</v>
      </c>
      <c r="D1127" s="832" t="s">
        <v>6831</v>
      </c>
      <c r="E1127" s="832" t="s">
        <v>6832</v>
      </c>
      <c r="F1127" s="849">
        <v>1</v>
      </c>
      <c r="G1127" s="849">
        <v>380</v>
      </c>
      <c r="H1127" s="849"/>
      <c r="I1127" s="849">
        <v>380</v>
      </c>
      <c r="J1127" s="849"/>
      <c r="K1127" s="849"/>
      <c r="L1127" s="849"/>
      <c r="M1127" s="849"/>
      <c r="N1127" s="849"/>
      <c r="O1127" s="849"/>
      <c r="P1127" s="837"/>
      <c r="Q1127" s="850"/>
    </row>
    <row r="1128" spans="1:17" ht="14.45" customHeight="1" x14ac:dyDescent="0.2">
      <c r="A1128" s="831" t="s">
        <v>577</v>
      </c>
      <c r="B1128" s="832" t="s">
        <v>6820</v>
      </c>
      <c r="C1128" s="832" t="s">
        <v>5356</v>
      </c>
      <c r="D1128" s="832" t="s">
        <v>6833</v>
      </c>
      <c r="E1128" s="832" t="s">
        <v>6834</v>
      </c>
      <c r="F1128" s="849"/>
      <c r="G1128" s="849"/>
      <c r="H1128" s="849"/>
      <c r="I1128" s="849"/>
      <c r="J1128" s="849"/>
      <c r="K1128" s="849"/>
      <c r="L1128" s="849"/>
      <c r="M1128" s="849"/>
      <c r="N1128" s="849">
        <v>4</v>
      </c>
      <c r="O1128" s="849">
        <v>29644</v>
      </c>
      <c r="P1128" s="837"/>
      <c r="Q1128" s="850">
        <v>7411</v>
      </c>
    </row>
    <row r="1129" spans="1:17" ht="14.45" customHeight="1" x14ac:dyDescent="0.2">
      <c r="A1129" s="831" t="s">
        <v>577</v>
      </c>
      <c r="B1129" s="832" t="s">
        <v>6820</v>
      </c>
      <c r="C1129" s="832" t="s">
        <v>5356</v>
      </c>
      <c r="D1129" s="832" t="s">
        <v>6835</v>
      </c>
      <c r="E1129" s="832" t="s">
        <v>6836</v>
      </c>
      <c r="F1129" s="849">
        <v>2</v>
      </c>
      <c r="G1129" s="849">
        <v>5128</v>
      </c>
      <c r="H1129" s="849"/>
      <c r="I1129" s="849">
        <v>2564</v>
      </c>
      <c r="J1129" s="849"/>
      <c r="K1129" s="849"/>
      <c r="L1129" s="849"/>
      <c r="M1129" s="849"/>
      <c r="N1129" s="849">
        <v>10</v>
      </c>
      <c r="O1129" s="849">
        <v>25960</v>
      </c>
      <c r="P1129" s="837"/>
      <c r="Q1129" s="850">
        <v>2596</v>
      </c>
    </row>
    <row r="1130" spans="1:17" ht="14.45" customHeight="1" x14ac:dyDescent="0.2">
      <c r="A1130" s="831" t="s">
        <v>577</v>
      </c>
      <c r="B1130" s="832" t="s">
        <v>6820</v>
      </c>
      <c r="C1130" s="832" t="s">
        <v>5356</v>
      </c>
      <c r="D1130" s="832" t="s">
        <v>6837</v>
      </c>
      <c r="E1130" s="832" t="s">
        <v>6838</v>
      </c>
      <c r="F1130" s="849">
        <v>1</v>
      </c>
      <c r="G1130" s="849">
        <v>3121</v>
      </c>
      <c r="H1130" s="849"/>
      <c r="I1130" s="849">
        <v>3121</v>
      </c>
      <c r="J1130" s="849"/>
      <c r="K1130" s="849"/>
      <c r="L1130" s="849"/>
      <c r="M1130" s="849"/>
      <c r="N1130" s="849"/>
      <c r="O1130" s="849"/>
      <c r="P1130" s="837"/>
      <c r="Q1130" s="850"/>
    </row>
    <row r="1131" spans="1:17" ht="14.45" customHeight="1" x14ac:dyDescent="0.2">
      <c r="A1131" s="831" t="s">
        <v>577</v>
      </c>
      <c r="B1131" s="832" t="s">
        <v>6820</v>
      </c>
      <c r="C1131" s="832" t="s">
        <v>5356</v>
      </c>
      <c r="D1131" s="832" t="s">
        <v>6839</v>
      </c>
      <c r="E1131" s="832" t="s">
        <v>6840</v>
      </c>
      <c r="F1131" s="849">
        <v>1</v>
      </c>
      <c r="G1131" s="849">
        <v>645</v>
      </c>
      <c r="H1131" s="849"/>
      <c r="I1131" s="849">
        <v>645</v>
      </c>
      <c r="J1131" s="849"/>
      <c r="K1131" s="849"/>
      <c r="L1131" s="849"/>
      <c r="M1131" s="849"/>
      <c r="N1131" s="849">
        <v>1</v>
      </c>
      <c r="O1131" s="849">
        <v>653</v>
      </c>
      <c r="P1131" s="837"/>
      <c r="Q1131" s="850">
        <v>653</v>
      </c>
    </row>
    <row r="1132" spans="1:17" ht="14.45" customHeight="1" x14ac:dyDescent="0.2">
      <c r="A1132" s="831" t="s">
        <v>577</v>
      </c>
      <c r="B1132" s="832" t="s">
        <v>6820</v>
      </c>
      <c r="C1132" s="832" t="s">
        <v>5356</v>
      </c>
      <c r="D1132" s="832" t="s">
        <v>6841</v>
      </c>
      <c r="E1132" s="832" t="s">
        <v>6842</v>
      </c>
      <c r="F1132" s="849"/>
      <c r="G1132" s="849"/>
      <c r="H1132" s="849"/>
      <c r="I1132" s="849"/>
      <c r="J1132" s="849">
        <v>1</v>
      </c>
      <c r="K1132" s="849">
        <v>1554</v>
      </c>
      <c r="L1132" s="849">
        <v>1</v>
      </c>
      <c r="M1132" s="849">
        <v>1554</v>
      </c>
      <c r="N1132" s="849"/>
      <c r="O1132" s="849"/>
      <c r="P1132" s="837"/>
      <c r="Q1132" s="850"/>
    </row>
    <row r="1133" spans="1:17" ht="14.45" customHeight="1" x14ac:dyDescent="0.2">
      <c r="A1133" s="831" t="s">
        <v>577</v>
      </c>
      <c r="B1133" s="832" t="s">
        <v>6820</v>
      </c>
      <c r="C1133" s="832" t="s">
        <v>5356</v>
      </c>
      <c r="D1133" s="832" t="s">
        <v>6843</v>
      </c>
      <c r="E1133" s="832" t="s">
        <v>6844</v>
      </c>
      <c r="F1133" s="849"/>
      <c r="G1133" s="849"/>
      <c r="H1133" s="849"/>
      <c r="I1133" s="849"/>
      <c r="J1133" s="849">
        <v>1</v>
      </c>
      <c r="K1133" s="849">
        <v>3316</v>
      </c>
      <c r="L1133" s="849">
        <v>1</v>
      </c>
      <c r="M1133" s="849">
        <v>3316</v>
      </c>
      <c r="N1133" s="849"/>
      <c r="O1133" s="849"/>
      <c r="P1133" s="837"/>
      <c r="Q1133" s="850"/>
    </row>
    <row r="1134" spans="1:17" ht="14.45" customHeight="1" x14ac:dyDescent="0.2">
      <c r="A1134" s="831" t="s">
        <v>577</v>
      </c>
      <c r="B1134" s="832" t="s">
        <v>6845</v>
      </c>
      <c r="C1134" s="832" t="s">
        <v>5356</v>
      </c>
      <c r="D1134" s="832" t="s">
        <v>6846</v>
      </c>
      <c r="E1134" s="832" t="s">
        <v>6847</v>
      </c>
      <c r="F1134" s="849"/>
      <c r="G1134" s="849"/>
      <c r="H1134" s="849"/>
      <c r="I1134" s="849"/>
      <c r="J1134" s="849">
        <v>1</v>
      </c>
      <c r="K1134" s="849">
        <v>823</v>
      </c>
      <c r="L1134" s="849">
        <v>1</v>
      </c>
      <c r="M1134" s="849">
        <v>823</v>
      </c>
      <c r="N1134" s="849"/>
      <c r="O1134" s="849"/>
      <c r="P1134" s="837"/>
      <c r="Q1134" s="850"/>
    </row>
    <row r="1135" spans="1:17" ht="14.45" customHeight="1" x14ac:dyDescent="0.2">
      <c r="A1135" s="831" t="s">
        <v>577</v>
      </c>
      <c r="B1135" s="832" t="s">
        <v>6848</v>
      </c>
      <c r="C1135" s="832" t="s">
        <v>5356</v>
      </c>
      <c r="D1135" s="832" t="s">
        <v>6849</v>
      </c>
      <c r="E1135" s="832" t="s">
        <v>6850</v>
      </c>
      <c r="F1135" s="849"/>
      <c r="G1135" s="849"/>
      <c r="H1135" s="849"/>
      <c r="I1135" s="849"/>
      <c r="J1135" s="849"/>
      <c r="K1135" s="849"/>
      <c r="L1135" s="849"/>
      <c r="M1135" s="849"/>
      <c r="N1135" s="849">
        <v>1</v>
      </c>
      <c r="O1135" s="849">
        <v>1952</v>
      </c>
      <c r="P1135" s="837"/>
      <c r="Q1135" s="850">
        <v>1952</v>
      </c>
    </row>
    <row r="1136" spans="1:17" ht="14.45" customHeight="1" x14ac:dyDescent="0.2">
      <c r="A1136" s="831" t="s">
        <v>6851</v>
      </c>
      <c r="B1136" s="832" t="s">
        <v>5341</v>
      </c>
      <c r="C1136" s="832" t="s">
        <v>5356</v>
      </c>
      <c r="D1136" s="832" t="s">
        <v>5380</v>
      </c>
      <c r="E1136" s="832" t="s">
        <v>5381</v>
      </c>
      <c r="F1136" s="849">
        <v>4</v>
      </c>
      <c r="G1136" s="849">
        <v>504</v>
      </c>
      <c r="H1136" s="849">
        <v>1.3228346456692914</v>
      </c>
      <c r="I1136" s="849">
        <v>126</v>
      </c>
      <c r="J1136" s="849">
        <v>3</v>
      </c>
      <c r="K1136" s="849">
        <v>381</v>
      </c>
      <c r="L1136" s="849">
        <v>1</v>
      </c>
      <c r="M1136" s="849">
        <v>127</v>
      </c>
      <c r="N1136" s="849">
        <v>1</v>
      </c>
      <c r="O1136" s="849">
        <v>126</v>
      </c>
      <c r="P1136" s="837">
        <v>0.33070866141732286</v>
      </c>
      <c r="Q1136" s="850">
        <v>126</v>
      </c>
    </row>
    <row r="1137" spans="1:17" ht="14.45" customHeight="1" x14ac:dyDescent="0.2">
      <c r="A1137" s="831" t="s">
        <v>6851</v>
      </c>
      <c r="B1137" s="832" t="s">
        <v>5341</v>
      </c>
      <c r="C1137" s="832" t="s">
        <v>5356</v>
      </c>
      <c r="D1137" s="832" t="s">
        <v>5422</v>
      </c>
      <c r="E1137" s="832" t="s">
        <v>5423</v>
      </c>
      <c r="F1137" s="849"/>
      <c r="G1137" s="849"/>
      <c r="H1137" s="849"/>
      <c r="I1137" s="849"/>
      <c r="J1137" s="849"/>
      <c r="K1137" s="849"/>
      <c r="L1137" s="849"/>
      <c r="M1137" s="849"/>
      <c r="N1137" s="849">
        <v>1</v>
      </c>
      <c r="O1137" s="849">
        <v>254</v>
      </c>
      <c r="P1137" s="837"/>
      <c r="Q1137" s="850">
        <v>254</v>
      </c>
    </row>
    <row r="1138" spans="1:17" ht="14.45" customHeight="1" x14ac:dyDescent="0.2">
      <c r="A1138" s="831" t="s">
        <v>6852</v>
      </c>
      <c r="B1138" s="832" t="s">
        <v>5341</v>
      </c>
      <c r="C1138" s="832" t="s">
        <v>5356</v>
      </c>
      <c r="D1138" s="832" t="s">
        <v>5380</v>
      </c>
      <c r="E1138" s="832" t="s">
        <v>5381</v>
      </c>
      <c r="F1138" s="849">
        <v>2</v>
      </c>
      <c r="G1138" s="849">
        <v>252</v>
      </c>
      <c r="H1138" s="849">
        <v>1.984251968503937</v>
      </c>
      <c r="I1138" s="849">
        <v>126</v>
      </c>
      <c r="J1138" s="849">
        <v>1</v>
      </c>
      <c r="K1138" s="849">
        <v>127</v>
      </c>
      <c r="L1138" s="849">
        <v>1</v>
      </c>
      <c r="M1138" s="849">
        <v>127</v>
      </c>
      <c r="N1138" s="849">
        <v>1</v>
      </c>
      <c r="O1138" s="849">
        <v>126</v>
      </c>
      <c r="P1138" s="837">
        <v>0.99212598425196852</v>
      </c>
      <c r="Q1138" s="850">
        <v>126</v>
      </c>
    </row>
    <row r="1139" spans="1:17" ht="14.45" customHeight="1" x14ac:dyDescent="0.2">
      <c r="A1139" s="831" t="s">
        <v>6852</v>
      </c>
      <c r="B1139" s="832" t="s">
        <v>5341</v>
      </c>
      <c r="C1139" s="832" t="s">
        <v>5356</v>
      </c>
      <c r="D1139" s="832" t="s">
        <v>5428</v>
      </c>
      <c r="E1139" s="832" t="s">
        <v>5429</v>
      </c>
      <c r="F1139" s="849">
        <v>1</v>
      </c>
      <c r="G1139" s="849">
        <v>120</v>
      </c>
      <c r="H1139" s="849"/>
      <c r="I1139" s="849">
        <v>120</v>
      </c>
      <c r="J1139" s="849"/>
      <c r="K1139" s="849"/>
      <c r="L1139" s="849"/>
      <c r="M1139" s="849"/>
      <c r="N1139" s="849"/>
      <c r="O1139" s="849"/>
      <c r="P1139" s="837"/>
      <c r="Q1139" s="850"/>
    </row>
    <row r="1140" spans="1:17" ht="14.45" customHeight="1" x14ac:dyDescent="0.2">
      <c r="A1140" s="831" t="s">
        <v>6853</v>
      </c>
      <c r="B1140" s="832" t="s">
        <v>5341</v>
      </c>
      <c r="C1140" s="832" t="s">
        <v>5356</v>
      </c>
      <c r="D1140" s="832" t="s">
        <v>5380</v>
      </c>
      <c r="E1140" s="832" t="s">
        <v>5381</v>
      </c>
      <c r="F1140" s="849">
        <v>1</v>
      </c>
      <c r="G1140" s="849">
        <v>126</v>
      </c>
      <c r="H1140" s="849">
        <v>0.1984251968503937</v>
      </c>
      <c r="I1140" s="849">
        <v>126</v>
      </c>
      <c r="J1140" s="849">
        <v>5</v>
      </c>
      <c r="K1140" s="849">
        <v>635</v>
      </c>
      <c r="L1140" s="849">
        <v>1</v>
      </c>
      <c r="M1140" s="849">
        <v>127</v>
      </c>
      <c r="N1140" s="849"/>
      <c r="O1140" s="849"/>
      <c r="P1140" s="837"/>
      <c r="Q1140" s="850"/>
    </row>
    <row r="1141" spans="1:17" ht="14.45" customHeight="1" x14ac:dyDescent="0.2">
      <c r="A1141" s="831" t="s">
        <v>6853</v>
      </c>
      <c r="B1141" s="832" t="s">
        <v>5341</v>
      </c>
      <c r="C1141" s="832" t="s">
        <v>5356</v>
      </c>
      <c r="D1141" s="832" t="s">
        <v>5396</v>
      </c>
      <c r="E1141" s="832" t="s">
        <v>5397</v>
      </c>
      <c r="F1141" s="849"/>
      <c r="G1141" s="849"/>
      <c r="H1141" s="849"/>
      <c r="I1141" s="849"/>
      <c r="J1141" s="849"/>
      <c r="K1141" s="849"/>
      <c r="L1141" s="849"/>
      <c r="M1141" s="849"/>
      <c r="N1141" s="849">
        <v>1</v>
      </c>
      <c r="O1141" s="849">
        <v>1321</v>
      </c>
      <c r="P1141" s="837"/>
      <c r="Q1141" s="850">
        <v>1321</v>
      </c>
    </row>
    <row r="1142" spans="1:17" ht="14.45" customHeight="1" x14ac:dyDescent="0.2">
      <c r="A1142" s="831" t="s">
        <v>6853</v>
      </c>
      <c r="B1142" s="832" t="s">
        <v>5341</v>
      </c>
      <c r="C1142" s="832" t="s">
        <v>5356</v>
      </c>
      <c r="D1142" s="832" t="s">
        <v>5422</v>
      </c>
      <c r="E1142" s="832" t="s">
        <v>5423</v>
      </c>
      <c r="F1142" s="849"/>
      <c r="G1142" s="849"/>
      <c r="H1142" s="849"/>
      <c r="I1142" s="849"/>
      <c r="J1142" s="849"/>
      <c r="K1142" s="849"/>
      <c r="L1142" s="849"/>
      <c r="M1142" s="849"/>
      <c r="N1142" s="849">
        <v>2</v>
      </c>
      <c r="O1142" s="849">
        <v>508</v>
      </c>
      <c r="P1142" s="837"/>
      <c r="Q1142" s="850">
        <v>254</v>
      </c>
    </row>
    <row r="1143" spans="1:17" ht="14.45" customHeight="1" thickBot="1" x14ac:dyDescent="0.25">
      <c r="A1143" s="839" t="s">
        <v>6853</v>
      </c>
      <c r="B1143" s="840" t="s">
        <v>5519</v>
      </c>
      <c r="C1143" s="840" t="s">
        <v>5356</v>
      </c>
      <c r="D1143" s="840" t="s">
        <v>6573</v>
      </c>
      <c r="E1143" s="840" t="s">
        <v>6574</v>
      </c>
      <c r="F1143" s="851"/>
      <c r="G1143" s="851"/>
      <c r="H1143" s="851"/>
      <c r="I1143" s="851"/>
      <c r="J1143" s="851"/>
      <c r="K1143" s="851"/>
      <c r="L1143" s="851"/>
      <c r="M1143" s="851"/>
      <c r="N1143" s="851">
        <v>1</v>
      </c>
      <c r="O1143" s="851">
        <v>5774</v>
      </c>
      <c r="P1143" s="845"/>
      <c r="Q1143" s="852">
        <v>5774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8E7A1186-2310-46F2-9BF6-94B6991B771E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0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5" customHeight="1" thickBot="1" x14ac:dyDescent="0.2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5" hidden="1" customHeight="1" outlineLevel="1" x14ac:dyDescent="0.2">
      <c r="A5" s="440" t="s">
        <v>167</v>
      </c>
      <c r="B5" s="119">
        <v>437.46800000000002</v>
      </c>
      <c r="C5" s="114">
        <v>522.01199999999994</v>
      </c>
      <c r="D5" s="114">
        <v>545.67399999999998</v>
      </c>
      <c r="E5" s="424">
        <f>IF(OR(D5=0,B5=0),"",D5/B5)</f>
        <v>1.2473460915998427</v>
      </c>
      <c r="F5" s="129">
        <f>IF(OR(D5=0,C5=0),"",D5/C5)</f>
        <v>1.0453284598821484</v>
      </c>
      <c r="G5" s="130">
        <v>367</v>
      </c>
      <c r="H5" s="114">
        <v>385</v>
      </c>
      <c r="I5" s="114">
        <v>422</v>
      </c>
      <c r="J5" s="424">
        <f>IF(OR(I5=0,G5=0),"",I5/G5)</f>
        <v>1.1498637602179838</v>
      </c>
      <c r="K5" s="131">
        <f>IF(OR(I5=0,H5=0),"",I5/H5)</f>
        <v>1.096103896103896</v>
      </c>
      <c r="L5" s="121"/>
      <c r="M5" s="121"/>
      <c r="N5" s="7">
        <f>D5-C5</f>
        <v>23.662000000000035</v>
      </c>
      <c r="O5" s="8">
        <f>I5-H5</f>
        <v>37</v>
      </c>
      <c r="P5" s="7">
        <f>D5-B5</f>
        <v>108.20599999999996</v>
      </c>
      <c r="Q5" s="8">
        <f>I5-G5</f>
        <v>55</v>
      </c>
    </row>
    <row r="6" spans="1:17" ht="14.45" hidden="1" customHeight="1" outlineLevel="1" x14ac:dyDescent="0.2">
      <c r="A6" s="441" t="s">
        <v>168</v>
      </c>
      <c r="B6" s="120">
        <v>214.86199999999999</v>
      </c>
      <c r="C6" s="113">
        <v>146.28200000000001</v>
      </c>
      <c r="D6" s="113">
        <v>163.16900000000001</v>
      </c>
      <c r="E6" s="424">
        <f t="shared" ref="E6:E12" si="0">IF(OR(D6=0,B6=0),"",D6/B6)</f>
        <v>0.7594130185886756</v>
      </c>
      <c r="F6" s="129">
        <f t="shared" ref="F6:F12" si="1">IF(OR(D6=0,C6=0),"",D6/C6)</f>
        <v>1.1154414076919921</v>
      </c>
      <c r="G6" s="133">
        <v>169</v>
      </c>
      <c r="H6" s="113">
        <v>150</v>
      </c>
      <c r="I6" s="113">
        <v>157</v>
      </c>
      <c r="J6" s="425">
        <f t="shared" ref="J6:J12" si="2">IF(OR(I6=0,G6=0),"",I6/G6)</f>
        <v>0.92899408284023666</v>
      </c>
      <c r="K6" s="134">
        <f t="shared" ref="K6:K12" si="3">IF(OR(I6=0,H6=0),"",I6/H6)</f>
        <v>1.0466666666666666</v>
      </c>
      <c r="L6" s="121"/>
      <c r="M6" s="121"/>
      <c r="N6" s="5">
        <f t="shared" ref="N6:N13" si="4">D6-C6</f>
        <v>16.887</v>
      </c>
      <c r="O6" s="6">
        <f t="shared" ref="O6:O13" si="5">I6-H6</f>
        <v>7</v>
      </c>
      <c r="P6" s="5">
        <f t="shared" ref="P6:P13" si="6">D6-B6</f>
        <v>-51.692999999999984</v>
      </c>
      <c r="Q6" s="6">
        <f t="shared" ref="Q6:Q13" si="7">I6-G6</f>
        <v>-12</v>
      </c>
    </row>
    <row r="7" spans="1:17" ht="14.45" hidden="1" customHeight="1" outlineLevel="1" x14ac:dyDescent="0.2">
      <c r="A7" s="441" t="s">
        <v>169</v>
      </c>
      <c r="B7" s="120">
        <v>465.14299999999997</v>
      </c>
      <c r="C7" s="113">
        <v>344.87299999999999</v>
      </c>
      <c r="D7" s="113">
        <v>428.14400000000001</v>
      </c>
      <c r="E7" s="424">
        <f t="shared" si="0"/>
        <v>0.92045671976144983</v>
      </c>
      <c r="F7" s="129">
        <f t="shared" si="1"/>
        <v>1.2414541004949649</v>
      </c>
      <c r="G7" s="133">
        <v>369</v>
      </c>
      <c r="H7" s="113">
        <v>356</v>
      </c>
      <c r="I7" s="113">
        <v>378</v>
      </c>
      <c r="J7" s="425">
        <f t="shared" si="2"/>
        <v>1.024390243902439</v>
      </c>
      <c r="K7" s="134">
        <f t="shared" si="3"/>
        <v>1.0617977528089888</v>
      </c>
      <c r="L7" s="121"/>
      <c r="M7" s="121"/>
      <c r="N7" s="5">
        <f t="shared" si="4"/>
        <v>83.271000000000015</v>
      </c>
      <c r="O7" s="6">
        <f t="shared" si="5"/>
        <v>22</v>
      </c>
      <c r="P7" s="5">
        <f t="shared" si="6"/>
        <v>-36.998999999999967</v>
      </c>
      <c r="Q7" s="6">
        <f t="shared" si="7"/>
        <v>9</v>
      </c>
    </row>
    <row r="8" spans="1:17" ht="14.45" hidden="1" customHeight="1" outlineLevel="1" x14ac:dyDescent="0.2">
      <c r="A8" s="441" t="s">
        <v>170</v>
      </c>
      <c r="B8" s="120">
        <v>45.914999999999999</v>
      </c>
      <c r="C8" s="113">
        <v>41.12</v>
      </c>
      <c r="D8" s="113">
        <v>65.233000000000004</v>
      </c>
      <c r="E8" s="424">
        <f t="shared" si="0"/>
        <v>1.4207339649352064</v>
      </c>
      <c r="F8" s="129">
        <f t="shared" si="1"/>
        <v>1.5864056420233466</v>
      </c>
      <c r="G8" s="133">
        <v>47</v>
      </c>
      <c r="H8" s="113">
        <v>44</v>
      </c>
      <c r="I8" s="113">
        <v>57</v>
      </c>
      <c r="J8" s="425">
        <f t="shared" si="2"/>
        <v>1.2127659574468086</v>
      </c>
      <c r="K8" s="134">
        <f t="shared" si="3"/>
        <v>1.2954545454545454</v>
      </c>
      <c r="L8" s="121"/>
      <c r="M8" s="121"/>
      <c r="N8" s="5">
        <f t="shared" si="4"/>
        <v>24.113000000000007</v>
      </c>
      <c r="O8" s="6">
        <f t="shared" si="5"/>
        <v>13</v>
      </c>
      <c r="P8" s="5">
        <f t="shared" si="6"/>
        <v>19.318000000000005</v>
      </c>
      <c r="Q8" s="6">
        <f t="shared" si="7"/>
        <v>10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0.25900000000000001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1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-0.25900000000000001</v>
      </c>
      <c r="O9" s="6">
        <f t="shared" si="5"/>
        <v>-1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167.46100000000001</v>
      </c>
      <c r="C10" s="113">
        <v>183.71299999999999</v>
      </c>
      <c r="D10" s="113">
        <v>219.30699999999999</v>
      </c>
      <c r="E10" s="424">
        <f t="shared" si="0"/>
        <v>1.3096004442825493</v>
      </c>
      <c r="F10" s="129">
        <f t="shared" si="1"/>
        <v>1.1937478567112834</v>
      </c>
      <c r="G10" s="133">
        <v>163</v>
      </c>
      <c r="H10" s="113">
        <v>165</v>
      </c>
      <c r="I10" s="113">
        <v>209</v>
      </c>
      <c r="J10" s="425">
        <f t="shared" si="2"/>
        <v>1.2822085889570551</v>
      </c>
      <c r="K10" s="134">
        <f t="shared" si="3"/>
        <v>1.2666666666666666</v>
      </c>
      <c r="L10" s="121"/>
      <c r="M10" s="121"/>
      <c r="N10" s="5">
        <f t="shared" si="4"/>
        <v>35.593999999999994</v>
      </c>
      <c r="O10" s="6">
        <f t="shared" si="5"/>
        <v>44</v>
      </c>
      <c r="P10" s="5">
        <f t="shared" si="6"/>
        <v>51.845999999999975</v>
      </c>
      <c r="Q10" s="6">
        <f t="shared" si="7"/>
        <v>46</v>
      </c>
    </row>
    <row r="11" spans="1:17" ht="14.45" hidden="1" customHeight="1" outlineLevel="1" x14ac:dyDescent="0.2">
      <c r="A11" s="441" t="s">
        <v>173</v>
      </c>
      <c r="B11" s="120">
        <v>56.963000000000001</v>
      </c>
      <c r="C11" s="113">
        <v>41.457999999999998</v>
      </c>
      <c r="D11" s="113">
        <v>33.951999999999998</v>
      </c>
      <c r="E11" s="424">
        <f t="shared" si="0"/>
        <v>0.59603602338359984</v>
      </c>
      <c r="F11" s="129">
        <f t="shared" si="1"/>
        <v>0.81894929808480876</v>
      </c>
      <c r="G11" s="133">
        <v>45</v>
      </c>
      <c r="H11" s="113">
        <v>34</v>
      </c>
      <c r="I11" s="113">
        <v>34</v>
      </c>
      <c r="J11" s="425">
        <f t="shared" si="2"/>
        <v>0.75555555555555554</v>
      </c>
      <c r="K11" s="134">
        <f t="shared" si="3"/>
        <v>1</v>
      </c>
      <c r="L11" s="121"/>
      <c r="M11" s="121"/>
      <c r="N11" s="5">
        <f t="shared" si="4"/>
        <v>-7.5060000000000002</v>
      </c>
      <c r="O11" s="6">
        <f t="shared" si="5"/>
        <v>0</v>
      </c>
      <c r="P11" s="5">
        <f t="shared" si="6"/>
        <v>-23.011000000000003</v>
      </c>
      <c r="Q11" s="6">
        <f t="shared" si="7"/>
        <v>-11</v>
      </c>
    </row>
    <row r="12" spans="1:17" ht="14.45" hidden="1" customHeight="1" outlineLevel="1" thickBot="1" x14ac:dyDescent="0.25">
      <c r="A12" s="442" t="s">
        <v>208</v>
      </c>
      <c r="B12" s="238">
        <v>13.723000000000001</v>
      </c>
      <c r="C12" s="239">
        <v>0</v>
      </c>
      <c r="D12" s="239">
        <v>4.4279999999999999</v>
      </c>
      <c r="E12" s="424">
        <f t="shared" si="0"/>
        <v>0.32266997012315091</v>
      </c>
      <c r="F12" s="129" t="str">
        <f t="shared" si="1"/>
        <v/>
      </c>
      <c r="G12" s="241">
        <v>19</v>
      </c>
      <c r="H12" s="239">
        <v>0</v>
      </c>
      <c r="I12" s="239">
        <v>4</v>
      </c>
      <c r="J12" s="426">
        <f t="shared" si="2"/>
        <v>0.21052631578947367</v>
      </c>
      <c r="K12" s="242" t="str">
        <f t="shared" si="3"/>
        <v/>
      </c>
      <c r="L12" s="121"/>
      <c r="M12" s="121"/>
      <c r="N12" s="243">
        <f t="shared" si="4"/>
        <v>4.4279999999999999</v>
      </c>
      <c r="O12" s="244">
        <f t="shared" si="5"/>
        <v>4</v>
      </c>
      <c r="P12" s="243">
        <f t="shared" si="6"/>
        <v>-9.2950000000000017</v>
      </c>
      <c r="Q12" s="244">
        <f t="shared" si="7"/>
        <v>-15</v>
      </c>
    </row>
    <row r="13" spans="1:17" ht="14.45" customHeight="1" collapsed="1" thickBot="1" x14ac:dyDescent="0.25">
      <c r="A13" s="117" t="s">
        <v>3</v>
      </c>
      <c r="B13" s="115">
        <f>SUM(B5:B12)</f>
        <v>1401.5349999999999</v>
      </c>
      <c r="C13" s="116">
        <f>SUM(C5:C12)</f>
        <v>1279.7169999999999</v>
      </c>
      <c r="D13" s="116">
        <f>SUM(D5:D12)</f>
        <v>1459.9070000000002</v>
      </c>
      <c r="E13" s="420">
        <f>IF(OR(D13=0,B13=0),0,D13/B13)</f>
        <v>1.041648620976287</v>
      </c>
      <c r="F13" s="135">
        <f>IF(OR(D13=0,C13=0),0,D13/C13)</f>
        <v>1.1408045685100692</v>
      </c>
      <c r="G13" s="136">
        <f>SUM(G5:G12)</f>
        <v>1179</v>
      </c>
      <c r="H13" s="116">
        <f>SUM(H5:H12)</f>
        <v>1135</v>
      </c>
      <c r="I13" s="116">
        <f>SUM(I5:I12)</f>
        <v>1261</v>
      </c>
      <c r="J13" s="420">
        <f>IF(OR(I13=0,G13=0),0,I13/G13)</f>
        <v>1.0695504664970314</v>
      </c>
      <c r="K13" s="137">
        <f>IF(OR(I13=0,H13=0),0,I13/H13)</f>
        <v>1.1110132158590309</v>
      </c>
      <c r="L13" s="121"/>
      <c r="M13" s="121"/>
      <c r="N13" s="127">
        <f t="shared" si="4"/>
        <v>180.19000000000028</v>
      </c>
      <c r="O13" s="138">
        <f t="shared" si="5"/>
        <v>126</v>
      </c>
      <c r="P13" s="127">
        <f t="shared" si="6"/>
        <v>58.372000000000298</v>
      </c>
      <c r="Q13" s="138">
        <f t="shared" si="7"/>
        <v>82</v>
      </c>
    </row>
    <row r="14" spans="1:17" ht="14.45" customHeight="1" x14ac:dyDescent="0.2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5" customHeight="1" thickBot="1" x14ac:dyDescent="0.2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5" hidden="1" customHeight="1" outlineLevel="1" x14ac:dyDescent="0.2">
      <c r="A18" s="440" t="s">
        <v>167</v>
      </c>
      <c r="B18" s="119">
        <v>437.46800000000002</v>
      </c>
      <c r="C18" s="114">
        <v>515.202</v>
      </c>
      <c r="D18" s="114">
        <v>545.67399999999998</v>
      </c>
      <c r="E18" s="424">
        <f>IF(OR(D18=0,B18=0),"",D18/B18)</f>
        <v>1.2473460915998427</v>
      </c>
      <c r="F18" s="129">
        <f>IF(OR(D18=0,C18=0),"",D18/C18)</f>
        <v>1.0591457331299179</v>
      </c>
      <c r="G18" s="119">
        <v>367</v>
      </c>
      <c r="H18" s="114">
        <v>384</v>
      </c>
      <c r="I18" s="114">
        <v>422</v>
      </c>
      <c r="J18" s="424">
        <f>IF(OR(I18=0,G18=0),"",I18/G18)</f>
        <v>1.1498637602179838</v>
      </c>
      <c r="K18" s="131">
        <f>IF(OR(I18=0,H18=0),"",I18/H18)</f>
        <v>1.0989583333333333</v>
      </c>
      <c r="L18" s="645">
        <v>0.91871999999999998</v>
      </c>
      <c r="M18" s="646"/>
      <c r="N18" s="145">
        <f t="shared" ref="N18:N26" si="8">D18-C18</f>
        <v>30.47199999999998</v>
      </c>
      <c r="O18" s="146">
        <f t="shared" ref="O18:O26" si="9">I18-H18</f>
        <v>38</v>
      </c>
      <c r="P18" s="145">
        <f t="shared" ref="P18:P26" si="10">D18-B18</f>
        <v>108.20599999999996</v>
      </c>
      <c r="Q18" s="146">
        <f t="shared" ref="Q18:Q26" si="11">I18-G18</f>
        <v>55</v>
      </c>
    </row>
    <row r="19" spans="1:17" ht="14.45" hidden="1" customHeight="1" outlineLevel="1" x14ac:dyDescent="0.2">
      <c r="A19" s="441" t="s">
        <v>168</v>
      </c>
      <c r="B19" s="120">
        <v>214.86199999999999</v>
      </c>
      <c r="C19" s="113">
        <v>146.28200000000001</v>
      </c>
      <c r="D19" s="113">
        <v>163.16900000000001</v>
      </c>
      <c r="E19" s="425">
        <f t="shared" ref="E19:E25" si="12">IF(OR(D19=0,B19=0),"",D19/B19)</f>
        <v>0.7594130185886756</v>
      </c>
      <c r="F19" s="132">
        <f t="shared" ref="F19:F25" si="13">IF(OR(D19=0,C19=0),"",D19/C19)</f>
        <v>1.1154414076919921</v>
      </c>
      <c r="G19" s="120">
        <v>169</v>
      </c>
      <c r="H19" s="113">
        <v>150</v>
      </c>
      <c r="I19" s="113">
        <v>157</v>
      </c>
      <c r="J19" s="425">
        <f t="shared" ref="J19:J25" si="14">IF(OR(I19=0,G19=0),"",I19/G19)</f>
        <v>0.92899408284023666</v>
      </c>
      <c r="K19" s="134">
        <f t="shared" ref="K19:K25" si="15">IF(OR(I19=0,H19=0),"",I19/H19)</f>
        <v>1.0466666666666666</v>
      </c>
      <c r="L19" s="645">
        <v>0.99456</v>
      </c>
      <c r="M19" s="646"/>
      <c r="N19" s="147">
        <f t="shared" si="8"/>
        <v>16.887</v>
      </c>
      <c r="O19" s="148">
        <f t="shared" si="9"/>
        <v>7</v>
      </c>
      <c r="P19" s="147">
        <f t="shared" si="10"/>
        <v>-51.692999999999984</v>
      </c>
      <c r="Q19" s="148">
        <f t="shared" si="11"/>
        <v>-12</v>
      </c>
    </row>
    <row r="20" spans="1:17" ht="14.45" hidden="1" customHeight="1" outlineLevel="1" x14ac:dyDescent="0.2">
      <c r="A20" s="441" t="s">
        <v>169</v>
      </c>
      <c r="B20" s="120">
        <v>465.14299999999997</v>
      </c>
      <c r="C20" s="113">
        <v>344.87299999999999</v>
      </c>
      <c r="D20" s="113">
        <v>428.14400000000001</v>
      </c>
      <c r="E20" s="425">
        <f t="shared" si="12"/>
        <v>0.92045671976144983</v>
      </c>
      <c r="F20" s="132">
        <f t="shared" si="13"/>
        <v>1.2414541004949649</v>
      </c>
      <c r="G20" s="120">
        <v>369</v>
      </c>
      <c r="H20" s="113">
        <v>356</v>
      </c>
      <c r="I20" s="113">
        <v>378</v>
      </c>
      <c r="J20" s="425">
        <f t="shared" si="14"/>
        <v>1.024390243902439</v>
      </c>
      <c r="K20" s="134">
        <f t="shared" si="15"/>
        <v>1.0617977528089888</v>
      </c>
      <c r="L20" s="645">
        <v>0.96671999999999991</v>
      </c>
      <c r="M20" s="646"/>
      <c r="N20" s="147">
        <f t="shared" si="8"/>
        <v>83.271000000000015</v>
      </c>
      <c r="O20" s="148">
        <f t="shared" si="9"/>
        <v>22</v>
      </c>
      <c r="P20" s="147">
        <f t="shared" si="10"/>
        <v>-36.998999999999967</v>
      </c>
      <c r="Q20" s="148">
        <f t="shared" si="11"/>
        <v>9</v>
      </c>
    </row>
    <row r="21" spans="1:17" ht="14.45" hidden="1" customHeight="1" outlineLevel="1" x14ac:dyDescent="0.2">
      <c r="A21" s="441" t="s">
        <v>170</v>
      </c>
      <c r="B21" s="120">
        <v>45.914999999999999</v>
      </c>
      <c r="C21" s="113">
        <v>41.12</v>
      </c>
      <c r="D21" s="113">
        <v>65.233000000000004</v>
      </c>
      <c r="E21" s="425">
        <f t="shared" si="12"/>
        <v>1.4207339649352064</v>
      </c>
      <c r="F21" s="132">
        <f t="shared" si="13"/>
        <v>1.5864056420233466</v>
      </c>
      <c r="G21" s="120">
        <v>47</v>
      </c>
      <c r="H21" s="113">
        <v>44</v>
      </c>
      <c r="I21" s="113">
        <v>57</v>
      </c>
      <c r="J21" s="425">
        <f t="shared" si="14"/>
        <v>1.2127659574468086</v>
      </c>
      <c r="K21" s="134">
        <f t="shared" si="15"/>
        <v>1.2954545454545454</v>
      </c>
      <c r="L21" s="645">
        <v>1.11744</v>
      </c>
      <c r="M21" s="646"/>
      <c r="N21" s="147">
        <f t="shared" si="8"/>
        <v>24.113000000000007</v>
      </c>
      <c r="O21" s="148">
        <f t="shared" si="9"/>
        <v>13</v>
      </c>
      <c r="P21" s="147">
        <f t="shared" si="10"/>
        <v>19.318000000000005</v>
      </c>
      <c r="Q21" s="148">
        <f t="shared" si="11"/>
        <v>10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0.25900000000000001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1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-0.25900000000000001</v>
      </c>
      <c r="O22" s="148">
        <f t="shared" si="9"/>
        <v>-1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167.46100000000001</v>
      </c>
      <c r="C23" s="113">
        <v>183.71299999999999</v>
      </c>
      <c r="D23" s="113">
        <v>219.30699999999999</v>
      </c>
      <c r="E23" s="425">
        <f t="shared" si="12"/>
        <v>1.3096004442825493</v>
      </c>
      <c r="F23" s="132">
        <f t="shared" si="13"/>
        <v>1.1937478567112834</v>
      </c>
      <c r="G23" s="120">
        <v>163</v>
      </c>
      <c r="H23" s="113">
        <v>165</v>
      </c>
      <c r="I23" s="113">
        <v>209</v>
      </c>
      <c r="J23" s="425">
        <f t="shared" si="14"/>
        <v>1.2822085889570551</v>
      </c>
      <c r="K23" s="134">
        <f t="shared" si="15"/>
        <v>1.2666666666666666</v>
      </c>
      <c r="L23" s="645">
        <v>0.98495999999999995</v>
      </c>
      <c r="M23" s="646"/>
      <c r="N23" s="147">
        <f t="shared" si="8"/>
        <v>35.593999999999994</v>
      </c>
      <c r="O23" s="148">
        <f t="shared" si="9"/>
        <v>44</v>
      </c>
      <c r="P23" s="147">
        <f t="shared" si="10"/>
        <v>51.845999999999975</v>
      </c>
      <c r="Q23" s="148">
        <f t="shared" si="11"/>
        <v>46</v>
      </c>
    </row>
    <row r="24" spans="1:17" ht="14.45" hidden="1" customHeight="1" outlineLevel="1" x14ac:dyDescent="0.2">
      <c r="A24" s="441" t="s">
        <v>173</v>
      </c>
      <c r="B24" s="120">
        <v>56.963000000000001</v>
      </c>
      <c r="C24" s="113">
        <v>41.457999999999998</v>
      </c>
      <c r="D24" s="113">
        <v>33.951999999999998</v>
      </c>
      <c r="E24" s="425">
        <f t="shared" si="12"/>
        <v>0.59603602338359984</v>
      </c>
      <c r="F24" s="132">
        <f t="shared" si="13"/>
        <v>0.81894929808480876</v>
      </c>
      <c r="G24" s="120">
        <v>45</v>
      </c>
      <c r="H24" s="113">
        <v>34</v>
      </c>
      <c r="I24" s="113">
        <v>34</v>
      </c>
      <c r="J24" s="425">
        <f t="shared" si="14"/>
        <v>0.75555555555555554</v>
      </c>
      <c r="K24" s="134">
        <f t="shared" si="15"/>
        <v>1</v>
      </c>
      <c r="L24" s="645">
        <v>1.0147199999999998</v>
      </c>
      <c r="M24" s="646"/>
      <c r="N24" s="147">
        <f t="shared" si="8"/>
        <v>-7.5060000000000002</v>
      </c>
      <c r="O24" s="148">
        <f t="shared" si="9"/>
        <v>0</v>
      </c>
      <c r="P24" s="147">
        <f t="shared" si="10"/>
        <v>-23.011000000000003</v>
      </c>
      <c r="Q24" s="148">
        <f t="shared" si="11"/>
        <v>-11</v>
      </c>
    </row>
    <row r="25" spans="1:17" ht="14.45" hidden="1" customHeight="1" outlineLevel="1" thickBot="1" x14ac:dyDescent="0.25">
      <c r="A25" s="442" t="s">
        <v>208</v>
      </c>
      <c r="B25" s="238">
        <v>13.723000000000001</v>
      </c>
      <c r="C25" s="239">
        <v>0</v>
      </c>
      <c r="D25" s="239">
        <v>4.4279999999999999</v>
      </c>
      <c r="E25" s="426">
        <f t="shared" si="12"/>
        <v>0.32266997012315091</v>
      </c>
      <c r="F25" s="240" t="str">
        <f t="shared" si="13"/>
        <v/>
      </c>
      <c r="G25" s="238">
        <v>19</v>
      </c>
      <c r="H25" s="239">
        <v>0</v>
      </c>
      <c r="I25" s="239">
        <v>4</v>
      </c>
      <c r="J25" s="426">
        <f t="shared" si="14"/>
        <v>0.21052631578947367</v>
      </c>
      <c r="K25" s="242" t="str">
        <f t="shared" si="15"/>
        <v/>
      </c>
      <c r="L25" s="356"/>
      <c r="M25" s="357"/>
      <c r="N25" s="245">
        <f t="shared" si="8"/>
        <v>4.4279999999999999</v>
      </c>
      <c r="O25" s="246">
        <f t="shared" si="9"/>
        <v>4</v>
      </c>
      <c r="P25" s="245">
        <f t="shared" si="10"/>
        <v>-9.2950000000000017</v>
      </c>
      <c r="Q25" s="246">
        <f t="shared" si="11"/>
        <v>-15</v>
      </c>
    </row>
    <row r="26" spans="1:17" ht="14.45" customHeight="1" collapsed="1" thickBot="1" x14ac:dyDescent="0.25">
      <c r="A26" s="445" t="s">
        <v>3</v>
      </c>
      <c r="B26" s="149">
        <f>SUM(B18:B25)</f>
        <v>1401.5349999999999</v>
      </c>
      <c r="C26" s="150">
        <f>SUM(C18:C25)</f>
        <v>1272.9069999999999</v>
      </c>
      <c r="D26" s="150">
        <f>SUM(D18:D25)</f>
        <v>1459.9070000000002</v>
      </c>
      <c r="E26" s="421">
        <f>IF(OR(D26=0,B26=0),0,D26/B26)</f>
        <v>1.041648620976287</v>
      </c>
      <c r="F26" s="151">
        <f>IF(OR(D26=0,C26=0),0,D26/C26)</f>
        <v>1.1469078259448651</v>
      </c>
      <c r="G26" s="149">
        <f>SUM(G18:G25)</f>
        <v>1179</v>
      </c>
      <c r="H26" s="150">
        <f>SUM(H18:H25)</f>
        <v>1134</v>
      </c>
      <c r="I26" s="150">
        <f>SUM(I18:I25)</f>
        <v>1261</v>
      </c>
      <c r="J26" s="421">
        <f>IF(OR(I26=0,G26=0),0,I26/G26)</f>
        <v>1.0695504664970314</v>
      </c>
      <c r="K26" s="152">
        <f>IF(OR(I26=0,H26=0),0,I26/H26)</f>
        <v>1.1119929453262787</v>
      </c>
      <c r="L26" s="121"/>
      <c r="M26" s="121"/>
      <c r="N26" s="143">
        <f t="shared" si="8"/>
        <v>187.00000000000023</v>
      </c>
      <c r="O26" s="153">
        <f t="shared" si="9"/>
        <v>127</v>
      </c>
      <c r="P26" s="143">
        <f t="shared" si="10"/>
        <v>58.372000000000298</v>
      </c>
      <c r="Q26" s="153">
        <f t="shared" si="11"/>
        <v>82</v>
      </c>
    </row>
    <row r="27" spans="1:17" ht="14.45" customHeight="1" x14ac:dyDescent="0.2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6.81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1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-6.81</v>
      </c>
      <c r="O31" s="146">
        <f t="shared" ref="O31:O39" si="17">I31-H31</f>
        <v>-1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6.81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1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-6.81</v>
      </c>
      <c r="O39" s="166">
        <f t="shared" si="17"/>
        <v>-1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302</v>
      </c>
    </row>
    <row r="56" spans="1:17" ht="14.45" customHeight="1" x14ac:dyDescent="0.2">
      <c r="A56" s="386" t="s">
        <v>303</v>
      </c>
    </row>
    <row r="57" spans="1:17" ht="14.45" customHeight="1" x14ac:dyDescent="0.2">
      <c r="A57" s="385" t="s">
        <v>304</v>
      </c>
    </row>
    <row r="58" spans="1:17" ht="14.45" customHeight="1" x14ac:dyDescent="0.2">
      <c r="A58" s="386" t="s">
        <v>305</v>
      </c>
    </row>
    <row r="59" spans="1:17" ht="14.45" customHeight="1" x14ac:dyDescent="0.2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AC2DDD96-E385-4B05-A8AA-2AD86628F54E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729</v>
      </c>
      <c r="C33" s="199">
        <v>645</v>
      </c>
      <c r="D33" s="84">
        <f>IF(C33="","",C33-B33)</f>
        <v>-84</v>
      </c>
      <c r="E33" s="85">
        <f>IF(C33="","",C33/B33)</f>
        <v>0.8847736625514403</v>
      </c>
      <c r="F33" s="86">
        <v>114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1812</v>
      </c>
      <c r="C34" s="200">
        <v>1282</v>
      </c>
      <c r="D34" s="87">
        <f t="shared" ref="D34:D45" si="0">IF(C34="","",C34-B34)</f>
        <v>-530</v>
      </c>
      <c r="E34" s="88">
        <f t="shared" ref="E34:E45" si="1">IF(C34="","",C34/B34)</f>
        <v>0.70750551876379686</v>
      </c>
      <c r="F34" s="89">
        <v>97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2965</v>
      </c>
      <c r="C35" s="200">
        <v>2150</v>
      </c>
      <c r="D35" s="87">
        <f t="shared" si="0"/>
        <v>-815</v>
      </c>
      <c r="E35" s="88">
        <f t="shared" si="1"/>
        <v>0.72512647554806076</v>
      </c>
      <c r="F35" s="89">
        <v>206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4076</v>
      </c>
      <c r="C36" s="200">
        <v>2932</v>
      </c>
      <c r="D36" s="87">
        <f t="shared" si="0"/>
        <v>-1144</v>
      </c>
      <c r="E36" s="88">
        <f t="shared" si="1"/>
        <v>0.71933267909715404</v>
      </c>
      <c r="F36" s="89">
        <v>255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5189</v>
      </c>
      <c r="C37" s="200">
        <v>3789</v>
      </c>
      <c r="D37" s="87">
        <f t="shared" si="0"/>
        <v>-1400</v>
      </c>
      <c r="E37" s="88">
        <f t="shared" si="1"/>
        <v>0.73019849682019655</v>
      </c>
      <c r="F37" s="89">
        <v>345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6347</v>
      </c>
      <c r="C38" s="200">
        <v>4579</v>
      </c>
      <c r="D38" s="87">
        <f t="shared" si="0"/>
        <v>-1768</v>
      </c>
      <c r="E38" s="88">
        <f t="shared" si="1"/>
        <v>0.72144320151252561</v>
      </c>
      <c r="F38" s="89">
        <v>407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7234</v>
      </c>
      <c r="C39" s="200">
        <v>5218</v>
      </c>
      <c r="D39" s="87">
        <f t="shared" si="0"/>
        <v>-2016</v>
      </c>
      <c r="E39" s="88">
        <f t="shared" si="1"/>
        <v>0.72131600774122195</v>
      </c>
      <c r="F39" s="89">
        <v>479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59ADF5DE-D5EE-4094-8251-128C482E43AA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57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598" t="s">
        <v>7143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5" customHeight="1" thickBot="1" x14ac:dyDescent="0.3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45" t="s">
        <v>6855</v>
      </c>
      <c r="B5" s="946"/>
      <c r="C5" s="947"/>
      <c r="D5" s="948"/>
      <c r="E5" s="949"/>
      <c r="F5" s="950"/>
      <c r="G5" s="951"/>
      <c r="H5" s="952">
        <v>1</v>
      </c>
      <c r="I5" s="953">
        <v>7.79</v>
      </c>
      <c r="J5" s="954">
        <v>12</v>
      </c>
      <c r="K5" s="955">
        <v>7.77</v>
      </c>
      <c r="L5" s="956">
        <v>5</v>
      </c>
      <c r="M5" s="956">
        <v>45</v>
      </c>
      <c r="N5" s="957">
        <v>15</v>
      </c>
      <c r="O5" s="956" t="s">
        <v>6856</v>
      </c>
      <c r="P5" s="958" t="s">
        <v>6857</v>
      </c>
      <c r="Q5" s="959">
        <f>H5-B5</f>
        <v>1</v>
      </c>
      <c r="R5" s="973">
        <f>I5-C5</f>
        <v>7.79</v>
      </c>
      <c r="S5" s="959">
        <f>H5-E5</f>
        <v>1</v>
      </c>
      <c r="T5" s="973">
        <f>I5-F5</f>
        <v>7.79</v>
      </c>
      <c r="U5" s="983">
        <v>15</v>
      </c>
      <c r="V5" s="946">
        <v>12</v>
      </c>
      <c r="W5" s="946">
        <v>-3</v>
      </c>
      <c r="X5" s="984">
        <v>0.8</v>
      </c>
      <c r="Y5" s="985"/>
    </row>
    <row r="6" spans="1:25" ht="14.45" customHeight="1" x14ac:dyDescent="0.2">
      <c r="A6" s="943" t="s">
        <v>6858</v>
      </c>
      <c r="B6" s="916">
        <v>2</v>
      </c>
      <c r="C6" s="917">
        <v>44.2</v>
      </c>
      <c r="D6" s="918">
        <v>35.5</v>
      </c>
      <c r="E6" s="927"/>
      <c r="F6" s="907"/>
      <c r="G6" s="908"/>
      <c r="H6" s="913">
        <v>1</v>
      </c>
      <c r="I6" s="907">
        <v>21.55</v>
      </c>
      <c r="J6" s="908">
        <v>20</v>
      </c>
      <c r="K6" s="912">
        <v>20.34</v>
      </c>
      <c r="L6" s="913">
        <v>11</v>
      </c>
      <c r="M6" s="913">
        <v>87</v>
      </c>
      <c r="N6" s="914">
        <v>29</v>
      </c>
      <c r="O6" s="913" t="s">
        <v>6856</v>
      </c>
      <c r="P6" s="928" t="s">
        <v>6859</v>
      </c>
      <c r="Q6" s="915">
        <f t="shared" ref="Q6:R69" si="0">H6-B6</f>
        <v>-1</v>
      </c>
      <c r="R6" s="974">
        <f t="shared" si="0"/>
        <v>-22.650000000000002</v>
      </c>
      <c r="S6" s="915">
        <f t="shared" ref="S6:S69" si="1">H6-E6</f>
        <v>1</v>
      </c>
      <c r="T6" s="974">
        <f t="shared" ref="T6:T69" si="2">I6-F6</f>
        <v>21.55</v>
      </c>
      <c r="U6" s="981">
        <v>29</v>
      </c>
      <c r="V6" s="924">
        <v>20</v>
      </c>
      <c r="W6" s="924">
        <v>-9</v>
      </c>
      <c r="X6" s="979">
        <v>0.68965517241379315</v>
      </c>
      <c r="Y6" s="977"/>
    </row>
    <row r="7" spans="1:25" ht="14.45" customHeight="1" x14ac:dyDescent="0.2">
      <c r="A7" s="943" t="s">
        <v>6860</v>
      </c>
      <c r="B7" s="924"/>
      <c r="C7" s="925"/>
      <c r="D7" s="926"/>
      <c r="E7" s="927"/>
      <c r="F7" s="907"/>
      <c r="G7" s="908"/>
      <c r="H7" s="909">
        <v>2</v>
      </c>
      <c r="I7" s="910">
        <v>28.3</v>
      </c>
      <c r="J7" s="919">
        <v>33.5</v>
      </c>
      <c r="K7" s="912">
        <v>12.65</v>
      </c>
      <c r="L7" s="913">
        <v>5</v>
      </c>
      <c r="M7" s="913">
        <v>60</v>
      </c>
      <c r="N7" s="914">
        <v>20</v>
      </c>
      <c r="O7" s="913" t="s">
        <v>6856</v>
      </c>
      <c r="P7" s="928" t="s">
        <v>6861</v>
      </c>
      <c r="Q7" s="915">
        <f t="shared" si="0"/>
        <v>2</v>
      </c>
      <c r="R7" s="974">
        <f t="shared" si="0"/>
        <v>28.3</v>
      </c>
      <c r="S7" s="915">
        <f t="shared" si="1"/>
        <v>2</v>
      </c>
      <c r="T7" s="974">
        <f t="shared" si="2"/>
        <v>28.3</v>
      </c>
      <c r="U7" s="981">
        <v>40</v>
      </c>
      <c r="V7" s="924">
        <v>67</v>
      </c>
      <c r="W7" s="924">
        <v>27</v>
      </c>
      <c r="X7" s="979">
        <v>1.675</v>
      </c>
      <c r="Y7" s="977">
        <v>27</v>
      </c>
    </row>
    <row r="8" spans="1:25" ht="14.45" customHeight="1" x14ac:dyDescent="0.2">
      <c r="A8" s="943" t="s">
        <v>6862</v>
      </c>
      <c r="B8" s="924">
        <v>1</v>
      </c>
      <c r="C8" s="925">
        <v>0.45</v>
      </c>
      <c r="D8" s="926">
        <v>3</v>
      </c>
      <c r="E8" s="927">
        <v>1</v>
      </c>
      <c r="F8" s="907">
        <v>0.45</v>
      </c>
      <c r="G8" s="908">
        <v>3</v>
      </c>
      <c r="H8" s="909">
        <v>3</v>
      </c>
      <c r="I8" s="910">
        <v>1.36</v>
      </c>
      <c r="J8" s="911">
        <v>2.2999999999999998</v>
      </c>
      <c r="K8" s="912">
        <v>0.45</v>
      </c>
      <c r="L8" s="913">
        <v>1</v>
      </c>
      <c r="M8" s="913">
        <v>9</v>
      </c>
      <c r="N8" s="914">
        <v>3</v>
      </c>
      <c r="O8" s="913" t="s">
        <v>6856</v>
      </c>
      <c r="P8" s="928" t="s">
        <v>6863</v>
      </c>
      <c r="Q8" s="915">
        <f t="shared" si="0"/>
        <v>2</v>
      </c>
      <c r="R8" s="974">
        <f t="shared" si="0"/>
        <v>0.91000000000000014</v>
      </c>
      <c r="S8" s="915">
        <f t="shared" si="1"/>
        <v>2</v>
      </c>
      <c r="T8" s="974">
        <f t="shared" si="2"/>
        <v>0.91000000000000014</v>
      </c>
      <c r="U8" s="981">
        <v>9</v>
      </c>
      <c r="V8" s="924">
        <v>6.8999999999999995</v>
      </c>
      <c r="W8" s="924">
        <v>-2.1000000000000005</v>
      </c>
      <c r="X8" s="979">
        <v>0.76666666666666661</v>
      </c>
      <c r="Y8" s="977"/>
    </row>
    <row r="9" spans="1:25" ht="14.45" customHeight="1" x14ac:dyDescent="0.2">
      <c r="A9" s="943" t="s">
        <v>6864</v>
      </c>
      <c r="B9" s="916">
        <v>1</v>
      </c>
      <c r="C9" s="917">
        <v>0.35</v>
      </c>
      <c r="D9" s="918">
        <v>2</v>
      </c>
      <c r="E9" s="927"/>
      <c r="F9" s="907"/>
      <c r="G9" s="908"/>
      <c r="H9" s="913"/>
      <c r="I9" s="907"/>
      <c r="J9" s="908"/>
      <c r="K9" s="912">
        <v>0.34</v>
      </c>
      <c r="L9" s="913">
        <v>1</v>
      </c>
      <c r="M9" s="913">
        <v>9</v>
      </c>
      <c r="N9" s="914">
        <v>3</v>
      </c>
      <c r="O9" s="913" t="s">
        <v>6856</v>
      </c>
      <c r="P9" s="928" t="s">
        <v>6865</v>
      </c>
      <c r="Q9" s="915">
        <f t="shared" si="0"/>
        <v>-1</v>
      </c>
      <c r="R9" s="974">
        <f t="shared" si="0"/>
        <v>-0.35</v>
      </c>
      <c r="S9" s="915">
        <f t="shared" si="1"/>
        <v>0</v>
      </c>
      <c r="T9" s="974">
        <f t="shared" si="2"/>
        <v>0</v>
      </c>
      <c r="U9" s="981" t="s">
        <v>579</v>
      </c>
      <c r="V9" s="924" t="s">
        <v>579</v>
      </c>
      <c r="W9" s="924" t="s">
        <v>579</v>
      </c>
      <c r="X9" s="979" t="s">
        <v>579</v>
      </c>
      <c r="Y9" s="977"/>
    </row>
    <row r="10" spans="1:25" ht="14.45" customHeight="1" x14ac:dyDescent="0.2">
      <c r="A10" s="943" t="s">
        <v>6866</v>
      </c>
      <c r="B10" s="924">
        <v>1</v>
      </c>
      <c r="C10" s="925">
        <v>1.24</v>
      </c>
      <c r="D10" s="926">
        <v>3</v>
      </c>
      <c r="E10" s="909">
        <v>4</v>
      </c>
      <c r="F10" s="910">
        <v>4.37</v>
      </c>
      <c r="G10" s="911">
        <v>2.5</v>
      </c>
      <c r="H10" s="913"/>
      <c r="I10" s="907"/>
      <c r="J10" s="908"/>
      <c r="K10" s="912">
        <v>1.24</v>
      </c>
      <c r="L10" s="913">
        <v>2</v>
      </c>
      <c r="M10" s="913">
        <v>18</v>
      </c>
      <c r="N10" s="914">
        <v>6</v>
      </c>
      <c r="O10" s="913" t="s">
        <v>6856</v>
      </c>
      <c r="P10" s="928" t="s">
        <v>6867</v>
      </c>
      <c r="Q10" s="915">
        <f t="shared" si="0"/>
        <v>-1</v>
      </c>
      <c r="R10" s="974">
        <f t="shared" si="0"/>
        <v>-1.24</v>
      </c>
      <c r="S10" s="915">
        <f t="shared" si="1"/>
        <v>-4</v>
      </c>
      <c r="T10" s="974">
        <f t="shared" si="2"/>
        <v>-4.37</v>
      </c>
      <c r="U10" s="981" t="s">
        <v>579</v>
      </c>
      <c r="V10" s="924" t="s">
        <v>579</v>
      </c>
      <c r="W10" s="924" t="s">
        <v>579</v>
      </c>
      <c r="X10" s="979" t="s">
        <v>579</v>
      </c>
      <c r="Y10" s="977"/>
    </row>
    <row r="11" spans="1:25" ht="14.45" customHeight="1" x14ac:dyDescent="0.2">
      <c r="A11" s="943" t="s">
        <v>6868</v>
      </c>
      <c r="B11" s="924"/>
      <c r="C11" s="925"/>
      <c r="D11" s="926"/>
      <c r="E11" s="927"/>
      <c r="F11" s="907"/>
      <c r="G11" s="908"/>
      <c r="H11" s="909">
        <v>1</v>
      </c>
      <c r="I11" s="910">
        <v>0.5</v>
      </c>
      <c r="J11" s="919">
        <v>16</v>
      </c>
      <c r="K11" s="912">
        <v>0.5</v>
      </c>
      <c r="L11" s="913">
        <v>2</v>
      </c>
      <c r="M11" s="913">
        <v>18</v>
      </c>
      <c r="N11" s="914">
        <v>6</v>
      </c>
      <c r="O11" s="913" t="s">
        <v>6856</v>
      </c>
      <c r="P11" s="928" t="s">
        <v>6869</v>
      </c>
      <c r="Q11" s="915">
        <f t="shared" si="0"/>
        <v>1</v>
      </c>
      <c r="R11" s="974">
        <f t="shared" si="0"/>
        <v>0.5</v>
      </c>
      <c r="S11" s="915">
        <f t="shared" si="1"/>
        <v>1</v>
      </c>
      <c r="T11" s="974">
        <f t="shared" si="2"/>
        <v>0.5</v>
      </c>
      <c r="U11" s="981">
        <v>6</v>
      </c>
      <c r="V11" s="924">
        <v>16</v>
      </c>
      <c r="W11" s="924">
        <v>10</v>
      </c>
      <c r="X11" s="979">
        <v>2.6666666666666665</v>
      </c>
      <c r="Y11" s="977">
        <v>10</v>
      </c>
    </row>
    <row r="12" spans="1:25" ht="14.45" customHeight="1" x14ac:dyDescent="0.2">
      <c r="A12" s="943" t="s">
        <v>6870</v>
      </c>
      <c r="B12" s="924"/>
      <c r="C12" s="925"/>
      <c r="D12" s="926"/>
      <c r="E12" s="909">
        <v>1</v>
      </c>
      <c r="F12" s="910">
        <v>0.41</v>
      </c>
      <c r="G12" s="911">
        <v>3</v>
      </c>
      <c r="H12" s="913"/>
      <c r="I12" s="907"/>
      <c r="J12" s="908"/>
      <c r="K12" s="912">
        <v>0.41</v>
      </c>
      <c r="L12" s="913">
        <v>1</v>
      </c>
      <c r="M12" s="913">
        <v>12</v>
      </c>
      <c r="N12" s="914">
        <v>4</v>
      </c>
      <c r="O12" s="913" t="s">
        <v>6856</v>
      </c>
      <c r="P12" s="928" t="s">
        <v>6871</v>
      </c>
      <c r="Q12" s="915">
        <f t="shared" si="0"/>
        <v>0</v>
      </c>
      <c r="R12" s="974">
        <f t="shared" si="0"/>
        <v>0</v>
      </c>
      <c r="S12" s="915">
        <f t="shared" si="1"/>
        <v>-1</v>
      </c>
      <c r="T12" s="974">
        <f t="shared" si="2"/>
        <v>-0.41</v>
      </c>
      <c r="U12" s="981" t="s">
        <v>579</v>
      </c>
      <c r="V12" s="924" t="s">
        <v>579</v>
      </c>
      <c r="W12" s="924" t="s">
        <v>579</v>
      </c>
      <c r="X12" s="979" t="s">
        <v>579</v>
      </c>
      <c r="Y12" s="977"/>
    </row>
    <row r="13" spans="1:25" ht="14.45" customHeight="1" x14ac:dyDescent="0.2">
      <c r="A13" s="943" t="s">
        <v>6872</v>
      </c>
      <c r="B13" s="924">
        <v>2</v>
      </c>
      <c r="C13" s="925">
        <v>1.35</v>
      </c>
      <c r="D13" s="926">
        <v>2.5</v>
      </c>
      <c r="E13" s="927">
        <v>7</v>
      </c>
      <c r="F13" s="907">
        <v>4.72</v>
      </c>
      <c r="G13" s="908">
        <v>3.9</v>
      </c>
      <c r="H13" s="909">
        <v>2</v>
      </c>
      <c r="I13" s="910">
        <v>1.35</v>
      </c>
      <c r="J13" s="911">
        <v>3</v>
      </c>
      <c r="K13" s="912">
        <v>0.67</v>
      </c>
      <c r="L13" s="913">
        <v>2</v>
      </c>
      <c r="M13" s="913">
        <v>18</v>
      </c>
      <c r="N13" s="914">
        <v>6</v>
      </c>
      <c r="O13" s="913" t="s">
        <v>6856</v>
      </c>
      <c r="P13" s="928" t="s">
        <v>6873</v>
      </c>
      <c r="Q13" s="915">
        <f t="shared" si="0"/>
        <v>0</v>
      </c>
      <c r="R13" s="974">
        <f t="shared" si="0"/>
        <v>0</v>
      </c>
      <c r="S13" s="915">
        <f t="shared" si="1"/>
        <v>-5</v>
      </c>
      <c r="T13" s="974">
        <f t="shared" si="2"/>
        <v>-3.3699999999999997</v>
      </c>
      <c r="U13" s="981">
        <v>12</v>
      </c>
      <c r="V13" s="924">
        <v>6</v>
      </c>
      <c r="W13" s="924">
        <v>-6</v>
      </c>
      <c r="X13" s="979">
        <v>0.5</v>
      </c>
      <c r="Y13" s="977"/>
    </row>
    <row r="14" spans="1:25" ht="14.45" customHeight="1" x14ac:dyDescent="0.2">
      <c r="A14" s="944" t="s">
        <v>6874</v>
      </c>
      <c r="B14" s="930">
        <v>1</v>
      </c>
      <c r="C14" s="931">
        <v>1.1200000000000001</v>
      </c>
      <c r="D14" s="929">
        <v>5</v>
      </c>
      <c r="E14" s="932">
        <v>1</v>
      </c>
      <c r="F14" s="933">
        <v>0.75</v>
      </c>
      <c r="G14" s="920">
        <v>2</v>
      </c>
      <c r="H14" s="934">
        <v>5</v>
      </c>
      <c r="I14" s="935">
        <v>5.42</v>
      </c>
      <c r="J14" s="921">
        <v>4</v>
      </c>
      <c r="K14" s="936">
        <v>1.1200000000000001</v>
      </c>
      <c r="L14" s="937">
        <v>3</v>
      </c>
      <c r="M14" s="937">
        <v>27</v>
      </c>
      <c r="N14" s="938">
        <v>9</v>
      </c>
      <c r="O14" s="937" t="s">
        <v>6856</v>
      </c>
      <c r="P14" s="939" t="s">
        <v>6875</v>
      </c>
      <c r="Q14" s="940">
        <f t="shared" si="0"/>
        <v>4</v>
      </c>
      <c r="R14" s="975">
        <f t="shared" si="0"/>
        <v>4.3</v>
      </c>
      <c r="S14" s="940">
        <f t="shared" si="1"/>
        <v>4</v>
      </c>
      <c r="T14" s="975">
        <f t="shared" si="2"/>
        <v>4.67</v>
      </c>
      <c r="U14" s="982">
        <v>45</v>
      </c>
      <c r="V14" s="930">
        <v>20</v>
      </c>
      <c r="W14" s="930">
        <v>-25</v>
      </c>
      <c r="X14" s="980">
        <v>0.44444444444444442</v>
      </c>
      <c r="Y14" s="978"/>
    </row>
    <row r="15" spans="1:25" ht="14.45" customHeight="1" x14ac:dyDescent="0.2">
      <c r="A15" s="944" t="s">
        <v>6876</v>
      </c>
      <c r="B15" s="930">
        <v>1</v>
      </c>
      <c r="C15" s="931">
        <v>2.38</v>
      </c>
      <c r="D15" s="929">
        <v>4</v>
      </c>
      <c r="E15" s="932"/>
      <c r="F15" s="933"/>
      <c r="G15" s="920"/>
      <c r="H15" s="934">
        <v>1</v>
      </c>
      <c r="I15" s="935">
        <v>2.38</v>
      </c>
      <c r="J15" s="921">
        <v>5</v>
      </c>
      <c r="K15" s="936">
        <v>2.38</v>
      </c>
      <c r="L15" s="937">
        <v>3</v>
      </c>
      <c r="M15" s="937">
        <v>30</v>
      </c>
      <c r="N15" s="938">
        <v>10</v>
      </c>
      <c r="O15" s="937" t="s">
        <v>6856</v>
      </c>
      <c r="P15" s="939" t="s">
        <v>6877</v>
      </c>
      <c r="Q15" s="940">
        <f t="shared" si="0"/>
        <v>0</v>
      </c>
      <c r="R15" s="975">
        <f t="shared" si="0"/>
        <v>0</v>
      </c>
      <c r="S15" s="940">
        <f t="shared" si="1"/>
        <v>1</v>
      </c>
      <c r="T15" s="975">
        <f t="shared" si="2"/>
        <v>2.38</v>
      </c>
      <c r="U15" s="982">
        <v>10</v>
      </c>
      <c r="V15" s="930">
        <v>5</v>
      </c>
      <c r="W15" s="930">
        <v>-5</v>
      </c>
      <c r="X15" s="980">
        <v>0.5</v>
      </c>
      <c r="Y15" s="978"/>
    </row>
    <row r="16" spans="1:25" ht="14.45" customHeight="1" x14ac:dyDescent="0.2">
      <c r="A16" s="943" t="s">
        <v>6878</v>
      </c>
      <c r="B16" s="916">
        <v>64</v>
      </c>
      <c r="C16" s="917">
        <v>14.56</v>
      </c>
      <c r="D16" s="918">
        <v>2.5</v>
      </c>
      <c r="E16" s="927">
        <v>42</v>
      </c>
      <c r="F16" s="907">
        <v>9.4600000000000009</v>
      </c>
      <c r="G16" s="908">
        <v>2.4</v>
      </c>
      <c r="H16" s="913">
        <v>40</v>
      </c>
      <c r="I16" s="907">
        <v>9.02</v>
      </c>
      <c r="J16" s="908">
        <v>2.7</v>
      </c>
      <c r="K16" s="912">
        <v>0.22</v>
      </c>
      <c r="L16" s="913">
        <v>1</v>
      </c>
      <c r="M16" s="913">
        <v>9</v>
      </c>
      <c r="N16" s="914">
        <v>3</v>
      </c>
      <c r="O16" s="913" t="s">
        <v>6856</v>
      </c>
      <c r="P16" s="928" t="s">
        <v>6879</v>
      </c>
      <c r="Q16" s="915">
        <f t="shared" si="0"/>
        <v>-24</v>
      </c>
      <c r="R16" s="974">
        <f t="shared" si="0"/>
        <v>-5.5400000000000009</v>
      </c>
      <c r="S16" s="915">
        <f t="shared" si="1"/>
        <v>-2</v>
      </c>
      <c r="T16" s="974">
        <f t="shared" si="2"/>
        <v>-0.44000000000000128</v>
      </c>
      <c r="U16" s="981">
        <v>120</v>
      </c>
      <c r="V16" s="924">
        <v>108</v>
      </c>
      <c r="W16" s="924">
        <v>-12</v>
      </c>
      <c r="X16" s="979">
        <v>0.9</v>
      </c>
      <c r="Y16" s="977">
        <v>5</v>
      </c>
    </row>
    <row r="17" spans="1:25" ht="14.45" customHeight="1" x14ac:dyDescent="0.2">
      <c r="A17" s="944" t="s">
        <v>6880</v>
      </c>
      <c r="B17" s="941">
        <v>5</v>
      </c>
      <c r="C17" s="942">
        <v>1.28</v>
      </c>
      <c r="D17" s="922">
        <v>2.4</v>
      </c>
      <c r="E17" s="932">
        <v>8</v>
      </c>
      <c r="F17" s="933">
        <v>2.37</v>
      </c>
      <c r="G17" s="920">
        <v>3.8</v>
      </c>
      <c r="H17" s="937">
        <v>10</v>
      </c>
      <c r="I17" s="933">
        <v>2.58</v>
      </c>
      <c r="J17" s="920">
        <v>2.6</v>
      </c>
      <c r="K17" s="936">
        <v>0.25</v>
      </c>
      <c r="L17" s="937">
        <v>1</v>
      </c>
      <c r="M17" s="937">
        <v>9</v>
      </c>
      <c r="N17" s="938">
        <v>3</v>
      </c>
      <c r="O17" s="937" t="s">
        <v>6856</v>
      </c>
      <c r="P17" s="939" t="s">
        <v>6881</v>
      </c>
      <c r="Q17" s="940">
        <f t="shared" si="0"/>
        <v>5</v>
      </c>
      <c r="R17" s="975">
        <f t="shared" si="0"/>
        <v>1.3</v>
      </c>
      <c r="S17" s="940">
        <f t="shared" si="1"/>
        <v>2</v>
      </c>
      <c r="T17" s="975">
        <f t="shared" si="2"/>
        <v>0.20999999999999996</v>
      </c>
      <c r="U17" s="982">
        <v>30</v>
      </c>
      <c r="V17" s="930">
        <v>26</v>
      </c>
      <c r="W17" s="930">
        <v>-4</v>
      </c>
      <c r="X17" s="980">
        <v>0.8666666666666667</v>
      </c>
      <c r="Y17" s="978">
        <v>1</v>
      </c>
    </row>
    <row r="18" spans="1:25" ht="14.45" customHeight="1" x14ac:dyDescent="0.2">
      <c r="A18" s="944" t="s">
        <v>6882</v>
      </c>
      <c r="B18" s="941">
        <v>1</v>
      </c>
      <c r="C18" s="942">
        <v>0.48</v>
      </c>
      <c r="D18" s="922">
        <v>2</v>
      </c>
      <c r="E18" s="932">
        <v>2</v>
      </c>
      <c r="F18" s="933">
        <v>0.96</v>
      </c>
      <c r="G18" s="920">
        <v>2.5</v>
      </c>
      <c r="H18" s="937">
        <v>1</v>
      </c>
      <c r="I18" s="933">
        <v>0.48</v>
      </c>
      <c r="J18" s="920">
        <v>3</v>
      </c>
      <c r="K18" s="936">
        <v>0.48</v>
      </c>
      <c r="L18" s="937">
        <v>2</v>
      </c>
      <c r="M18" s="937">
        <v>15</v>
      </c>
      <c r="N18" s="938">
        <v>5</v>
      </c>
      <c r="O18" s="937" t="s">
        <v>6856</v>
      </c>
      <c r="P18" s="939" t="s">
        <v>6883</v>
      </c>
      <c r="Q18" s="940">
        <f t="shared" si="0"/>
        <v>0</v>
      </c>
      <c r="R18" s="975">
        <f t="shared" si="0"/>
        <v>0</v>
      </c>
      <c r="S18" s="940">
        <f t="shared" si="1"/>
        <v>-1</v>
      </c>
      <c r="T18" s="975">
        <f t="shared" si="2"/>
        <v>-0.48</v>
      </c>
      <c r="U18" s="982">
        <v>5</v>
      </c>
      <c r="V18" s="930">
        <v>3</v>
      </c>
      <c r="W18" s="930">
        <v>-2</v>
      </c>
      <c r="X18" s="980">
        <v>0.6</v>
      </c>
      <c r="Y18" s="978"/>
    </row>
    <row r="19" spans="1:25" ht="14.45" customHeight="1" x14ac:dyDescent="0.2">
      <c r="A19" s="943" t="s">
        <v>6884</v>
      </c>
      <c r="B19" s="916">
        <v>1</v>
      </c>
      <c r="C19" s="917">
        <v>1.1399999999999999</v>
      </c>
      <c r="D19" s="918">
        <v>3</v>
      </c>
      <c r="E19" s="927"/>
      <c r="F19" s="907"/>
      <c r="G19" s="908"/>
      <c r="H19" s="913"/>
      <c r="I19" s="907"/>
      <c r="J19" s="908"/>
      <c r="K19" s="912">
        <v>1.1399999999999999</v>
      </c>
      <c r="L19" s="913">
        <v>2</v>
      </c>
      <c r="M19" s="913">
        <v>21</v>
      </c>
      <c r="N19" s="914">
        <v>7</v>
      </c>
      <c r="O19" s="913" t="s">
        <v>6856</v>
      </c>
      <c r="P19" s="928" t="s">
        <v>6885</v>
      </c>
      <c r="Q19" s="915">
        <f t="shared" si="0"/>
        <v>-1</v>
      </c>
      <c r="R19" s="974">
        <f t="shared" si="0"/>
        <v>-1.1399999999999999</v>
      </c>
      <c r="S19" s="915">
        <f t="shared" si="1"/>
        <v>0</v>
      </c>
      <c r="T19" s="974">
        <f t="shared" si="2"/>
        <v>0</v>
      </c>
      <c r="U19" s="981" t="s">
        <v>579</v>
      </c>
      <c r="V19" s="924" t="s">
        <v>579</v>
      </c>
      <c r="W19" s="924" t="s">
        <v>579</v>
      </c>
      <c r="X19" s="979" t="s">
        <v>579</v>
      </c>
      <c r="Y19" s="977"/>
    </row>
    <row r="20" spans="1:25" ht="14.45" customHeight="1" x14ac:dyDescent="0.2">
      <c r="A20" s="943" t="s">
        <v>6886</v>
      </c>
      <c r="B20" s="916">
        <v>1</v>
      </c>
      <c r="C20" s="917">
        <v>0.46</v>
      </c>
      <c r="D20" s="918">
        <v>3</v>
      </c>
      <c r="E20" s="927"/>
      <c r="F20" s="907"/>
      <c r="G20" s="908"/>
      <c r="H20" s="913"/>
      <c r="I20" s="907"/>
      <c r="J20" s="908"/>
      <c r="K20" s="912">
        <v>0.46</v>
      </c>
      <c r="L20" s="913">
        <v>1</v>
      </c>
      <c r="M20" s="913">
        <v>9</v>
      </c>
      <c r="N20" s="914">
        <v>3</v>
      </c>
      <c r="O20" s="913" t="s">
        <v>6856</v>
      </c>
      <c r="P20" s="928" t="s">
        <v>6887</v>
      </c>
      <c r="Q20" s="915">
        <f t="shared" si="0"/>
        <v>-1</v>
      </c>
      <c r="R20" s="974">
        <f t="shared" si="0"/>
        <v>-0.46</v>
      </c>
      <c r="S20" s="915">
        <f t="shared" si="1"/>
        <v>0</v>
      </c>
      <c r="T20" s="974">
        <f t="shared" si="2"/>
        <v>0</v>
      </c>
      <c r="U20" s="981" t="s">
        <v>579</v>
      </c>
      <c r="V20" s="924" t="s">
        <v>579</v>
      </c>
      <c r="W20" s="924" t="s">
        <v>579</v>
      </c>
      <c r="X20" s="979" t="s">
        <v>579</v>
      </c>
      <c r="Y20" s="977"/>
    </row>
    <row r="21" spans="1:25" ht="14.45" customHeight="1" x14ac:dyDescent="0.2">
      <c r="A21" s="943" t="s">
        <v>6888</v>
      </c>
      <c r="B21" s="924"/>
      <c r="C21" s="925"/>
      <c r="D21" s="926"/>
      <c r="E21" s="927"/>
      <c r="F21" s="907"/>
      <c r="G21" s="908"/>
      <c r="H21" s="909">
        <v>2</v>
      </c>
      <c r="I21" s="910">
        <v>0.68</v>
      </c>
      <c r="J21" s="911">
        <v>2.5</v>
      </c>
      <c r="K21" s="912">
        <v>0.34</v>
      </c>
      <c r="L21" s="913">
        <v>1</v>
      </c>
      <c r="M21" s="913">
        <v>12</v>
      </c>
      <c r="N21" s="914">
        <v>4</v>
      </c>
      <c r="O21" s="913" t="s">
        <v>6856</v>
      </c>
      <c r="P21" s="928" t="s">
        <v>6889</v>
      </c>
      <c r="Q21" s="915">
        <f t="shared" si="0"/>
        <v>2</v>
      </c>
      <c r="R21" s="974">
        <f t="shared" si="0"/>
        <v>0.68</v>
      </c>
      <c r="S21" s="915">
        <f t="shared" si="1"/>
        <v>2</v>
      </c>
      <c r="T21" s="974">
        <f t="shared" si="2"/>
        <v>0.68</v>
      </c>
      <c r="U21" s="981">
        <v>8</v>
      </c>
      <c r="V21" s="924">
        <v>5</v>
      </c>
      <c r="W21" s="924">
        <v>-3</v>
      </c>
      <c r="X21" s="979">
        <v>0.625</v>
      </c>
      <c r="Y21" s="977"/>
    </row>
    <row r="22" spans="1:25" ht="14.45" customHeight="1" x14ac:dyDescent="0.2">
      <c r="A22" s="944" t="s">
        <v>6890</v>
      </c>
      <c r="B22" s="930">
        <v>1</v>
      </c>
      <c r="C22" s="931">
        <v>0.41</v>
      </c>
      <c r="D22" s="929">
        <v>5</v>
      </c>
      <c r="E22" s="932">
        <v>1</v>
      </c>
      <c r="F22" s="933">
        <v>0.41</v>
      </c>
      <c r="G22" s="920">
        <v>3</v>
      </c>
      <c r="H22" s="934"/>
      <c r="I22" s="935"/>
      <c r="J22" s="921"/>
      <c r="K22" s="936">
        <v>0.41</v>
      </c>
      <c r="L22" s="937">
        <v>1</v>
      </c>
      <c r="M22" s="937">
        <v>12</v>
      </c>
      <c r="N22" s="938">
        <v>4</v>
      </c>
      <c r="O22" s="937" t="s">
        <v>6856</v>
      </c>
      <c r="P22" s="939" t="s">
        <v>6891</v>
      </c>
      <c r="Q22" s="940">
        <f t="shared" si="0"/>
        <v>-1</v>
      </c>
      <c r="R22" s="975">
        <f t="shared" si="0"/>
        <v>-0.41</v>
      </c>
      <c r="S22" s="940">
        <f t="shared" si="1"/>
        <v>-1</v>
      </c>
      <c r="T22" s="975">
        <f t="shared" si="2"/>
        <v>-0.41</v>
      </c>
      <c r="U22" s="982" t="s">
        <v>579</v>
      </c>
      <c r="V22" s="930" t="s">
        <v>579</v>
      </c>
      <c r="W22" s="930" t="s">
        <v>579</v>
      </c>
      <c r="X22" s="980" t="s">
        <v>579</v>
      </c>
      <c r="Y22" s="978"/>
    </row>
    <row r="23" spans="1:25" ht="14.45" customHeight="1" x14ac:dyDescent="0.2">
      <c r="A23" s="943" t="s">
        <v>6892</v>
      </c>
      <c r="B23" s="916">
        <v>3</v>
      </c>
      <c r="C23" s="917">
        <v>8.86</v>
      </c>
      <c r="D23" s="918">
        <v>3</v>
      </c>
      <c r="E23" s="927"/>
      <c r="F23" s="907"/>
      <c r="G23" s="908"/>
      <c r="H23" s="913"/>
      <c r="I23" s="907"/>
      <c r="J23" s="908"/>
      <c r="K23" s="912">
        <v>2.95</v>
      </c>
      <c r="L23" s="913">
        <v>2</v>
      </c>
      <c r="M23" s="913">
        <v>18</v>
      </c>
      <c r="N23" s="914">
        <v>6</v>
      </c>
      <c r="O23" s="913" t="s">
        <v>6856</v>
      </c>
      <c r="P23" s="928" t="s">
        <v>6893</v>
      </c>
      <c r="Q23" s="915">
        <f t="shared" si="0"/>
        <v>-3</v>
      </c>
      <c r="R23" s="974">
        <f t="shared" si="0"/>
        <v>-8.86</v>
      </c>
      <c r="S23" s="915">
        <f t="shared" si="1"/>
        <v>0</v>
      </c>
      <c r="T23" s="974">
        <f t="shared" si="2"/>
        <v>0</v>
      </c>
      <c r="U23" s="981" t="s">
        <v>579</v>
      </c>
      <c r="V23" s="924" t="s">
        <v>579</v>
      </c>
      <c r="W23" s="924" t="s">
        <v>579</v>
      </c>
      <c r="X23" s="979" t="s">
        <v>579</v>
      </c>
      <c r="Y23" s="977"/>
    </row>
    <row r="24" spans="1:25" ht="14.45" customHeight="1" x14ac:dyDescent="0.2">
      <c r="A24" s="944" t="s">
        <v>6894</v>
      </c>
      <c r="B24" s="941">
        <v>2</v>
      </c>
      <c r="C24" s="942">
        <v>6.2</v>
      </c>
      <c r="D24" s="922">
        <v>4</v>
      </c>
      <c r="E24" s="932"/>
      <c r="F24" s="933"/>
      <c r="G24" s="920"/>
      <c r="H24" s="937"/>
      <c r="I24" s="933"/>
      <c r="J24" s="920"/>
      <c r="K24" s="936">
        <v>3.1</v>
      </c>
      <c r="L24" s="937">
        <v>3</v>
      </c>
      <c r="M24" s="937">
        <v>24</v>
      </c>
      <c r="N24" s="938">
        <v>8</v>
      </c>
      <c r="O24" s="937" t="s">
        <v>6856</v>
      </c>
      <c r="P24" s="939" t="s">
        <v>6893</v>
      </c>
      <c r="Q24" s="940">
        <f t="shared" si="0"/>
        <v>-2</v>
      </c>
      <c r="R24" s="975">
        <f t="shared" si="0"/>
        <v>-6.2</v>
      </c>
      <c r="S24" s="940">
        <f t="shared" si="1"/>
        <v>0</v>
      </c>
      <c r="T24" s="975">
        <f t="shared" si="2"/>
        <v>0</v>
      </c>
      <c r="U24" s="982" t="s">
        <v>579</v>
      </c>
      <c r="V24" s="930" t="s">
        <v>579</v>
      </c>
      <c r="W24" s="930" t="s">
        <v>579</v>
      </c>
      <c r="X24" s="980" t="s">
        <v>579</v>
      </c>
      <c r="Y24" s="978"/>
    </row>
    <row r="25" spans="1:25" ht="14.45" customHeight="1" x14ac:dyDescent="0.2">
      <c r="A25" s="943" t="s">
        <v>6895</v>
      </c>
      <c r="B25" s="924">
        <v>2</v>
      </c>
      <c r="C25" s="925">
        <v>2.0099999999999998</v>
      </c>
      <c r="D25" s="926">
        <v>2.5</v>
      </c>
      <c r="E25" s="909">
        <v>2</v>
      </c>
      <c r="F25" s="910">
        <v>2.0099999999999998</v>
      </c>
      <c r="G25" s="911">
        <v>3</v>
      </c>
      <c r="H25" s="913"/>
      <c r="I25" s="907"/>
      <c r="J25" s="908"/>
      <c r="K25" s="912">
        <v>1</v>
      </c>
      <c r="L25" s="913">
        <v>1</v>
      </c>
      <c r="M25" s="913">
        <v>12</v>
      </c>
      <c r="N25" s="914">
        <v>4</v>
      </c>
      <c r="O25" s="913" t="s">
        <v>6856</v>
      </c>
      <c r="P25" s="928" t="s">
        <v>6896</v>
      </c>
      <c r="Q25" s="915">
        <f t="shared" si="0"/>
        <v>-2</v>
      </c>
      <c r="R25" s="974">
        <f t="shared" si="0"/>
        <v>-2.0099999999999998</v>
      </c>
      <c r="S25" s="915">
        <f t="shared" si="1"/>
        <v>-2</v>
      </c>
      <c r="T25" s="974">
        <f t="shared" si="2"/>
        <v>-2.0099999999999998</v>
      </c>
      <c r="U25" s="981" t="s">
        <v>579</v>
      </c>
      <c r="V25" s="924" t="s">
        <v>579</v>
      </c>
      <c r="W25" s="924" t="s">
        <v>579</v>
      </c>
      <c r="X25" s="979" t="s">
        <v>579</v>
      </c>
      <c r="Y25" s="977"/>
    </row>
    <row r="26" spans="1:25" ht="14.45" customHeight="1" x14ac:dyDescent="0.2">
      <c r="A26" s="943" t="s">
        <v>6897</v>
      </c>
      <c r="B26" s="916">
        <v>1</v>
      </c>
      <c r="C26" s="917">
        <v>0.37</v>
      </c>
      <c r="D26" s="918">
        <v>3</v>
      </c>
      <c r="E26" s="927"/>
      <c r="F26" s="907"/>
      <c r="G26" s="908"/>
      <c r="H26" s="913"/>
      <c r="I26" s="907"/>
      <c r="J26" s="908"/>
      <c r="K26" s="912">
        <v>0.35</v>
      </c>
      <c r="L26" s="913">
        <v>1</v>
      </c>
      <c r="M26" s="913">
        <v>12</v>
      </c>
      <c r="N26" s="914">
        <v>4</v>
      </c>
      <c r="O26" s="913" t="s">
        <v>6856</v>
      </c>
      <c r="P26" s="928" t="s">
        <v>6898</v>
      </c>
      <c r="Q26" s="915">
        <f t="shared" si="0"/>
        <v>-1</v>
      </c>
      <c r="R26" s="974">
        <f t="shared" si="0"/>
        <v>-0.37</v>
      </c>
      <c r="S26" s="915">
        <f t="shared" si="1"/>
        <v>0</v>
      </c>
      <c r="T26" s="974">
        <f t="shared" si="2"/>
        <v>0</v>
      </c>
      <c r="U26" s="981" t="s">
        <v>579</v>
      </c>
      <c r="V26" s="924" t="s">
        <v>579</v>
      </c>
      <c r="W26" s="924" t="s">
        <v>579</v>
      </c>
      <c r="X26" s="979" t="s">
        <v>579</v>
      </c>
      <c r="Y26" s="977"/>
    </row>
    <row r="27" spans="1:25" ht="14.45" customHeight="1" x14ac:dyDescent="0.2">
      <c r="A27" s="943" t="s">
        <v>6899</v>
      </c>
      <c r="B27" s="924"/>
      <c r="C27" s="925"/>
      <c r="D27" s="926"/>
      <c r="E27" s="927"/>
      <c r="F27" s="907"/>
      <c r="G27" s="908"/>
      <c r="H27" s="909">
        <v>1</v>
      </c>
      <c r="I27" s="910">
        <v>1.67</v>
      </c>
      <c r="J27" s="911">
        <v>5</v>
      </c>
      <c r="K27" s="912">
        <v>1.67</v>
      </c>
      <c r="L27" s="913">
        <v>3</v>
      </c>
      <c r="M27" s="913">
        <v>27</v>
      </c>
      <c r="N27" s="914">
        <v>9</v>
      </c>
      <c r="O27" s="913" t="s">
        <v>6856</v>
      </c>
      <c r="P27" s="928" t="s">
        <v>6900</v>
      </c>
      <c r="Q27" s="915">
        <f t="shared" si="0"/>
        <v>1</v>
      </c>
      <c r="R27" s="974">
        <f t="shared" si="0"/>
        <v>1.67</v>
      </c>
      <c r="S27" s="915">
        <f t="shared" si="1"/>
        <v>1</v>
      </c>
      <c r="T27" s="974">
        <f t="shared" si="2"/>
        <v>1.67</v>
      </c>
      <c r="U27" s="981">
        <v>9</v>
      </c>
      <c r="V27" s="924">
        <v>5</v>
      </c>
      <c r="W27" s="924">
        <v>-4</v>
      </c>
      <c r="X27" s="979">
        <v>0.55555555555555558</v>
      </c>
      <c r="Y27" s="977"/>
    </row>
    <row r="28" spans="1:25" ht="14.45" customHeight="1" x14ac:dyDescent="0.2">
      <c r="A28" s="943" t="s">
        <v>6901</v>
      </c>
      <c r="B28" s="924">
        <v>11</v>
      </c>
      <c r="C28" s="925">
        <v>4.25</v>
      </c>
      <c r="D28" s="926">
        <v>4</v>
      </c>
      <c r="E28" s="927">
        <v>2</v>
      </c>
      <c r="F28" s="907">
        <v>0.74</v>
      </c>
      <c r="G28" s="908">
        <v>2</v>
      </c>
      <c r="H28" s="909">
        <v>8</v>
      </c>
      <c r="I28" s="910">
        <v>2.92</v>
      </c>
      <c r="J28" s="911">
        <v>4</v>
      </c>
      <c r="K28" s="912">
        <v>0.36</v>
      </c>
      <c r="L28" s="913">
        <v>2</v>
      </c>
      <c r="M28" s="913">
        <v>15</v>
      </c>
      <c r="N28" s="914">
        <v>5</v>
      </c>
      <c r="O28" s="913" t="s">
        <v>6856</v>
      </c>
      <c r="P28" s="928" t="s">
        <v>6902</v>
      </c>
      <c r="Q28" s="915">
        <f t="shared" si="0"/>
        <v>-3</v>
      </c>
      <c r="R28" s="974">
        <f t="shared" si="0"/>
        <v>-1.33</v>
      </c>
      <c r="S28" s="915">
        <f t="shared" si="1"/>
        <v>6</v>
      </c>
      <c r="T28" s="974">
        <f t="shared" si="2"/>
        <v>2.1799999999999997</v>
      </c>
      <c r="U28" s="981">
        <v>40</v>
      </c>
      <c r="V28" s="924">
        <v>32</v>
      </c>
      <c r="W28" s="924">
        <v>-8</v>
      </c>
      <c r="X28" s="979">
        <v>0.8</v>
      </c>
      <c r="Y28" s="977">
        <v>6</v>
      </c>
    </row>
    <row r="29" spans="1:25" ht="14.45" customHeight="1" x14ac:dyDescent="0.2">
      <c r="A29" s="944" t="s">
        <v>6903</v>
      </c>
      <c r="B29" s="930">
        <v>8</v>
      </c>
      <c r="C29" s="931">
        <v>5.46</v>
      </c>
      <c r="D29" s="929">
        <v>4.8</v>
      </c>
      <c r="E29" s="932">
        <v>9</v>
      </c>
      <c r="F29" s="933">
        <v>5.73</v>
      </c>
      <c r="G29" s="920">
        <v>4</v>
      </c>
      <c r="H29" s="934">
        <v>13</v>
      </c>
      <c r="I29" s="935">
        <v>7.83</v>
      </c>
      <c r="J29" s="921">
        <v>4.9000000000000004</v>
      </c>
      <c r="K29" s="936">
        <v>0.61</v>
      </c>
      <c r="L29" s="937">
        <v>2</v>
      </c>
      <c r="M29" s="937">
        <v>21</v>
      </c>
      <c r="N29" s="938">
        <v>7</v>
      </c>
      <c r="O29" s="937" t="s">
        <v>6856</v>
      </c>
      <c r="P29" s="939" t="s">
        <v>6904</v>
      </c>
      <c r="Q29" s="940">
        <f t="shared" si="0"/>
        <v>5</v>
      </c>
      <c r="R29" s="975">
        <f t="shared" si="0"/>
        <v>2.37</v>
      </c>
      <c r="S29" s="940">
        <f t="shared" si="1"/>
        <v>4</v>
      </c>
      <c r="T29" s="975">
        <f t="shared" si="2"/>
        <v>2.0999999999999996</v>
      </c>
      <c r="U29" s="982">
        <v>91</v>
      </c>
      <c r="V29" s="930">
        <v>63.7</v>
      </c>
      <c r="W29" s="930">
        <v>-27.299999999999997</v>
      </c>
      <c r="X29" s="980">
        <v>0.70000000000000007</v>
      </c>
      <c r="Y29" s="978">
        <v>2</v>
      </c>
    </row>
    <row r="30" spans="1:25" ht="14.45" customHeight="1" x14ac:dyDescent="0.2">
      <c r="A30" s="943" t="s">
        <v>6905</v>
      </c>
      <c r="B30" s="924"/>
      <c r="C30" s="925"/>
      <c r="D30" s="926"/>
      <c r="E30" s="909">
        <v>1</v>
      </c>
      <c r="F30" s="910">
        <v>0.73</v>
      </c>
      <c r="G30" s="911">
        <v>21</v>
      </c>
      <c r="H30" s="913"/>
      <c r="I30" s="907"/>
      <c r="J30" s="908"/>
      <c r="K30" s="912">
        <v>0.73</v>
      </c>
      <c r="L30" s="913">
        <v>3</v>
      </c>
      <c r="M30" s="913">
        <v>30</v>
      </c>
      <c r="N30" s="914">
        <v>10</v>
      </c>
      <c r="O30" s="913" t="s">
        <v>6856</v>
      </c>
      <c r="P30" s="928" t="s">
        <v>6906</v>
      </c>
      <c r="Q30" s="915">
        <f t="shared" si="0"/>
        <v>0</v>
      </c>
      <c r="R30" s="974">
        <f t="shared" si="0"/>
        <v>0</v>
      </c>
      <c r="S30" s="915">
        <f t="shared" si="1"/>
        <v>-1</v>
      </c>
      <c r="T30" s="974">
        <f t="shared" si="2"/>
        <v>-0.73</v>
      </c>
      <c r="U30" s="981" t="s">
        <v>579</v>
      </c>
      <c r="V30" s="924" t="s">
        <v>579</v>
      </c>
      <c r="W30" s="924" t="s">
        <v>579</v>
      </c>
      <c r="X30" s="979" t="s">
        <v>579</v>
      </c>
      <c r="Y30" s="977"/>
    </row>
    <row r="31" spans="1:25" ht="14.45" customHeight="1" x14ac:dyDescent="0.2">
      <c r="A31" s="943" t="s">
        <v>6907</v>
      </c>
      <c r="B31" s="916">
        <v>11</v>
      </c>
      <c r="C31" s="917">
        <v>8.07</v>
      </c>
      <c r="D31" s="918">
        <v>4.5999999999999996</v>
      </c>
      <c r="E31" s="927">
        <v>2</v>
      </c>
      <c r="F31" s="907">
        <v>1.47</v>
      </c>
      <c r="G31" s="908">
        <v>5</v>
      </c>
      <c r="H31" s="913">
        <v>2</v>
      </c>
      <c r="I31" s="907">
        <v>1.55</v>
      </c>
      <c r="J31" s="919">
        <v>9.5</v>
      </c>
      <c r="K31" s="912">
        <v>0.73</v>
      </c>
      <c r="L31" s="913">
        <v>2</v>
      </c>
      <c r="M31" s="913">
        <v>21</v>
      </c>
      <c r="N31" s="914">
        <v>7</v>
      </c>
      <c r="O31" s="913" t="s">
        <v>6856</v>
      </c>
      <c r="P31" s="928" t="s">
        <v>6908</v>
      </c>
      <c r="Q31" s="915">
        <f t="shared" si="0"/>
        <v>-9</v>
      </c>
      <c r="R31" s="974">
        <f t="shared" si="0"/>
        <v>-6.5200000000000005</v>
      </c>
      <c r="S31" s="915">
        <f t="shared" si="1"/>
        <v>0</v>
      </c>
      <c r="T31" s="974">
        <f t="shared" si="2"/>
        <v>8.0000000000000071E-2</v>
      </c>
      <c r="U31" s="981">
        <v>14</v>
      </c>
      <c r="V31" s="924">
        <v>19</v>
      </c>
      <c r="W31" s="924">
        <v>5</v>
      </c>
      <c r="X31" s="979">
        <v>1.3571428571428572</v>
      </c>
      <c r="Y31" s="977">
        <v>7</v>
      </c>
    </row>
    <row r="32" spans="1:25" ht="14.45" customHeight="1" x14ac:dyDescent="0.2">
      <c r="A32" s="944" t="s">
        <v>6909</v>
      </c>
      <c r="B32" s="941">
        <v>1</v>
      </c>
      <c r="C32" s="942">
        <v>0.87</v>
      </c>
      <c r="D32" s="922">
        <v>6</v>
      </c>
      <c r="E32" s="932">
        <v>7</v>
      </c>
      <c r="F32" s="933">
        <v>6.06</v>
      </c>
      <c r="G32" s="920">
        <v>5.4</v>
      </c>
      <c r="H32" s="937">
        <v>3</v>
      </c>
      <c r="I32" s="933">
        <v>2.6</v>
      </c>
      <c r="J32" s="920">
        <v>5.3</v>
      </c>
      <c r="K32" s="936">
        <v>0.87</v>
      </c>
      <c r="L32" s="937">
        <v>3</v>
      </c>
      <c r="M32" s="937">
        <v>27</v>
      </c>
      <c r="N32" s="938">
        <v>9</v>
      </c>
      <c r="O32" s="937" t="s">
        <v>6856</v>
      </c>
      <c r="P32" s="939" t="s">
        <v>6910</v>
      </c>
      <c r="Q32" s="940">
        <f t="shared" si="0"/>
        <v>2</v>
      </c>
      <c r="R32" s="975">
        <f t="shared" si="0"/>
        <v>1.73</v>
      </c>
      <c r="S32" s="940">
        <f t="shared" si="1"/>
        <v>-4</v>
      </c>
      <c r="T32" s="975">
        <f t="shared" si="2"/>
        <v>-3.4599999999999995</v>
      </c>
      <c r="U32" s="982">
        <v>27</v>
      </c>
      <c r="V32" s="930">
        <v>15.899999999999999</v>
      </c>
      <c r="W32" s="930">
        <v>-11.100000000000001</v>
      </c>
      <c r="X32" s="980">
        <v>0.5888888888888888</v>
      </c>
      <c r="Y32" s="978"/>
    </row>
    <row r="33" spans="1:25" ht="14.45" customHeight="1" x14ac:dyDescent="0.2">
      <c r="A33" s="944" t="s">
        <v>6911</v>
      </c>
      <c r="B33" s="941"/>
      <c r="C33" s="942"/>
      <c r="D33" s="922"/>
      <c r="E33" s="932">
        <v>1</v>
      </c>
      <c r="F33" s="933">
        <v>1.3</v>
      </c>
      <c r="G33" s="920">
        <v>9</v>
      </c>
      <c r="H33" s="937"/>
      <c r="I33" s="933"/>
      <c r="J33" s="920"/>
      <c r="K33" s="936">
        <v>1.3</v>
      </c>
      <c r="L33" s="937">
        <v>4</v>
      </c>
      <c r="M33" s="937">
        <v>33</v>
      </c>
      <c r="N33" s="938">
        <v>11</v>
      </c>
      <c r="O33" s="937" t="s">
        <v>6856</v>
      </c>
      <c r="P33" s="939" t="s">
        <v>6912</v>
      </c>
      <c r="Q33" s="940">
        <f t="shared" si="0"/>
        <v>0</v>
      </c>
      <c r="R33" s="975">
        <f t="shared" si="0"/>
        <v>0</v>
      </c>
      <c r="S33" s="940">
        <f t="shared" si="1"/>
        <v>-1</v>
      </c>
      <c r="T33" s="975">
        <f t="shared" si="2"/>
        <v>-1.3</v>
      </c>
      <c r="U33" s="982" t="s">
        <v>579</v>
      </c>
      <c r="V33" s="930" t="s">
        <v>579</v>
      </c>
      <c r="W33" s="930" t="s">
        <v>579</v>
      </c>
      <c r="X33" s="980" t="s">
        <v>579</v>
      </c>
      <c r="Y33" s="978"/>
    </row>
    <row r="34" spans="1:25" ht="14.45" customHeight="1" x14ac:dyDescent="0.2">
      <c r="A34" s="943" t="s">
        <v>6913</v>
      </c>
      <c r="B34" s="916">
        <v>3</v>
      </c>
      <c r="C34" s="917">
        <v>1.25</v>
      </c>
      <c r="D34" s="918">
        <v>2.7</v>
      </c>
      <c r="E34" s="927"/>
      <c r="F34" s="907"/>
      <c r="G34" s="908"/>
      <c r="H34" s="913">
        <v>3</v>
      </c>
      <c r="I34" s="907">
        <v>1.25</v>
      </c>
      <c r="J34" s="908">
        <v>2</v>
      </c>
      <c r="K34" s="912">
        <v>0.42</v>
      </c>
      <c r="L34" s="913">
        <v>2</v>
      </c>
      <c r="M34" s="913">
        <v>15</v>
      </c>
      <c r="N34" s="914">
        <v>5</v>
      </c>
      <c r="O34" s="913" t="s">
        <v>6856</v>
      </c>
      <c r="P34" s="928" t="s">
        <v>6914</v>
      </c>
      <c r="Q34" s="915">
        <f t="shared" si="0"/>
        <v>0</v>
      </c>
      <c r="R34" s="974">
        <f t="shared" si="0"/>
        <v>0</v>
      </c>
      <c r="S34" s="915">
        <f t="shared" si="1"/>
        <v>3</v>
      </c>
      <c r="T34" s="974">
        <f t="shared" si="2"/>
        <v>1.25</v>
      </c>
      <c r="U34" s="981">
        <v>15</v>
      </c>
      <c r="V34" s="924">
        <v>6</v>
      </c>
      <c r="W34" s="924">
        <v>-9</v>
      </c>
      <c r="X34" s="979">
        <v>0.4</v>
      </c>
      <c r="Y34" s="977"/>
    </row>
    <row r="35" spans="1:25" ht="14.45" customHeight="1" x14ac:dyDescent="0.2">
      <c r="A35" s="944" t="s">
        <v>6915</v>
      </c>
      <c r="B35" s="941">
        <v>1</v>
      </c>
      <c r="C35" s="942">
        <v>0.56000000000000005</v>
      </c>
      <c r="D35" s="922">
        <v>3</v>
      </c>
      <c r="E35" s="932">
        <v>1</v>
      </c>
      <c r="F35" s="933">
        <v>0.56000000000000005</v>
      </c>
      <c r="G35" s="920">
        <v>2</v>
      </c>
      <c r="H35" s="937"/>
      <c r="I35" s="933"/>
      <c r="J35" s="920"/>
      <c r="K35" s="936">
        <v>0.56000000000000005</v>
      </c>
      <c r="L35" s="937">
        <v>2</v>
      </c>
      <c r="M35" s="937">
        <v>21</v>
      </c>
      <c r="N35" s="938">
        <v>7</v>
      </c>
      <c r="O35" s="937" t="s">
        <v>6856</v>
      </c>
      <c r="P35" s="939" t="s">
        <v>6916</v>
      </c>
      <c r="Q35" s="940">
        <f t="shared" si="0"/>
        <v>-1</v>
      </c>
      <c r="R35" s="975">
        <f t="shared" si="0"/>
        <v>-0.56000000000000005</v>
      </c>
      <c r="S35" s="940">
        <f t="shared" si="1"/>
        <v>-1</v>
      </c>
      <c r="T35" s="975">
        <f t="shared" si="2"/>
        <v>-0.56000000000000005</v>
      </c>
      <c r="U35" s="982" t="s">
        <v>579</v>
      </c>
      <c r="V35" s="930" t="s">
        <v>579</v>
      </c>
      <c r="W35" s="930" t="s">
        <v>579</v>
      </c>
      <c r="X35" s="980" t="s">
        <v>579</v>
      </c>
      <c r="Y35" s="978"/>
    </row>
    <row r="36" spans="1:25" ht="14.45" customHeight="1" x14ac:dyDescent="0.2">
      <c r="A36" s="943" t="s">
        <v>6917</v>
      </c>
      <c r="B36" s="924"/>
      <c r="C36" s="925"/>
      <c r="D36" s="926"/>
      <c r="E36" s="927"/>
      <c r="F36" s="907"/>
      <c r="G36" s="908"/>
      <c r="H36" s="909">
        <v>1</v>
      </c>
      <c r="I36" s="910">
        <v>7.01</v>
      </c>
      <c r="J36" s="911">
        <v>6</v>
      </c>
      <c r="K36" s="912">
        <v>7.01</v>
      </c>
      <c r="L36" s="913">
        <v>5</v>
      </c>
      <c r="M36" s="913">
        <v>42</v>
      </c>
      <c r="N36" s="914">
        <v>14</v>
      </c>
      <c r="O36" s="913" t="s">
        <v>6856</v>
      </c>
      <c r="P36" s="928" t="s">
        <v>6918</v>
      </c>
      <c r="Q36" s="915">
        <f t="shared" si="0"/>
        <v>1</v>
      </c>
      <c r="R36" s="974">
        <f t="shared" si="0"/>
        <v>7.01</v>
      </c>
      <c r="S36" s="915">
        <f t="shared" si="1"/>
        <v>1</v>
      </c>
      <c r="T36" s="974">
        <f t="shared" si="2"/>
        <v>7.01</v>
      </c>
      <c r="U36" s="981">
        <v>14</v>
      </c>
      <c r="V36" s="924">
        <v>6</v>
      </c>
      <c r="W36" s="924">
        <v>-8</v>
      </c>
      <c r="X36" s="979">
        <v>0.42857142857142855</v>
      </c>
      <c r="Y36" s="977"/>
    </row>
    <row r="37" spans="1:25" ht="14.45" customHeight="1" x14ac:dyDescent="0.2">
      <c r="A37" s="943" t="s">
        <v>6919</v>
      </c>
      <c r="B37" s="916">
        <v>1</v>
      </c>
      <c r="C37" s="917">
        <v>2.12</v>
      </c>
      <c r="D37" s="918">
        <v>3</v>
      </c>
      <c r="E37" s="927"/>
      <c r="F37" s="907"/>
      <c r="G37" s="908"/>
      <c r="H37" s="913"/>
      <c r="I37" s="907"/>
      <c r="J37" s="908"/>
      <c r="K37" s="912">
        <v>2.12</v>
      </c>
      <c r="L37" s="913">
        <v>3</v>
      </c>
      <c r="M37" s="913">
        <v>24</v>
      </c>
      <c r="N37" s="914">
        <v>8</v>
      </c>
      <c r="O37" s="913" t="s">
        <v>6856</v>
      </c>
      <c r="P37" s="928" t="s">
        <v>6920</v>
      </c>
      <c r="Q37" s="915">
        <f t="shared" si="0"/>
        <v>-1</v>
      </c>
      <c r="R37" s="974">
        <f t="shared" si="0"/>
        <v>-2.12</v>
      </c>
      <c r="S37" s="915">
        <f t="shared" si="1"/>
        <v>0</v>
      </c>
      <c r="T37" s="974">
        <f t="shared" si="2"/>
        <v>0</v>
      </c>
      <c r="U37" s="981" t="s">
        <v>579</v>
      </c>
      <c r="V37" s="924" t="s">
        <v>579</v>
      </c>
      <c r="W37" s="924" t="s">
        <v>579</v>
      </c>
      <c r="X37" s="979" t="s">
        <v>579</v>
      </c>
      <c r="Y37" s="977"/>
    </row>
    <row r="38" spans="1:25" ht="14.45" customHeight="1" x14ac:dyDescent="0.2">
      <c r="A38" s="944" t="s">
        <v>6921</v>
      </c>
      <c r="B38" s="941">
        <v>1</v>
      </c>
      <c r="C38" s="942">
        <v>6.19</v>
      </c>
      <c r="D38" s="922">
        <v>7</v>
      </c>
      <c r="E38" s="932"/>
      <c r="F38" s="933"/>
      <c r="G38" s="920"/>
      <c r="H38" s="937"/>
      <c r="I38" s="933"/>
      <c r="J38" s="920"/>
      <c r="K38" s="936">
        <v>3.81</v>
      </c>
      <c r="L38" s="937">
        <v>4</v>
      </c>
      <c r="M38" s="937">
        <v>39</v>
      </c>
      <c r="N38" s="938">
        <v>13</v>
      </c>
      <c r="O38" s="937" t="s">
        <v>6856</v>
      </c>
      <c r="P38" s="939" t="s">
        <v>6922</v>
      </c>
      <c r="Q38" s="940">
        <f t="shared" si="0"/>
        <v>-1</v>
      </c>
      <c r="R38" s="975">
        <f t="shared" si="0"/>
        <v>-6.19</v>
      </c>
      <c r="S38" s="940">
        <f t="shared" si="1"/>
        <v>0</v>
      </c>
      <c r="T38" s="975">
        <f t="shared" si="2"/>
        <v>0</v>
      </c>
      <c r="U38" s="982" t="s">
        <v>579</v>
      </c>
      <c r="V38" s="930" t="s">
        <v>579</v>
      </c>
      <c r="W38" s="930" t="s">
        <v>579</v>
      </c>
      <c r="X38" s="980" t="s">
        <v>579</v>
      </c>
      <c r="Y38" s="978"/>
    </row>
    <row r="39" spans="1:25" ht="14.45" customHeight="1" x14ac:dyDescent="0.2">
      <c r="A39" s="943" t="s">
        <v>6923</v>
      </c>
      <c r="B39" s="924"/>
      <c r="C39" s="925"/>
      <c r="D39" s="926"/>
      <c r="E39" s="927"/>
      <c r="F39" s="907"/>
      <c r="G39" s="908"/>
      <c r="H39" s="909">
        <v>1</v>
      </c>
      <c r="I39" s="910">
        <v>3.52</v>
      </c>
      <c r="J39" s="911">
        <v>9</v>
      </c>
      <c r="K39" s="912">
        <v>3.52</v>
      </c>
      <c r="L39" s="913">
        <v>7</v>
      </c>
      <c r="M39" s="913">
        <v>63</v>
      </c>
      <c r="N39" s="914">
        <v>21</v>
      </c>
      <c r="O39" s="913" t="s">
        <v>6856</v>
      </c>
      <c r="P39" s="928" t="s">
        <v>6924</v>
      </c>
      <c r="Q39" s="915">
        <f t="shared" si="0"/>
        <v>1</v>
      </c>
      <c r="R39" s="974">
        <f t="shared" si="0"/>
        <v>3.52</v>
      </c>
      <c r="S39" s="915">
        <f t="shared" si="1"/>
        <v>1</v>
      </c>
      <c r="T39" s="974">
        <f t="shared" si="2"/>
        <v>3.52</v>
      </c>
      <c r="U39" s="981">
        <v>21</v>
      </c>
      <c r="V39" s="924">
        <v>9</v>
      </c>
      <c r="W39" s="924">
        <v>-12</v>
      </c>
      <c r="X39" s="979">
        <v>0.42857142857142855</v>
      </c>
      <c r="Y39" s="977"/>
    </row>
    <row r="40" spans="1:25" ht="14.45" customHeight="1" x14ac:dyDescent="0.2">
      <c r="A40" s="943" t="s">
        <v>6925</v>
      </c>
      <c r="B40" s="924"/>
      <c r="C40" s="925"/>
      <c r="D40" s="926"/>
      <c r="E40" s="909">
        <v>1</v>
      </c>
      <c r="F40" s="910">
        <v>6.81</v>
      </c>
      <c r="G40" s="911">
        <v>9</v>
      </c>
      <c r="H40" s="913"/>
      <c r="I40" s="907"/>
      <c r="J40" s="908"/>
      <c r="K40" s="912">
        <v>7.2</v>
      </c>
      <c r="L40" s="913">
        <v>2</v>
      </c>
      <c r="M40" s="913">
        <v>18</v>
      </c>
      <c r="N40" s="914">
        <v>6</v>
      </c>
      <c r="O40" s="913" t="s">
        <v>5356</v>
      </c>
      <c r="P40" s="928" t="s">
        <v>6926</v>
      </c>
      <c r="Q40" s="915">
        <f t="shared" si="0"/>
        <v>0</v>
      </c>
      <c r="R40" s="974">
        <f t="shared" si="0"/>
        <v>0</v>
      </c>
      <c r="S40" s="915">
        <f t="shared" si="1"/>
        <v>-1</v>
      </c>
      <c r="T40" s="974">
        <f t="shared" si="2"/>
        <v>-6.81</v>
      </c>
      <c r="U40" s="981" t="s">
        <v>579</v>
      </c>
      <c r="V40" s="924" t="s">
        <v>579</v>
      </c>
      <c r="W40" s="924" t="s">
        <v>579</v>
      </c>
      <c r="X40" s="979" t="s">
        <v>579</v>
      </c>
      <c r="Y40" s="977"/>
    </row>
    <row r="41" spans="1:25" ht="14.45" customHeight="1" x14ac:dyDescent="0.2">
      <c r="A41" s="943" t="s">
        <v>6927</v>
      </c>
      <c r="B41" s="924"/>
      <c r="C41" s="925"/>
      <c r="D41" s="926"/>
      <c r="E41" s="909">
        <v>1</v>
      </c>
      <c r="F41" s="910">
        <v>0.54</v>
      </c>
      <c r="G41" s="911">
        <v>10</v>
      </c>
      <c r="H41" s="913"/>
      <c r="I41" s="907"/>
      <c r="J41" s="908"/>
      <c r="K41" s="912">
        <v>0.54</v>
      </c>
      <c r="L41" s="913">
        <v>3</v>
      </c>
      <c r="M41" s="913">
        <v>24</v>
      </c>
      <c r="N41" s="914">
        <v>8</v>
      </c>
      <c r="O41" s="913" t="s">
        <v>6856</v>
      </c>
      <c r="P41" s="928" t="s">
        <v>6928</v>
      </c>
      <c r="Q41" s="915">
        <f t="shared" si="0"/>
        <v>0</v>
      </c>
      <c r="R41" s="974">
        <f t="shared" si="0"/>
        <v>0</v>
      </c>
      <c r="S41" s="915">
        <f t="shared" si="1"/>
        <v>-1</v>
      </c>
      <c r="T41" s="974">
        <f t="shared" si="2"/>
        <v>-0.54</v>
      </c>
      <c r="U41" s="981" t="s">
        <v>579</v>
      </c>
      <c r="V41" s="924" t="s">
        <v>579</v>
      </c>
      <c r="W41" s="924" t="s">
        <v>579</v>
      </c>
      <c r="X41" s="979" t="s">
        <v>579</v>
      </c>
      <c r="Y41" s="977"/>
    </row>
    <row r="42" spans="1:25" ht="14.45" customHeight="1" x14ac:dyDescent="0.2">
      <c r="A42" s="943" t="s">
        <v>6929</v>
      </c>
      <c r="B42" s="924"/>
      <c r="C42" s="925"/>
      <c r="D42" s="926"/>
      <c r="E42" s="909">
        <v>1</v>
      </c>
      <c r="F42" s="910">
        <v>3.01</v>
      </c>
      <c r="G42" s="911">
        <v>4</v>
      </c>
      <c r="H42" s="913"/>
      <c r="I42" s="907"/>
      <c r="J42" s="908"/>
      <c r="K42" s="912">
        <v>3.01</v>
      </c>
      <c r="L42" s="913">
        <v>4</v>
      </c>
      <c r="M42" s="913">
        <v>33</v>
      </c>
      <c r="N42" s="914">
        <v>11</v>
      </c>
      <c r="O42" s="913" t="s">
        <v>6856</v>
      </c>
      <c r="P42" s="928" t="s">
        <v>6930</v>
      </c>
      <c r="Q42" s="915">
        <f t="shared" si="0"/>
        <v>0</v>
      </c>
      <c r="R42" s="974">
        <f t="shared" si="0"/>
        <v>0</v>
      </c>
      <c r="S42" s="915">
        <f t="shared" si="1"/>
        <v>-1</v>
      </c>
      <c r="T42" s="974">
        <f t="shared" si="2"/>
        <v>-3.01</v>
      </c>
      <c r="U42" s="981" t="s">
        <v>579</v>
      </c>
      <c r="V42" s="924" t="s">
        <v>579</v>
      </c>
      <c r="W42" s="924" t="s">
        <v>579</v>
      </c>
      <c r="X42" s="979" t="s">
        <v>579</v>
      </c>
      <c r="Y42" s="977"/>
    </row>
    <row r="43" spans="1:25" ht="14.45" customHeight="1" x14ac:dyDescent="0.2">
      <c r="A43" s="943" t="s">
        <v>6931</v>
      </c>
      <c r="B43" s="924"/>
      <c r="C43" s="925"/>
      <c r="D43" s="926"/>
      <c r="E43" s="927"/>
      <c r="F43" s="907"/>
      <c r="G43" s="908"/>
      <c r="H43" s="909">
        <v>1</v>
      </c>
      <c r="I43" s="910">
        <v>1.64</v>
      </c>
      <c r="J43" s="911">
        <v>9</v>
      </c>
      <c r="K43" s="912">
        <v>1.64</v>
      </c>
      <c r="L43" s="913">
        <v>3</v>
      </c>
      <c r="M43" s="913">
        <v>27</v>
      </c>
      <c r="N43" s="914">
        <v>9</v>
      </c>
      <c r="O43" s="913" t="s">
        <v>6856</v>
      </c>
      <c r="P43" s="928" t="s">
        <v>6932</v>
      </c>
      <c r="Q43" s="915">
        <f t="shared" si="0"/>
        <v>1</v>
      </c>
      <c r="R43" s="974">
        <f t="shared" si="0"/>
        <v>1.64</v>
      </c>
      <c r="S43" s="915">
        <f t="shared" si="1"/>
        <v>1</v>
      </c>
      <c r="T43" s="974">
        <f t="shared" si="2"/>
        <v>1.64</v>
      </c>
      <c r="U43" s="981">
        <v>9</v>
      </c>
      <c r="V43" s="924">
        <v>9</v>
      </c>
      <c r="W43" s="924">
        <v>0</v>
      </c>
      <c r="X43" s="979">
        <v>1</v>
      </c>
      <c r="Y43" s="977"/>
    </row>
    <row r="44" spans="1:25" ht="14.45" customHeight="1" x14ac:dyDescent="0.2">
      <c r="A44" s="943" t="s">
        <v>6933</v>
      </c>
      <c r="B44" s="924">
        <v>1</v>
      </c>
      <c r="C44" s="925">
        <v>0.31</v>
      </c>
      <c r="D44" s="926">
        <v>10</v>
      </c>
      <c r="E44" s="927"/>
      <c r="F44" s="907"/>
      <c r="G44" s="908"/>
      <c r="H44" s="909">
        <v>1</v>
      </c>
      <c r="I44" s="910">
        <v>0.31</v>
      </c>
      <c r="J44" s="911">
        <v>3</v>
      </c>
      <c r="K44" s="912">
        <v>0.31</v>
      </c>
      <c r="L44" s="913">
        <v>1</v>
      </c>
      <c r="M44" s="913">
        <v>12</v>
      </c>
      <c r="N44" s="914">
        <v>4</v>
      </c>
      <c r="O44" s="913" t="s">
        <v>6856</v>
      </c>
      <c r="P44" s="928" t="s">
        <v>6934</v>
      </c>
      <c r="Q44" s="915">
        <f t="shared" si="0"/>
        <v>0</v>
      </c>
      <c r="R44" s="974">
        <f t="shared" si="0"/>
        <v>0</v>
      </c>
      <c r="S44" s="915">
        <f t="shared" si="1"/>
        <v>1</v>
      </c>
      <c r="T44" s="974">
        <f t="shared" si="2"/>
        <v>0.31</v>
      </c>
      <c r="U44" s="981">
        <v>4</v>
      </c>
      <c r="V44" s="924">
        <v>3</v>
      </c>
      <c r="W44" s="924">
        <v>-1</v>
      </c>
      <c r="X44" s="979">
        <v>0.75</v>
      </c>
      <c r="Y44" s="977"/>
    </row>
    <row r="45" spans="1:25" ht="14.45" customHeight="1" x14ac:dyDescent="0.2">
      <c r="A45" s="943" t="s">
        <v>6935</v>
      </c>
      <c r="B45" s="924"/>
      <c r="C45" s="925"/>
      <c r="D45" s="926"/>
      <c r="E45" s="927"/>
      <c r="F45" s="907"/>
      <c r="G45" s="908"/>
      <c r="H45" s="909">
        <v>1</v>
      </c>
      <c r="I45" s="910">
        <v>0.47</v>
      </c>
      <c r="J45" s="911">
        <v>2</v>
      </c>
      <c r="K45" s="912">
        <v>0.47</v>
      </c>
      <c r="L45" s="913">
        <v>2</v>
      </c>
      <c r="M45" s="913">
        <v>18</v>
      </c>
      <c r="N45" s="914">
        <v>6</v>
      </c>
      <c r="O45" s="913" t="s">
        <v>6856</v>
      </c>
      <c r="P45" s="928" t="s">
        <v>6936</v>
      </c>
      <c r="Q45" s="915">
        <f t="shared" si="0"/>
        <v>1</v>
      </c>
      <c r="R45" s="974">
        <f t="shared" si="0"/>
        <v>0.47</v>
      </c>
      <c r="S45" s="915">
        <f t="shared" si="1"/>
        <v>1</v>
      </c>
      <c r="T45" s="974">
        <f t="shared" si="2"/>
        <v>0.47</v>
      </c>
      <c r="U45" s="981">
        <v>6</v>
      </c>
      <c r="V45" s="924">
        <v>2</v>
      </c>
      <c r="W45" s="924">
        <v>-4</v>
      </c>
      <c r="X45" s="979">
        <v>0.33333333333333331</v>
      </c>
      <c r="Y45" s="977"/>
    </row>
    <row r="46" spans="1:25" ht="14.45" customHeight="1" x14ac:dyDescent="0.2">
      <c r="A46" s="943" t="s">
        <v>6937</v>
      </c>
      <c r="B46" s="924"/>
      <c r="C46" s="925"/>
      <c r="D46" s="926"/>
      <c r="E46" s="909">
        <v>1</v>
      </c>
      <c r="F46" s="910">
        <v>0.44</v>
      </c>
      <c r="G46" s="911">
        <v>5</v>
      </c>
      <c r="H46" s="913"/>
      <c r="I46" s="907"/>
      <c r="J46" s="908"/>
      <c r="K46" s="912">
        <v>0.44</v>
      </c>
      <c r="L46" s="913">
        <v>2</v>
      </c>
      <c r="M46" s="913">
        <v>18</v>
      </c>
      <c r="N46" s="914">
        <v>6</v>
      </c>
      <c r="O46" s="913" t="s">
        <v>6856</v>
      </c>
      <c r="P46" s="928" t="s">
        <v>6938</v>
      </c>
      <c r="Q46" s="915">
        <f t="shared" si="0"/>
        <v>0</v>
      </c>
      <c r="R46" s="974">
        <f t="shared" si="0"/>
        <v>0</v>
      </c>
      <c r="S46" s="915">
        <f t="shared" si="1"/>
        <v>-1</v>
      </c>
      <c r="T46" s="974">
        <f t="shared" si="2"/>
        <v>-0.44</v>
      </c>
      <c r="U46" s="981" t="s">
        <v>579</v>
      </c>
      <c r="V46" s="924" t="s">
        <v>579</v>
      </c>
      <c r="W46" s="924" t="s">
        <v>579</v>
      </c>
      <c r="X46" s="979" t="s">
        <v>579</v>
      </c>
      <c r="Y46" s="977"/>
    </row>
    <row r="47" spans="1:25" ht="14.45" customHeight="1" x14ac:dyDescent="0.2">
      <c r="A47" s="943" t="s">
        <v>6939</v>
      </c>
      <c r="B47" s="924"/>
      <c r="C47" s="925"/>
      <c r="D47" s="926"/>
      <c r="E47" s="927"/>
      <c r="F47" s="907"/>
      <c r="G47" s="908"/>
      <c r="H47" s="909">
        <v>1</v>
      </c>
      <c r="I47" s="910">
        <v>3.9</v>
      </c>
      <c r="J47" s="919">
        <v>13</v>
      </c>
      <c r="K47" s="912">
        <v>4.99</v>
      </c>
      <c r="L47" s="913">
        <v>3</v>
      </c>
      <c r="M47" s="913">
        <v>27</v>
      </c>
      <c r="N47" s="914">
        <v>9</v>
      </c>
      <c r="O47" s="913" t="s">
        <v>6856</v>
      </c>
      <c r="P47" s="928" t="s">
        <v>6940</v>
      </c>
      <c r="Q47" s="915">
        <f t="shared" si="0"/>
        <v>1</v>
      </c>
      <c r="R47" s="974">
        <f t="shared" si="0"/>
        <v>3.9</v>
      </c>
      <c r="S47" s="915">
        <f t="shared" si="1"/>
        <v>1</v>
      </c>
      <c r="T47" s="974">
        <f t="shared" si="2"/>
        <v>3.9</v>
      </c>
      <c r="U47" s="981">
        <v>9</v>
      </c>
      <c r="V47" s="924">
        <v>13</v>
      </c>
      <c r="W47" s="924">
        <v>4</v>
      </c>
      <c r="X47" s="979">
        <v>1.4444444444444444</v>
      </c>
      <c r="Y47" s="977">
        <v>4</v>
      </c>
    </row>
    <row r="48" spans="1:25" ht="14.45" customHeight="1" x14ac:dyDescent="0.2">
      <c r="A48" s="944" t="s">
        <v>6941</v>
      </c>
      <c r="B48" s="930">
        <v>1</v>
      </c>
      <c r="C48" s="931">
        <v>5.18</v>
      </c>
      <c r="D48" s="929">
        <v>7</v>
      </c>
      <c r="E48" s="932"/>
      <c r="F48" s="933"/>
      <c r="G48" s="920"/>
      <c r="H48" s="934">
        <v>3</v>
      </c>
      <c r="I48" s="935">
        <v>15.54</v>
      </c>
      <c r="J48" s="923">
        <v>9.3000000000000007</v>
      </c>
      <c r="K48" s="936">
        <v>5.18</v>
      </c>
      <c r="L48" s="937">
        <v>3</v>
      </c>
      <c r="M48" s="937">
        <v>27</v>
      </c>
      <c r="N48" s="938">
        <v>9</v>
      </c>
      <c r="O48" s="937" t="s">
        <v>6856</v>
      </c>
      <c r="P48" s="939" t="s">
        <v>6942</v>
      </c>
      <c r="Q48" s="940">
        <f t="shared" si="0"/>
        <v>2</v>
      </c>
      <c r="R48" s="975">
        <f t="shared" si="0"/>
        <v>10.36</v>
      </c>
      <c r="S48" s="940">
        <f t="shared" si="1"/>
        <v>3</v>
      </c>
      <c r="T48" s="975">
        <f t="shared" si="2"/>
        <v>15.54</v>
      </c>
      <c r="U48" s="982">
        <v>27</v>
      </c>
      <c r="V48" s="930">
        <v>27.900000000000002</v>
      </c>
      <c r="W48" s="930">
        <v>0.90000000000000213</v>
      </c>
      <c r="X48" s="980">
        <v>1.0333333333333334</v>
      </c>
      <c r="Y48" s="978">
        <v>4</v>
      </c>
    </row>
    <row r="49" spans="1:25" ht="14.45" customHeight="1" x14ac:dyDescent="0.2">
      <c r="A49" s="943" t="s">
        <v>6943</v>
      </c>
      <c r="B49" s="924">
        <v>1</v>
      </c>
      <c r="C49" s="925">
        <v>3.02</v>
      </c>
      <c r="D49" s="926">
        <v>6</v>
      </c>
      <c r="E49" s="927">
        <v>5</v>
      </c>
      <c r="F49" s="907">
        <v>14.21</v>
      </c>
      <c r="G49" s="908">
        <v>5.2</v>
      </c>
      <c r="H49" s="909">
        <v>8</v>
      </c>
      <c r="I49" s="910">
        <v>23.27</v>
      </c>
      <c r="J49" s="911">
        <v>4.5999999999999996</v>
      </c>
      <c r="K49" s="912">
        <v>3.02</v>
      </c>
      <c r="L49" s="913">
        <v>4</v>
      </c>
      <c r="M49" s="913">
        <v>33</v>
      </c>
      <c r="N49" s="914">
        <v>11</v>
      </c>
      <c r="O49" s="913" t="s">
        <v>6856</v>
      </c>
      <c r="P49" s="928" t="s">
        <v>6944</v>
      </c>
      <c r="Q49" s="915">
        <f t="shared" si="0"/>
        <v>7</v>
      </c>
      <c r="R49" s="974">
        <f t="shared" si="0"/>
        <v>20.25</v>
      </c>
      <c r="S49" s="915">
        <f t="shared" si="1"/>
        <v>3</v>
      </c>
      <c r="T49" s="974">
        <f t="shared" si="2"/>
        <v>9.0599999999999987</v>
      </c>
      <c r="U49" s="981">
        <v>88</v>
      </c>
      <c r="V49" s="924">
        <v>36.799999999999997</v>
      </c>
      <c r="W49" s="924">
        <v>-51.2</v>
      </c>
      <c r="X49" s="979">
        <v>0.41818181818181815</v>
      </c>
      <c r="Y49" s="977"/>
    </row>
    <row r="50" spans="1:25" ht="14.45" customHeight="1" x14ac:dyDescent="0.2">
      <c r="A50" s="944" t="s">
        <v>6945</v>
      </c>
      <c r="B50" s="930">
        <v>1</v>
      </c>
      <c r="C50" s="931">
        <v>3.11</v>
      </c>
      <c r="D50" s="929">
        <v>7</v>
      </c>
      <c r="E50" s="932">
        <v>1</v>
      </c>
      <c r="F50" s="933">
        <v>3.11</v>
      </c>
      <c r="G50" s="920">
        <v>16</v>
      </c>
      <c r="H50" s="934"/>
      <c r="I50" s="935"/>
      <c r="J50" s="921"/>
      <c r="K50" s="936">
        <v>3.11</v>
      </c>
      <c r="L50" s="937">
        <v>4</v>
      </c>
      <c r="M50" s="937">
        <v>39</v>
      </c>
      <c r="N50" s="938">
        <v>13</v>
      </c>
      <c r="O50" s="937" t="s">
        <v>6856</v>
      </c>
      <c r="P50" s="939" t="s">
        <v>6944</v>
      </c>
      <c r="Q50" s="940">
        <f t="shared" si="0"/>
        <v>-1</v>
      </c>
      <c r="R50" s="975">
        <f t="shared" si="0"/>
        <v>-3.11</v>
      </c>
      <c r="S50" s="940">
        <f t="shared" si="1"/>
        <v>-1</v>
      </c>
      <c r="T50" s="975">
        <f t="shared" si="2"/>
        <v>-3.11</v>
      </c>
      <c r="U50" s="982" t="s">
        <v>579</v>
      </c>
      <c r="V50" s="930" t="s">
        <v>579</v>
      </c>
      <c r="W50" s="930" t="s">
        <v>579</v>
      </c>
      <c r="X50" s="980" t="s">
        <v>579</v>
      </c>
      <c r="Y50" s="978"/>
    </row>
    <row r="51" spans="1:25" ht="14.45" customHeight="1" x14ac:dyDescent="0.2">
      <c r="A51" s="943" t="s">
        <v>6946</v>
      </c>
      <c r="B51" s="924">
        <v>2</v>
      </c>
      <c r="C51" s="925">
        <v>3.46</v>
      </c>
      <c r="D51" s="926">
        <v>7.5</v>
      </c>
      <c r="E51" s="909">
        <v>2</v>
      </c>
      <c r="F51" s="910">
        <v>3.18</v>
      </c>
      <c r="G51" s="911">
        <v>13.5</v>
      </c>
      <c r="H51" s="913"/>
      <c r="I51" s="907"/>
      <c r="J51" s="908"/>
      <c r="K51" s="912">
        <v>1.59</v>
      </c>
      <c r="L51" s="913">
        <v>4</v>
      </c>
      <c r="M51" s="913">
        <v>36</v>
      </c>
      <c r="N51" s="914">
        <v>12</v>
      </c>
      <c r="O51" s="913" t="s">
        <v>6856</v>
      </c>
      <c r="P51" s="928" t="s">
        <v>6947</v>
      </c>
      <c r="Q51" s="915">
        <f t="shared" si="0"/>
        <v>-2</v>
      </c>
      <c r="R51" s="974">
        <f t="shared" si="0"/>
        <v>-3.46</v>
      </c>
      <c r="S51" s="915">
        <f t="shared" si="1"/>
        <v>-2</v>
      </c>
      <c r="T51" s="974">
        <f t="shared" si="2"/>
        <v>-3.18</v>
      </c>
      <c r="U51" s="981" t="s">
        <v>579</v>
      </c>
      <c r="V51" s="924" t="s">
        <v>579</v>
      </c>
      <c r="W51" s="924" t="s">
        <v>579</v>
      </c>
      <c r="X51" s="979" t="s">
        <v>579</v>
      </c>
      <c r="Y51" s="977"/>
    </row>
    <row r="52" spans="1:25" ht="14.45" customHeight="1" x14ac:dyDescent="0.2">
      <c r="A52" s="944" t="s">
        <v>6948</v>
      </c>
      <c r="B52" s="930">
        <v>1</v>
      </c>
      <c r="C52" s="931">
        <v>2.16</v>
      </c>
      <c r="D52" s="929">
        <v>8</v>
      </c>
      <c r="E52" s="934">
        <v>2</v>
      </c>
      <c r="F52" s="935">
        <v>7.08</v>
      </c>
      <c r="G52" s="921">
        <v>32.5</v>
      </c>
      <c r="H52" s="937">
        <v>1</v>
      </c>
      <c r="I52" s="933">
        <v>2.16</v>
      </c>
      <c r="J52" s="920">
        <v>15</v>
      </c>
      <c r="K52" s="936">
        <v>2.16</v>
      </c>
      <c r="L52" s="937">
        <v>5</v>
      </c>
      <c r="M52" s="937">
        <v>48</v>
      </c>
      <c r="N52" s="938">
        <v>16</v>
      </c>
      <c r="O52" s="937" t="s">
        <v>6856</v>
      </c>
      <c r="P52" s="939" t="s">
        <v>6947</v>
      </c>
      <c r="Q52" s="940">
        <f t="shared" si="0"/>
        <v>0</v>
      </c>
      <c r="R52" s="975">
        <f t="shared" si="0"/>
        <v>0</v>
      </c>
      <c r="S52" s="940">
        <f t="shared" si="1"/>
        <v>-1</v>
      </c>
      <c r="T52" s="975">
        <f t="shared" si="2"/>
        <v>-4.92</v>
      </c>
      <c r="U52" s="982">
        <v>16</v>
      </c>
      <c r="V52" s="930">
        <v>15</v>
      </c>
      <c r="W52" s="930">
        <v>-1</v>
      </c>
      <c r="X52" s="980">
        <v>0.9375</v>
      </c>
      <c r="Y52" s="978"/>
    </row>
    <row r="53" spans="1:25" ht="14.45" customHeight="1" x14ac:dyDescent="0.2">
      <c r="A53" s="943" t="s">
        <v>6949</v>
      </c>
      <c r="B53" s="924">
        <v>18</v>
      </c>
      <c r="C53" s="925">
        <v>42.33</v>
      </c>
      <c r="D53" s="926">
        <v>5.3</v>
      </c>
      <c r="E53" s="927">
        <v>30</v>
      </c>
      <c r="F53" s="907">
        <v>69.42</v>
      </c>
      <c r="G53" s="908">
        <v>5.6</v>
      </c>
      <c r="H53" s="909">
        <v>29</v>
      </c>
      <c r="I53" s="910">
        <v>66.38</v>
      </c>
      <c r="J53" s="911">
        <v>5.9</v>
      </c>
      <c r="K53" s="912">
        <v>2.38</v>
      </c>
      <c r="L53" s="913">
        <v>4</v>
      </c>
      <c r="M53" s="913">
        <v>33</v>
      </c>
      <c r="N53" s="914">
        <v>11</v>
      </c>
      <c r="O53" s="913" t="s">
        <v>6856</v>
      </c>
      <c r="P53" s="928" t="s">
        <v>6950</v>
      </c>
      <c r="Q53" s="915">
        <f t="shared" si="0"/>
        <v>11</v>
      </c>
      <c r="R53" s="974">
        <f t="shared" si="0"/>
        <v>24.049999999999997</v>
      </c>
      <c r="S53" s="915">
        <f t="shared" si="1"/>
        <v>-1</v>
      </c>
      <c r="T53" s="974">
        <f t="shared" si="2"/>
        <v>-3.0400000000000063</v>
      </c>
      <c r="U53" s="981">
        <v>319</v>
      </c>
      <c r="V53" s="924">
        <v>171.10000000000002</v>
      </c>
      <c r="W53" s="924">
        <v>-147.89999999999998</v>
      </c>
      <c r="X53" s="979">
        <v>0.53636363636363649</v>
      </c>
      <c r="Y53" s="977">
        <v>5</v>
      </c>
    </row>
    <row r="54" spans="1:25" ht="14.45" customHeight="1" x14ac:dyDescent="0.2">
      <c r="A54" s="944" t="s">
        <v>6951</v>
      </c>
      <c r="B54" s="930">
        <v>17</v>
      </c>
      <c r="C54" s="931">
        <v>46.73</v>
      </c>
      <c r="D54" s="929">
        <v>9.6999999999999993</v>
      </c>
      <c r="E54" s="932">
        <v>5</v>
      </c>
      <c r="F54" s="933">
        <v>13.8</v>
      </c>
      <c r="G54" s="920">
        <v>6</v>
      </c>
      <c r="H54" s="934">
        <v>27</v>
      </c>
      <c r="I54" s="935">
        <v>74.540000000000006</v>
      </c>
      <c r="J54" s="921">
        <v>8.8000000000000007</v>
      </c>
      <c r="K54" s="936">
        <v>2.76</v>
      </c>
      <c r="L54" s="937">
        <v>4</v>
      </c>
      <c r="M54" s="937">
        <v>39</v>
      </c>
      <c r="N54" s="938">
        <v>13</v>
      </c>
      <c r="O54" s="937" t="s">
        <v>6856</v>
      </c>
      <c r="P54" s="939" t="s">
        <v>6950</v>
      </c>
      <c r="Q54" s="940">
        <f t="shared" si="0"/>
        <v>10</v>
      </c>
      <c r="R54" s="975">
        <f t="shared" si="0"/>
        <v>27.810000000000009</v>
      </c>
      <c r="S54" s="940">
        <f t="shared" si="1"/>
        <v>22</v>
      </c>
      <c r="T54" s="975">
        <f t="shared" si="2"/>
        <v>60.740000000000009</v>
      </c>
      <c r="U54" s="982">
        <v>351</v>
      </c>
      <c r="V54" s="930">
        <v>237.60000000000002</v>
      </c>
      <c r="W54" s="930">
        <v>-113.39999999999998</v>
      </c>
      <c r="X54" s="980">
        <v>0.67692307692307696</v>
      </c>
      <c r="Y54" s="978">
        <v>17</v>
      </c>
    </row>
    <row r="55" spans="1:25" ht="14.45" customHeight="1" x14ac:dyDescent="0.2">
      <c r="A55" s="944" t="s">
        <v>6952</v>
      </c>
      <c r="B55" s="930">
        <v>4</v>
      </c>
      <c r="C55" s="931">
        <v>14.6</v>
      </c>
      <c r="D55" s="929">
        <v>13</v>
      </c>
      <c r="E55" s="932"/>
      <c r="F55" s="933"/>
      <c r="G55" s="920"/>
      <c r="H55" s="934">
        <v>2</v>
      </c>
      <c r="I55" s="935">
        <v>6.89</v>
      </c>
      <c r="J55" s="921">
        <v>6.5</v>
      </c>
      <c r="K55" s="936">
        <v>3.7</v>
      </c>
      <c r="L55" s="937">
        <v>6</v>
      </c>
      <c r="M55" s="937">
        <v>51</v>
      </c>
      <c r="N55" s="938">
        <v>17</v>
      </c>
      <c r="O55" s="937" t="s">
        <v>6856</v>
      </c>
      <c r="P55" s="939" t="s">
        <v>6950</v>
      </c>
      <c r="Q55" s="940">
        <f t="shared" si="0"/>
        <v>-2</v>
      </c>
      <c r="R55" s="975">
        <f t="shared" si="0"/>
        <v>-7.71</v>
      </c>
      <c r="S55" s="940">
        <f t="shared" si="1"/>
        <v>2</v>
      </c>
      <c r="T55" s="975">
        <f t="shared" si="2"/>
        <v>6.89</v>
      </c>
      <c r="U55" s="982">
        <v>34</v>
      </c>
      <c r="V55" s="930">
        <v>13</v>
      </c>
      <c r="W55" s="930">
        <v>-21</v>
      </c>
      <c r="X55" s="980">
        <v>0.38235294117647056</v>
      </c>
      <c r="Y55" s="978"/>
    </row>
    <row r="56" spans="1:25" ht="14.45" customHeight="1" x14ac:dyDescent="0.2">
      <c r="A56" s="943" t="s">
        <v>6953</v>
      </c>
      <c r="B56" s="924">
        <v>1</v>
      </c>
      <c r="C56" s="925">
        <v>0.79</v>
      </c>
      <c r="D56" s="926">
        <v>3</v>
      </c>
      <c r="E56" s="909">
        <v>1</v>
      </c>
      <c r="F56" s="910">
        <v>0.8</v>
      </c>
      <c r="G56" s="911">
        <v>2</v>
      </c>
      <c r="H56" s="913"/>
      <c r="I56" s="907"/>
      <c r="J56" s="908"/>
      <c r="K56" s="912">
        <v>0.79</v>
      </c>
      <c r="L56" s="913">
        <v>2</v>
      </c>
      <c r="M56" s="913">
        <v>15</v>
      </c>
      <c r="N56" s="914">
        <v>5</v>
      </c>
      <c r="O56" s="913" t="s">
        <v>6856</v>
      </c>
      <c r="P56" s="928" t="s">
        <v>6954</v>
      </c>
      <c r="Q56" s="915">
        <f t="shared" si="0"/>
        <v>-1</v>
      </c>
      <c r="R56" s="974">
        <f t="shared" si="0"/>
        <v>-0.79</v>
      </c>
      <c r="S56" s="915">
        <f t="shared" si="1"/>
        <v>-1</v>
      </c>
      <c r="T56" s="974">
        <f t="shared" si="2"/>
        <v>-0.8</v>
      </c>
      <c r="U56" s="981" t="s">
        <v>579</v>
      </c>
      <c r="V56" s="924" t="s">
        <v>579</v>
      </c>
      <c r="W56" s="924" t="s">
        <v>579</v>
      </c>
      <c r="X56" s="979" t="s">
        <v>579</v>
      </c>
      <c r="Y56" s="977"/>
    </row>
    <row r="57" spans="1:25" ht="14.45" customHeight="1" x14ac:dyDescent="0.2">
      <c r="A57" s="944" t="s">
        <v>6955</v>
      </c>
      <c r="B57" s="930">
        <v>3</v>
      </c>
      <c r="C57" s="931">
        <v>7</v>
      </c>
      <c r="D57" s="929">
        <v>16.7</v>
      </c>
      <c r="E57" s="934">
        <v>1</v>
      </c>
      <c r="F57" s="935">
        <v>1.84</v>
      </c>
      <c r="G57" s="921">
        <v>8</v>
      </c>
      <c r="H57" s="937">
        <v>1</v>
      </c>
      <c r="I57" s="933">
        <v>1.84</v>
      </c>
      <c r="J57" s="923">
        <v>15</v>
      </c>
      <c r="K57" s="936">
        <v>1.84</v>
      </c>
      <c r="L57" s="937">
        <v>5</v>
      </c>
      <c r="M57" s="937">
        <v>42</v>
      </c>
      <c r="N57" s="938">
        <v>14</v>
      </c>
      <c r="O57" s="937" t="s">
        <v>6856</v>
      </c>
      <c r="P57" s="939" t="s">
        <v>6954</v>
      </c>
      <c r="Q57" s="940">
        <f t="shared" si="0"/>
        <v>-2</v>
      </c>
      <c r="R57" s="975">
        <f t="shared" si="0"/>
        <v>-5.16</v>
      </c>
      <c r="S57" s="940">
        <f t="shared" si="1"/>
        <v>0</v>
      </c>
      <c r="T57" s="975">
        <f t="shared" si="2"/>
        <v>0</v>
      </c>
      <c r="U57" s="982">
        <v>14</v>
      </c>
      <c r="V57" s="930">
        <v>15</v>
      </c>
      <c r="W57" s="930">
        <v>1</v>
      </c>
      <c r="X57" s="980">
        <v>1.0714285714285714</v>
      </c>
      <c r="Y57" s="978">
        <v>1</v>
      </c>
    </row>
    <row r="58" spans="1:25" ht="14.45" customHeight="1" x14ac:dyDescent="0.2">
      <c r="A58" s="944" t="s">
        <v>6956</v>
      </c>
      <c r="B58" s="930"/>
      <c r="C58" s="931"/>
      <c r="D58" s="929"/>
      <c r="E58" s="934">
        <v>2</v>
      </c>
      <c r="F58" s="935">
        <v>10.52</v>
      </c>
      <c r="G58" s="921">
        <v>50</v>
      </c>
      <c r="H58" s="937"/>
      <c r="I58" s="933"/>
      <c r="J58" s="920"/>
      <c r="K58" s="936">
        <v>4.82</v>
      </c>
      <c r="L58" s="937">
        <v>9</v>
      </c>
      <c r="M58" s="937">
        <v>81</v>
      </c>
      <c r="N58" s="938">
        <v>27</v>
      </c>
      <c r="O58" s="937" t="s">
        <v>6856</v>
      </c>
      <c r="P58" s="939" t="s">
        <v>6954</v>
      </c>
      <c r="Q58" s="940">
        <f t="shared" si="0"/>
        <v>0</v>
      </c>
      <c r="R58" s="975">
        <f t="shared" si="0"/>
        <v>0</v>
      </c>
      <c r="S58" s="940">
        <f t="shared" si="1"/>
        <v>-2</v>
      </c>
      <c r="T58" s="975">
        <f t="shared" si="2"/>
        <v>-10.52</v>
      </c>
      <c r="U58" s="982" t="s">
        <v>579</v>
      </c>
      <c r="V58" s="930" t="s">
        <v>579</v>
      </c>
      <c r="W58" s="930" t="s">
        <v>579</v>
      </c>
      <c r="X58" s="980" t="s">
        <v>579</v>
      </c>
      <c r="Y58" s="978"/>
    </row>
    <row r="59" spans="1:25" ht="14.45" customHeight="1" x14ac:dyDescent="0.2">
      <c r="A59" s="943" t="s">
        <v>6957</v>
      </c>
      <c r="B59" s="924">
        <v>155</v>
      </c>
      <c r="C59" s="925">
        <v>191.88</v>
      </c>
      <c r="D59" s="926">
        <v>3.9</v>
      </c>
      <c r="E59" s="927">
        <v>164</v>
      </c>
      <c r="F59" s="907">
        <v>204.44</v>
      </c>
      <c r="G59" s="908">
        <v>4</v>
      </c>
      <c r="H59" s="909">
        <v>157</v>
      </c>
      <c r="I59" s="910">
        <v>194.53</v>
      </c>
      <c r="J59" s="911">
        <v>3.6</v>
      </c>
      <c r="K59" s="912">
        <v>1.22</v>
      </c>
      <c r="L59" s="913">
        <v>2</v>
      </c>
      <c r="M59" s="913">
        <v>18</v>
      </c>
      <c r="N59" s="914">
        <v>6</v>
      </c>
      <c r="O59" s="913" t="s">
        <v>6856</v>
      </c>
      <c r="P59" s="928" t="s">
        <v>6958</v>
      </c>
      <c r="Q59" s="915">
        <f t="shared" si="0"/>
        <v>2</v>
      </c>
      <c r="R59" s="974">
        <f t="shared" si="0"/>
        <v>2.6500000000000057</v>
      </c>
      <c r="S59" s="915">
        <f t="shared" si="1"/>
        <v>-7</v>
      </c>
      <c r="T59" s="974">
        <f t="shared" si="2"/>
        <v>-9.9099999999999966</v>
      </c>
      <c r="U59" s="981">
        <v>942</v>
      </c>
      <c r="V59" s="924">
        <v>565.20000000000005</v>
      </c>
      <c r="W59" s="924">
        <v>-376.79999999999995</v>
      </c>
      <c r="X59" s="979">
        <v>0.60000000000000009</v>
      </c>
      <c r="Y59" s="977">
        <v>26</v>
      </c>
    </row>
    <row r="60" spans="1:25" ht="14.45" customHeight="1" x14ac:dyDescent="0.2">
      <c r="A60" s="944" t="s">
        <v>6959</v>
      </c>
      <c r="B60" s="930">
        <v>19</v>
      </c>
      <c r="C60" s="931">
        <v>32.479999999999997</v>
      </c>
      <c r="D60" s="929">
        <v>9.1</v>
      </c>
      <c r="E60" s="932">
        <v>23</v>
      </c>
      <c r="F60" s="933">
        <v>39.53</v>
      </c>
      <c r="G60" s="920">
        <v>6.7</v>
      </c>
      <c r="H60" s="934">
        <v>28</v>
      </c>
      <c r="I60" s="935">
        <v>44.51</v>
      </c>
      <c r="J60" s="921">
        <v>7.1</v>
      </c>
      <c r="K60" s="936">
        <v>1.58</v>
      </c>
      <c r="L60" s="937">
        <v>3</v>
      </c>
      <c r="M60" s="937">
        <v>24</v>
      </c>
      <c r="N60" s="938">
        <v>8</v>
      </c>
      <c r="O60" s="937" t="s">
        <v>6856</v>
      </c>
      <c r="P60" s="939" t="s">
        <v>6958</v>
      </c>
      <c r="Q60" s="940">
        <f t="shared" si="0"/>
        <v>9</v>
      </c>
      <c r="R60" s="975">
        <f t="shared" si="0"/>
        <v>12.030000000000001</v>
      </c>
      <c r="S60" s="940">
        <f t="shared" si="1"/>
        <v>5</v>
      </c>
      <c r="T60" s="975">
        <f t="shared" si="2"/>
        <v>4.9799999999999969</v>
      </c>
      <c r="U60" s="982">
        <v>224</v>
      </c>
      <c r="V60" s="930">
        <v>198.79999999999998</v>
      </c>
      <c r="W60" s="930">
        <v>-25.200000000000017</v>
      </c>
      <c r="X60" s="980">
        <v>0.88749999999999996</v>
      </c>
      <c r="Y60" s="978">
        <v>39</v>
      </c>
    </row>
    <row r="61" spans="1:25" ht="14.45" customHeight="1" x14ac:dyDescent="0.2">
      <c r="A61" s="944" t="s">
        <v>6960</v>
      </c>
      <c r="B61" s="930"/>
      <c r="C61" s="931"/>
      <c r="D61" s="929"/>
      <c r="E61" s="932">
        <v>1</v>
      </c>
      <c r="F61" s="933">
        <v>1.87</v>
      </c>
      <c r="G61" s="920">
        <v>3</v>
      </c>
      <c r="H61" s="934">
        <v>3</v>
      </c>
      <c r="I61" s="935">
        <v>7.58</v>
      </c>
      <c r="J61" s="921">
        <v>12.3</v>
      </c>
      <c r="K61" s="936">
        <v>2.37</v>
      </c>
      <c r="L61" s="937">
        <v>4</v>
      </c>
      <c r="M61" s="937">
        <v>39</v>
      </c>
      <c r="N61" s="938">
        <v>13</v>
      </c>
      <c r="O61" s="937" t="s">
        <v>6856</v>
      </c>
      <c r="P61" s="939" t="s">
        <v>6958</v>
      </c>
      <c r="Q61" s="940">
        <f t="shared" si="0"/>
        <v>3</v>
      </c>
      <c r="R61" s="975">
        <f t="shared" si="0"/>
        <v>7.58</v>
      </c>
      <c r="S61" s="940">
        <f t="shared" si="1"/>
        <v>2</v>
      </c>
      <c r="T61" s="975">
        <f t="shared" si="2"/>
        <v>5.71</v>
      </c>
      <c r="U61" s="982">
        <v>39</v>
      </c>
      <c r="V61" s="930">
        <v>36.900000000000006</v>
      </c>
      <c r="W61" s="930">
        <v>-2.0999999999999943</v>
      </c>
      <c r="X61" s="980">
        <v>0.94615384615384635</v>
      </c>
      <c r="Y61" s="978">
        <v>6</v>
      </c>
    </row>
    <row r="62" spans="1:25" ht="14.45" customHeight="1" x14ac:dyDescent="0.2">
      <c r="A62" s="943" t="s">
        <v>6961</v>
      </c>
      <c r="B62" s="924">
        <v>94</v>
      </c>
      <c r="C62" s="925">
        <v>36.49</v>
      </c>
      <c r="D62" s="926">
        <v>2.9</v>
      </c>
      <c r="E62" s="927">
        <v>93</v>
      </c>
      <c r="F62" s="907">
        <v>35.61</v>
      </c>
      <c r="G62" s="908">
        <v>2.7</v>
      </c>
      <c r="H62" s="909">
        <v>147</v>
      </c>
      <c r="I62" s="910">
        <v>55.95</v>
      </c>
      <c r="J62" s="911">
        <v>2.2000000000000002</v>
      </c>
      <c r="K62" s="912">
        <v>0.38</v>
      </c>
      <c r="L62" s="913">
        <v>1</v>
      </c>
      <c r="M62" s="913">
        <v>9</v>
      </c>
      <c r="N62" s="914">
        <v>3</v>
      </c>
      <c r="O62" s="913" t="s">
        <v>6856</v>
      </c>
      <c r="P62" s="928" t="s">
        <v>6962</v>
      </c>
      <c r="Q62" s="915">
        <f t="shared" si="0"/>
        <v>53</v>
      </c>
      <c r="R62" s="974">
        <f t="shared" si="0"/>
        <v>19.46</v>
      </c>
      <c r="S62" s="915">
        <f t="shared" si="1"/>
        <v>54</v>
      </c>
      <c r="T62" s="974">
        <f t="shared" si="2"/>
        <v>20.340000000000003</v>
      </c>
      <c r="U62" s="981">
        <v>441</v>
      </c>
      <c r="V62" s="924">
        <v>323.40000000000003</v>
      </c>
      <c r="W62" s="924">
        <v>-117.59999999999997</v>
      </c>
      <c r="X62" s="979">
        <v>0.73333333333333339</v>
      </c>
      <c r="Y62" s="977">
        <v>11</v>
      </c>
    </row>
    <row r="63" spans="1:25" ht="14.45" customHeight="1" x14ac:dyDescent="0.2">
      <c r="A63" s="944" t="s">
        <v>6963</v>
      </c>
      <c r="B63" s="930">
        <v>8</v>
      </c>
      <c r="C63" s="931">
        <v>3.9</v>
      </c>
      <c r="D63" s="929">
        <v>3.1</v>
      </c>
      <c r="E63" s="932">
        <v>8</v>
      </c>
      <c r="F63" s="933">
        <v>3.93</v>
      </c>
      <c r="G63" s="920">
        <v>3.9</v>
      </c>
      <c r="H63" s="934">
        <v>10</v>
      </c>
      <c r="I63" s="935">
        <v>4.6900000000000004</v>
      </c>
      <c r="J63" s="921">
        <v>3.5</v>
      </c>
      <c r="K63" s="936">
        <v>0.47</v>
      </c>
      <c r="L63" s="937">
        <v>1</v>
      </c>
      <c r="M63" s="937">
        <v>12</v>
      </c>
      <c r="N63" s="938">
        <v>4</v>
      </c>
      <c r="O63" s="937" t="s">
        <v>6856</v>
      </c>
      <c r="P63" s="939" t="s">
        <v>6964</v>
      </c>
      <c r="Q63" s="940">
        <f t="shared" si="0"/>
        <v>2</v>
      </c>
      <c r="R63" s="975">
        <f t="shared" si="0"/>
        <v>0.79000000000000048</v>
      </c>
      <c r="S63" s="940">
        <f t="shared" si="1"/>
        <v>2</v>
      </c>
      <c r="T63" s="975">
        <f t="shared" si="2"/>
        <v>0.76000000000000023</v>
      </c>
      <c r="U63" s="982">
        <v>40</v>
      </c>
      <c r="V63" s="930">
        <v>35</v>
      </c>
      <c r="W63" s="930">
        <v>-5</v>
      </c>
      <c r="X63" s="980">
        <v>0.875</v>
      </c>
      <c r="Y63" s="978">
        <v>6</v>
      </c>
    </row>
    <row r="64" spans="1:25" ht="14.45" customHeight="1" x14ac:dyDescent="0.2">
      <c r="A64" s="944" t="s">
        <v>6965</v>
      </c>
      <c r="B64" s="930">
        <v>1</v>
      </c>
      <c r="C64" s="931">
        <v>1.05</v>
      </c>
      <c r="D64" s="929">
        <v>16</v>
      </c>
      <c r="E64" s="932"/>
      <c r="F64" s="933"/>
      <c r="G64" s="920"/>
      <c r="H64" s="934">
        <v>1</v>
      </c>
      <c r="I64" s="935">
        <v>1.05</v>
      </c>
      <c r="J64" s="921">
        <v>3</v>
      </c>
      <c r="K64" s="936">
        <v>1.05</v>
      </c>
      <c r="L64" s="937">
        <v>3</v>
      </c>
      <c r="M64" s="937">
        <v>27</v>
      </c>
      <c r="N64" s="938">
        <v>9</v>
      </c>
      <c r="O64" s="937" t="s">
        <v>6856</v>
      </c>
      <c r="P64" s="939" t="s">
        <v>6966</v>
      </c>
      <c r="Q64" s="940">
        <f t="shared" si="0"/>
        <v>0</v>
      </c>
      <c r="R64" s="975">
        <f t="shared" si="0"/>
        <v>0</v>
      </c>
      <c r="S64" s="940">
        <f t="shared" si="1"/>
        <v>1</v>
      </c>
      <c r="T64" s="975">
        <f t="shared" si="2"/>
        <v>1.05</v>
      </c>
      <c r="U64" s="982">
        <v>9</v>
      </c>
      <c r="V64" s="930">
        <v>3</v>
      </c>
      <c r="W64" s="930">
        <v>-6</v>
      </c>
      <c r="X64" s="980">
        <v>0.33333333333333331</v>
      </c>
      <c r="Y64" s="978"/>
    </row>
    <row r="65" spans="1:25" ht="14.45" customHeight="1" x14ac:dyDescent="0.2">
      <c r="A65" s="943" t="s">
        <v>6967</v>
      </c>
      <c r="B65" s="924">
        <v>2</v>
      </c>
      <c r="C65" s="925">
        <v>1.63</v>
      </c>
      <c r="D65" s="926">
        <v>2.5</v>
      </c>
      <c r="E65" s="909">
        <v>1</v>
      </c>
      <c r="F65" s="910">
        <v>1.29</v>
      </c>
      <c r="G65" s="911">
        <v>3</v>
      </c>
      <c r="H65" s="913"/>
      <c r="I65" s="907"/>
      <c r="J65" s="908"/>
      <c r="K65" s="912">
        <v>0.74</v>
      </c>
      <c r="L65" s="913">
        <v>1</v>
      </c>
      <c r="M65" s="913">
        <v>12</v>
      </c>
      <c r="N65" s="914">
        <v>4</v>
      </c>
      <c r="O65" s="913" t="s">
        <v>6856</v>
      </c>
      <c r="P65" s="928" t="s">
        <v>6968</v>
      </c>
      <c r="Q65" s="915">
        <f t="shared" si="0"/>
        <v>-2</v>
      </c>
      <c r="R65" s="974">
        <f t="shared" si="0"/>
        <v>-1.63</v>
      </c>
      <c r="S65" s="915">
        <f t="shared" si="1"/>
        <v>-1</v>
      </c>
      <c r="T65" s="974">
        <f t="shared" si="2"/>
        <v>-1.29</v>
      </c>
      <c r="U65" s="981" t="s">
        <v>579</v>
      </c>
      <c r="V65" s="924" t="s">
        <v>579</v>
      </c>
      <c r="W65" s="924" t="s">
        <v>579</v>
      </c>
      <c r="X65" s="979" t="s">
        <v>579</v>
      </c>
      <c r="Y65" s="977"/>
    </row>
    <row r="66" spans="1:25" ht="14.45" customHeight="1" x14ac:dyDescent="0.2">
      <c r="A66" s="944" t="s">
        <v>6969</v>
      </c>
      <c r="B66" s="930">
        <v>1</v>
      </c>
      <c r="C66" s="931">
        <v>1.43</v>
      </c>
      <c r="D66" s="929">
        <v>3</v>
      </c>
      <c r="E66" s="934">
        <v>2</v>
      </c>
      <c r="F66" s="935">
        <v>2.85</v>
      </c>
      <c r="G66" s="921">
        <v>4</v>
      </c>
      <c r="H66" s="937">
        <v>2</v>
      </c>
      <c r="I66" s="933">
        <v>2.13</v>
      </c>
      <c r="J66" s="920">
        <v>2</v>
      </c>
      <c r="K66" s="936">
        <v>1.35</v>
      </c>
      <c r="L66" s="937">
        <v>3</v>
      </c>
      <c r="M66" s="937">
        <v>24</v>
      </c>
      <c r="N66" s="938">
        <v>8</v>
      </c>
      <c r="O66" s="937" t="s">
        <v>6856</v>
      </c>
      <c r="P66" s="939" t="s">
        <v>6970</v>
      </c>
      <c r="Q66" s="940">
        <f t="shared" si="0"/>
        <v>1</v>
      </c>
      <c r="R66" s="975">
        <f t="shared" si="0"/>
        <v>0.7</v>
      </c>
      <c r="S66" s="940">
        <f t="shared" si="1"/>
        <v>0</v>
      </c>
      <c r="T66" s="975">
        <f t="shared" si="2"/>
        <v>-0.7200000000000002</v>
      </c>
      <c r="U66" s="982">
        <v>16</v>
      </c>
      <c r="V66" s="930">
        <v>4</v>
      </c>
      <c r="W66" s="930">
        <v>-12</v>
      </c>
      <c r="X66" s="980">
        <v>0.25</v>
      </c>
      <c r="Y66" s="978"/>
    </row>
    <row r="67" spans="1:25" ht="14.45" customHeight="1" x14ac:dyDescent="0.2">
      <c r="A67" s="943" t="s">
        <v>6971</v>
      </c>
      <c r="B67" s="924">
        <v>18</v>
      </c>
      <c r="C67" s="925">
        <v>14.55</v>
      </c>
      <c r="D67" s="926">
        <v>3.9</v>
      </c>
      <c r="E67" s="909">
        <v>22</v>
      </c>
      <c r="F67" s="910">
        <v>16.21</v>
      </c>
      <c r="G67" s="911">
        <v>3.7</v>
      </c>
      <c r="H67" s="913">
        <v>19</v>
      </c>
      <c r="I67" s="907">
        <v>14.19</v>
      </c>
      <c r="J67" s="908">
        <v>3.8</v>
      </c>
      <c r="K67" s="912">
        <v>0.62</v>
      </c>
      <c r="L67" s="913">
        <v>1</v>
      </c>
      <c r="M67" s="913">
        <v>12</v>
      </c>
      <c r="N67" s="914">
        <v>4</v>
      </c>
      <c r="O67" s="913" t="s">
        <v>6856</v>
      </c>
      <c r="P67" s="928" t="s">
        <v>6972</v>
      </c>
      <c r="Q67" s="915">
        <f t="shared" si="0"/>
        <v>1</v>
      </c>
      <c r="R67" s="974">
        <f t="shared" si="0"/>
        <v>-0.36000000000000121</v>
      </c>
      <c r="S67" s="915">
        <f t="shared" si="1"/>
        <v>-3</v>
      </c>
      <c r="T67" s="974">
        <f t="shared" si="2"/>
        <v>-2.0200000000000014</v>
      </c>
      <c r="U67" s="981">
        <v>76</v>
      </c>
      <c r="V67" s="924">
        <v>72.2</v>
      </c>
      <c r="W67" s="924">
        <v>-3.7999999999999972</v>
      </c>
      <c r="X67" s="979">
        <v>0.95000000000000007</v>
      </c>
      <c r="Y67" s="977">
        <v>9</v>
      </c>
    </row>
    <row r="68" spans="1:25" ht="14.45" customHeight="1" x14ac:dyDescent="0.2">
      <c r="A68" s="944" t="s">
        <v>6973</v>
      </c>
      <c r="B68" s="930">
        <v>4</v>
      </c>
      <c r="C68" s="931">
        <v>4.04</v>
      </c>
      <c r="D68" s="929">
        <v>8</v>
      </c>
      <c r="E68" s="934">
        <v>2</v>
      </c>
      <c r="F68" s="935">
        <v>1.62</v>
      </c>
      <c r="G68" s="921">
        <v>6</v>
      </c>
      <c r="H68" s="937">
        <v>2</v>
      </c>
      <c r="I68" s="933">
        <v>1.62</v>
      </c>
      <c r="J68" s="920">
        <v>5.5</v>
      </c>
      <c r="K68" s="936">
        <v>0.81</v>
      </c>
      <c r="L68" s="937">
        <v>2</v>
      </c>
      <c r="M68" s="937">
        <v>18</v>
      </c>
      <c r="N68" s="938">
        <v>6</v>
      </c>
      <c r="O68" s="937" t="s">
        <v>6856</v>
      </c>
      <c r="P68" s="939" t="s">
        <v>6974</v>
      </c>
      <c r="Q68" s="940">
        <f t="shared" si="0"/>
        <v>-2</v>
      </c>
      <c r="R68" s="975">
        <f t="shared" si="0"/>
        <v>-2.42</v>
      </c>
      <c r="S68" s="940">
        <f t="shared" si="1"/>
        <v>0</v>
      </c>
      <c r="T68" s="975">
        <f t="shared" si="2"/>
        <v>0</v>
      </c>
      <c r="U68" s="982">
        <v>12</v>
      </c>
      <c r="V68" s="930">
        <v>11</v>
      </c>
      <c r="W68" s="930">
        <v>-1</v>
      </c>
      <c r="X68" s="980">
        <v>0.91666666666666663</v>
      </c>
      <c r="Y68" s="978">
        <v>2</v>
      </c>
    </row>
    <row r="69" spans="1:25" ht="14.45" customHeight="1" x14ac:dyDescent="0.2">
      <c r="A69" s="943" t="s">
        <v>6975</v>
      </c>
      <c r="B69" s="916">
        <v>321</v>
      </c>
      <c r="C69" s="917">
        <v>297.70999999999998</v>
      </c>
      <c r="D69" s="918">
        <v>2.8</v>
      </c>
      <c r="E69" s="927">
        <v>311</v>
      </c>
      <c r="F69" s="907">
        <v>288.74</v>
      </c>
      <c r="G69" s="908">
        <v>2.7</v>
      </c>
      <c r="H69" s="913">
        <v>301</v>
      </c>
      <c r="I69" s="907">
        <v>282.08999999999997</v>
      </c>
      <c r="J69" s="908">
        <v>2.7</v>
      </c>
      <c r="K69" s="912">
        <v>0.89</v>
      </c>
      <c r="L69" s="913">
        <v>1</v>
      </c>
      <c r="M69" s="913">
        <v>12</v>
      </c>
      <c r="N69" s="914">
        <v>4</v>
      </c>
      <c r="O69" s="913" t="s">
        <v>6856</v>
      </c>
      <c r="P69" s="928" t="s">
        <v>6976</v>
      </c>
      <c r="Q69" s="915">
        <f t="shared" si="0"/>
        <v>-20</v>
      </c>
      <c r="R69" s="974">
        <f t="shared" si="0"/>
        <v>-15.620000000000005</v>
      </c>
      <c r="S69" s="915">
        <f t="shared" si="1"/>
        <v>-10</v>
      </c>
      <c r="T69" s="974">
        <f t="shared" si="2"/>
        <v>-6.6500000000000341</v>
      </c>
      <c r="U69" s="981">
        <v>1204</v>
      </c>
      <c r="V69" s="924">
        <v>812.7</v>
      </c>
      <c r="W69" s="924">
        <v>-391.29999999999995</v>
      </c>
      <c r="X69" s="979">
        <v>0.67500000000000004</v>
      </c>
      <c r="Y69" s="977">
        <v>13</v>
      </c>
    </row>
    <row r="70" spans="1:25" ht="14.45" customHeight="1" x14ac:dyDescent="0.2">
      <c r="A70" s="944" t="s">
        <v>6977</v>
      </c>
      <c r="B70" s="941">
        <v>36</v>
      </c>
      <c r="C70" s="942">
        <v>50.26</v>
      </c>
      <c r="D70" s="922">
        <v>4.5</v>
      </c>
      <c r="E70" s="932">
        <v>34</v>
      </c>
      <c r="F70" s="933">
        <v>47.22</v>
      </c>
      <c r="G70" s="920">
        <v>3.4</v>
      </c>
      <c r="H70" s="937">
        <v>38</v>
      </c>
      <c r="I70" s="933">
        <v>53.56</v>
      </c>
      <c r="J70" s="920">
        <v>4.5999999999999996</v>
      </c>
      <c r="K70" s="936">
        <v>1.37</v>
      </c>
      <c r="L70" s="937">
        <v>2</v>
      </c>
      <c r="M70" s="937">
        <v>21</v>
      </c>
      <c r="N70" s="938">
        <v>7</v>
      </c>
      <c r="O70" s="937" t="s">
        <v>6856</v>
      </c>
      <c r="P70" s="939" t="s">
        <v>6978</v>
      </c>
      <c r="Q70" s="940">
        <f t="shared" ref="Q70:R133" si="3">H70-B70</f>
        <v>2</v>
      </c>
      <c r="R70" s="975">
        <f t="shared" si="3"/>
        <v>3.3000000000000043</v>
      </c>
      <c r="S70" s="940">
        <f t="shared" ref="S70:S133" si="4">H70-E70</f>
        <v>4</v>
      </c>
      <c r="T70" s="975">
        <f t="shared" ref="T70:T133" si="5">I70-F70</f>
        <v>6.3400000000000034</v>
      </c>
      <c r="U70" s="982">
        <v>266</v>
      </c>
      <c r="V70" s="930">
        <v>174.79999999999998</v>
      </c>
      <c r="W70" s="930">
        <v>-91.200000000000017</v>
      </c>
      <c r="X70" s="980">
        <v>0.65714285714285703</v>
      </c>
      <c r="Y70" s="978">
        <v>25</v>
      </c>
    </row>
    <row r="71" spans="1:25" ht="14.45" customHeight="1" x14ac:dyDescent="0.2">
      <c r="A71" s="944" t="s">
        <v>6979</v>
      </c>
      <c r="B71" s="941">
        <v>3</v>
      </c>
      <c r="C71" s="942">
        <v>9.76</v>
      </c>
      <c r="D71" s="922">
        <v>10.7</v>
      </c>
      <c r="E71" s="932">
        <v>4</v>
      </c>
      <c r="F71" s="933">
        <v>6.57</v>
      </c>
      <c r="G71" s="920">
        <v>3.3</v>
      </c>
      <c r="H71" s="937">
        <v>8</v>
      </c>
      <c r="I71" s="933">
        <v>13.63</v>
      </c>
      <c r="J71" s="920">
        <v>3.1</v>
      </c>
      <c r="K71" s="936">
        <v>1.76</v>
      </c>
      <c r="L71" s="937">
        <v>3</v>
      </c>
      <c r="M71" s="937">
        <v>27</v>
      </c>
      <c r="N71" s="938">
        <v>9</v>
      </c>
      <c r="O71" s="937" t="s">
        <v>6856</v>
      </c>
      <c r="P71" s="939" t="s">
        <v>6980</v>
      </c>
      <c r="Q71" s="940">
        <f t="shared" si="3"/>
        <v>5</v>
      </c>
      <c r="R71" s="975">
        <f t="shared" si="3"/>
        <v>3.870000000000001</v>
      </c>
      <c r="S71" s="940">
        <f t="shared" si="4"/>
        <v>4</v>
      </c>
      <c r="T71" s="975">
        <f t="shared" si="5"/>
        <v>7.0600000000000005</v>
      </c>
      <c r="U71" s="982">
        <v>72</v>
      </c>
      <c r="V71" s="930">
        <v>24.8</v>
      </c>
      <c r="W71" s="930">
        <v>-47.2</v>
      </c>
      <c r="X71" s="980">
        <v>0.34444444444444444</v>
      </c>
      <c r="Y71" s="978"/>
    </row>
    <row r="72" spans="1:25" ht="14.45" customHeight="1" x14ac:dyDescent="0.2">
      <c r="A72" s="943" t="s">
        <v>6981</v>
      </c>
      <c r="B72" s="924">
        <v>41</v>
      </c>
      <c r="C72" s="925">
        <v>23.83</v>
      </c>
      <c r="D72" s="926">
        <v>2.5</v>
      </c>
      <c r="E72" s="927">
        <v>28</v>
      </c>
      <c r="F72" s="907">
        <v>15.46</v>
      </c>
      <c r="G72" s="908">
        <v>2.8</v>
      </c>
      <c r="H72" s="909">
        <v>46</v>
      </c>
      <c r="I72" s="910">
        <v>26.14</v>
      </c>
      <c r="J72" s="911">
        <v>2.6</v>
      </c>
      <c r="K72" s="912">
        <v>0.54</v>
      </c>
      <c r="L72" s="913">
        <v>1</v>
      </c>
      <c r="M72" s="913">
        <v>12</v>
      </c>
      <c r="N72" s="914">
        <v>4</v>
      </c>
      <c r="O72" s="913" t="s">
        <v>6856</v>
      </c>
      <c r="P72" s="928" t="s">
        <v>6982</v>
      </c>
      <c r="Q72" s="915">
        <f t="shared" si="3"/>
        <v>5</v>
      </c>
      <c r="R72" s="974">
        <f t="shared" si="3"/>
        <v>2.3100000000000023</v>
      </c>
      <c r="S72" s="915">
        <f t="shared" si="4"/>
        <v>18</v>
      </c>
      <c r="T72" s="974">
        <f t="shared" si="5"/>
        <v>10.68</v>
      </c>
      <c r="U72" s="981">
        <v>184</v>
      </c>
      <c r="V72" s="924">
        <v>119.60000000000001</v>
      </c>
      <c r="W72" s="924">
        <v>-64.399999999999991</v>
      </c>
      <c r="X72" s="979">
        <v>0.65</v>
      </c>
      <c r="Y72" s="977">
        <v>3</v>
      </c>
    </row>
    <row r="73" spans="1:25" ht="14.45" customHeight="1" x14ac:dyDescent="0.2">
      <c r="A73" s="944" t="s">
        <v>6983</v>
      </c>
      <c r="B73" s="930"/>
      <c r="C73" s="931"/>
      <c r="D73" s="929"/>
      <c r="E73" s="932">
        <v>2</v>
      </c>
      <c r="F73" s="933">
        <v>1.69</v>
      </c>
      <c r="G73" s="920">
        <v>4</v>
      </c>
      <c r="H73" s="934">
        <v>6</v>
      </c>
      <c r="I73" s="935">
        <v>4.82</v>
      </c>
      <c r="J73" s="921">
        <v>4.5</v>
      </c>
      <c r="K73" s="936">
        <v>0.8</v>
      </c>
      <c r="L73" s="937">
        <v>2</v>
      </c>
      <c r="M73" s="937">
        <v>21</v>
      </c>
      <c r="N73" s="938">
        <v>7</v>
      </c>
      <c r="O73" s="937" t="s">
        <v>6856</v>
      </c>
      <c r="P73" s="939" t="s">
        <v>6984</v>
      </c>
      <c r="Q73" s="940">
        <f t="shared" si="3"/>
        <v>6</v>
      </c>
      <c r="R73" s="975">
        <f t="shared" si="3"/>
        <v>4.82</v>
      </c>
      <c r="S73" s="940">
        <f t="shared" si="4"/>
        <v>4</v>
      </c>
      <c r="T73" s="975">
        <f t="shared" si="5"/>
        <v>3.1300000000000003</v>
      </c>
      <c r="U73" s="982">
        <v>42</v>
      </c>
      <c r="V73" s="930">
        <v>27</v>
      </c>
      <c r="W73" s="930">
        <v>-15</v>
      </c>
      <c r="X73" s="980">
        <v>0.6428571428571429</v>
      </c>
      <c r="Y73" s="978">
        <v>4</v>
      </c>
    </row>
    <row r="74" spans="1:25" ht="14.45" customHeight="1" x14ac:dyDescent="0.2">
      <c r="A74" s="943" t="s">
        <v>6985</v>
      </c>
      <c r="B74" s="924">
        <v>7</v>
      </c>
      <c r="C74" s="925">
        <v>4.6399999999999997</v>
      </c>
      <c r="D74" s="926">
        <v>3.7</v>
      </c>
      <c r="E74" s="927">
        <v>9</v>
      </c>
      <c r="F74" s="907">
        <v>6.27</v>
      </c>
      <c r="G74" s="908">
        <v>3.6</v>
      </c>
      <c r="H74" s="909">
        <v>10</v>
      </c>
      <c r="I74" s="910">
        <v>6.12</v>
      </c>
      <c r="J74" s="911">
        <v>3.5</v>
      </c>
      <c r="K74" s="912">
        <v>0.61</v>
      </c>
      <c r="L74" s="913">
        <v>1</v>
      </c>
      <c r="M74" s="913">
        <v>12</v>
      </c>
      <c r="N74" s="914">
        <v>4</v>
      </c>
      <c r="O74" s="913" t="s">
        <v>6856</v>
      </c>
      <c r="P74" s="928" t="s">
        <v>6986</v>
      </c>
      <c r="Q74" s="915">
        <f t="shared" si="3"/>
        <v>3</v>
      </c>
      <c r="R74" s="974">
        <f t="shared" si="3"/>
        <v>1.4800000000000004</v>
      </c>
      <c r="S74" s="915">
        <f t="shared" si="4"/>
        <v>1</v>
      </c>
      <c r="T74" s="974">
        <f t="shared" si="5"/>
        <v>-0.14999999999999947</v>
      </c>
      <c r="U74" s="981">
        <v>40</v>
      </c>
      <c r="V74" s="924">
        <v>35</v>
      </c>
      <c r="W74" s="924">
        <v>-5</v>
      </c>
      <c r="X74" s="979">
        <v>0.875</v>
      </c>
      <c r="Y74" s="977">
        <v>7</v>
      </c>
    </row>
    <row r="75" spans="1:25" ht="14.45" customHeight="1" x14ac:dyDescent="0.2">
      <c r="A75" s="944" t="s">
        <v>6987</v>
      </c>
      <c r="B75" s="930">
        <v>2</v>
      </c>
      <c r="C75" s="931">
        <v>2.5</v>
      </c>
      <c r="D75" s="929">
        <v>6</v>
      </c>
      <c r="E75" s="932">
        <v>3</v>
      </c>
      <c r="F75" s="933">
        <v>3.75</v>
      </c>
      <c r="G75" s="920">
        <v>9.6999999999999993</v>
      </c>
      <c r="H75" s="934">
        <v>3</v>
      </c>
      <c r="I75" s="935">
        <v>3.76</v>
      </c>
      <c r="J75" s="921">
        <v>8.3000000000000007</v>
      </c>
      <c r="K75" s="936">
        <v>1.25</v>
      </c>
      <c r="L75" s="937">
        <v>3</v>
      </c>
      <c r="M75" s="937">
        <v>27</v>
      </c>
      <c r="N75" s="938">
        <v>9</v>
      </c>
      <c r="O75" s="937" t="s">
        <v>6856</v>
      </c>
      <c r="P75" s="939" t="s">
        <v>6986</v>
      </c>
      <c r="Q75" s="940">
        <f t="shared" si="3"/>
        <v>1</v>
      </c>
      <c r="R75" s="975">
        <f t="shared" si="3"/>
        <v>1.2599999999999998</v>
      </c>
      <c r="S75" s="940">
        <f t="shared" si="4"/>
        <v>0</v>
      </c>
      <c r="T75" s="975">
        <f t="shared" si="5"/>
        <v>9.9999999999997868E-3</v>
      </c>
      <c r="U75" s="982">
        <v>27</v>
      </c>
      <c r="V75" s="930">
        <v>24.900000000000002</v>
      </c>
      <c r="W75" s="930">
        <v>-2.0999999999999979</v>
      </c>
      <c r="X75" s="980">
        <v>0.92222222222222228</v>
      </c>
      <c r="Y75" s="978">
        <v>4</v>
      </c>
    </row>
    <row r="76" spans="1:25" ht="14.45" customHeight="1" x14ac:dyDescent="0.2">
      <c r="A76" s="943" t="s">
        <v>6988</v>
      </c>
      <c r="B76" s="924">
        <v>74</v>
      </c>
      <c r="C76" s="925">
        <v>46.05</v>
      </c>
      <c r="D76" s="926">
        <v>3.1</v>
      </c>
      <c r="E76" s="927">
        <v>72</v>
      </c>
      <c r="F76" s="907">
        <v>45.46</v>
      </c>
      <c r="G76" s="908">
        <v>3</v>
      </c>
      <c r="H76" s="909">
        <v>83</v>
      </c>
      <c r="I76" s="910">
        <v>50.4</v>
      </c>
      <c r="J76" s="911">
        <v>3</v>
      </c>
      <c r="K76" s="912">
        <v>0.6</v>
      </c>
      <c r="L76" s="913">
        <v>1</v>
      </c>
      <c r="M76" s="913">
        <v>9</v>
      </c>
      <c r="N76" s="914">
        <v>3</v>
      </c>
      <c r="O76" s="913" t="s">
        <v>6856</v>
      </c>
      <c r="P76" s="928" t="s">
        <v>6989</v>
      </c>
      <c r="Q76" s="915">
        <f t="shared" si="3"/>
        <v>9</v>
      </c>
      <c r="R76" s="974">
        <f t="shared" si="3"/>
        <v>4.3500000000000014</v>
      </c>
      <c r="S76" s="915">
        <f t="shared" si="4"/>
        <v>11</v>
      </c>
      <c r="T76" s="974">
        <f t="shared" si="5"/>
        <v>4.9399999999999977</v>
      </c>
      <c r="U76" s="981">
        <v>249</v>
      </c>
      <c r="V76" s="924">
        <v>249</v>
      </c>
      <c r="W76" s="924">
        <v>0</v>
      </c>
      <c r="X76" s="979">
        <v>1</v>
      </c>
      <c r="Y76" s="977">
        <v>4</v>
      </c>
    </row>
    <row r="77" spans="1:25" ht="14.45" customHeight="1" x14ac:dyDescent="0.2">
      <c r="A77" s="944" t="s">
        <v>6990</v>
      </c>
      <c r="B77" s="930">
        <v>5</v>
      </c>
      <c r="C77" s="931">
        <v>3.26</v>
      </c>
      <c r="D77" s="929">
        <v>3</v>
      </c>
      <c r="E77" s="932">
        <v>1</v>
      </c>
      <c r="F77" s="933">
        <v>0.62</v>
      </c>
      <c r="G77" s="920">
        <v>10</v>
      </c>
      <c r="H77" s="934">
        <v>1</v>
      </c>
      <c r="I77" s="935">
        <v>0.62</v>
      </c>
      <c r="J77" s="921">
        <v>2</v>
      </c>
      <c r="K77" s="936">
        <v>0.62</v>
      </c>
      <c r="L77" s="937">
        <v>1</v>
      </c>
      <c r="M77" s="937">
        <v>12</v>
      </c>
      <c r="N77" s="938">
        <v>4</v>
      </c>
      <c r="O77" s="937" t="s">
        <v>6856</v>
      </c>
      <c r="P77" s="939" t="s">
        <v>6991</v>
      </c>
      <c r="Q77" s="940">
        <f t="shared" si="3"/>
        <v>-4</v>
      </c>
      <c r="R77" s="975">
        <f t="shared" si="3"/>
        <v>-2.6399999999999997</v>
      </c>
      <c r="S77" s="940">
        <f t="shared" si="4"/>
        <v>0</v>
      </c>
      <c r="T77" s="975">
        <f t="shared" si="5"/>
        <v>0</v>
      </c>
      <c r="U77" s="982">
        <v>4</v>
      </c>
      <c r="V77" s="930">
        <v>2</v>
      </c>
      <c r="W77" s="930">
        <v>-2</v>
      </c>
      <c r="X77" s="980">
        <v>0.5</v>
      </c>
      <c r="Y77" s="978"/>
    </row>
    <row r="78" spans="1:25" ht="14.45" customHeight="1" x14ac:dyDescent="0.2">
      <c r="A78" s="943" t="s">
        <v>6992</v>
      </c>
      <c r="B78" s="916">
        <v>1</v>
      </c>
      <c r="C78" s="917">
        <v>4.5199999999999996</v>
      </c>
      <c r="D78" s="918">
        <v>17</v>
      </c>
      <c r="E78" s="927"/>
      <c r="F78" s="907"/>
      <c r="G78" s="908"/>
      <c r="H78" s="913"/>
      <c r="I78" s="907"/>
      <c r="J78" s="908"/>
      <c r="K78" s="912">
        <v>4.5199999999999996</v>
      </c>
      <c r="L78" s="913">
        <v>5</v>
      </c>
      <c r="M78" s="913">
        <v>42</v>
      </c>
      <c r="N78" s="914">
        <v>14</v>
      </c>
      <c r="O78" s="913" t="s">
        <v>6856</v>
      </c>
      <c r="P78" s="928" t="s">
        <v>6993</v>
      </c>
      <c r="Q78" s="915">
        <f t="shared" si="3"/>
        <v>-1</v>
      </c>
      <c r="R78" s="974">
        <f t="shared" si="3"/>
        <v>-4.5199999999999996</v>
      </c>
      <c r="S78" s="915">
        <f t="shared" si="4"/>
        <v>0</v>
      </c>
      <c r="T78" s="974">
        <f t="shared" si="5"/>
        <v>0</v>
      </c>
      <c r="U78" s="981" t="s">
        <v>579</v>
      </c>
      <c r="V78" s="924" t="s">
        <v>579</v>
      </c>
      <c r="W78" s="924" t="s">
        <v>579</v>
      </c>
      <c r="X78" s="979" t="s">
        <v>579</v>
      </c>
      <c r="Y78" s="977"/>
    </row>
    <row r="79" spans="1:25" ht="14.45" customHeight="1" x14ac:dyDescent="0.2">
      <c r="A79" s="943" t="s">
        <v>6994</v>
      </c>
      <c r="B79" s="924">
        <v>2</v>
      </c>
      <c r="C79" s="925">
        <v>0.99</v>
      </c>
      <c r="D79" s="926">
        <v>5.5</v>
      </c>
      <c r="E79" s="909">
        <v>4</v>
      </c>
      <c r="F79" s="910">
        <v>1.89</v>
      </c>
      <c r="G79" s="911">
        <v>2.8</v>
      </c>
      <c r="H79" s="913">
        <v>2</v>
      </c>
      <c r="I79" s="907">
        <v>0.76</v>
      </c>
      <c r="J79" s="908">
        <v>2</v>
      </c>
      <c r="K79" s="912">
        <v>0.49</v>
      </c>
      <c r="L79" s="913">
        <v>2</v>
      </c>
      <c r="M79" s="913">
        <v>21</v>
      </c>
      <c r="N79" s="914">
        <v>7</v>
      </c>
      <c r="O79" s="913" t="s">
        <v>6856</v>
      </c>
      <c r="P79" s="928" t="s">
        <v>6995</v>
      </c>
      <c r="Q79" s="915">
        <f t="shared" si="3"/>
        <v>0</v>
      </c>
      <c r="R79" s="974">
        <f t="shared" si="3"/>
        <v>-0.22999999999999998</v>
      </c>
      <c r="S79" s="915">
        <f t="shared" si="4"/>
        <v>-2</v>
      </c>
      <c r="T79" s="974">
        <f t="shared" si="5"/>
        <v>-1.1299999999999999</v>
      </c>
      <c r="U79" s="981">
        <v>14</v>
      </c>
      <c r="V79" s="924">
        <v>4</v>
      </c>
      <c r="W79" s="924">
        <v>-10</v>
      </c>
      <c r="X79" s="979">
        <v>0.2857142857142857</v>
      </c>
      <c r="Y79" s="977"/>
    </row>
    <row r="80" spans="1:25" ht="14.45" customHeight="1" x14ac:dyDescent="0.2">
      <c r="A80" s="943" t="s">
        <v>6996</v>
      </c>
      <c r="B80" s="924">
        <v>4</v>
      </c>
      <c r="C80" s="925">
        <v>1.9</v>
      </c>
      <c r="D80" s="926">
        <v>3.5</v>
      </c>
      <c r="E80" s="927">
        <v>8</v>
      </c>
      <c r="F80" s="907">
        <v>3.89</v>
      </c>
      <c r="G80" s="908">
        <v>4.3</v>
      </c>
      <c r="H80" s="909">
        <v>6</v>
      </c>
      <c r="I80" s="910">
        <v>2.84</v>
      </c>
      <c r="J80" s="911">
        <v>4.8</v>
      </c>
      <c r="K80" s="912">
        <v>0.47</v>
      </c>
      <c r="L80" s="913">
        <v>2</v>
      </c>
      <c r="M80" s="913">
        <v>21</v>
      </c>
      <c r="N80" s="914">
        <v>7</v>
      </c>
      <c r="O80" s="913" t="s">
        <v>6856</v>
      </c>
      <c r="P80" s="928" t="s">
        <v>6997</v>
      </c>
      <c r="Q80" s="915">
        <f t="shared" si="3"/>
        <v>2</v>
      </c>
      <c r="R80" s="974">
        <f t="shared" si="3"/>
        <v>0.94</v>
      </c>
      <c r="S80" s="915">
        <f t="shared" si="4"/>
        <v>-2</v>
      </c>
      <c r="T80" s="974">
        <f t="shared" si="5"/>
        <v>-1.0500000000000003</v>
      </c>
      <c r="U80" s="981">
        <v>42</v>
      </c>
      <c r="V80" s="924">
        <v>28.799999999999997</v>
      </c>
      <c r="W80" s="924">
        <v>-13.200000000000003</v>
      </c>
      <c r="X80" s="979">
        <v>0.68571428571428561</v>
      </c>
      <c r="Y80" s="977">
        <v>2</v>
      </c>
    </row>
    <row r="81" spans="1:25" ht="14.45" customHeight="1" x14ac:dyDescent="0.2">
      <c r="A81" s="944" t="s">
        <v>6998</v>
      </c>
      <c r="B81" s="930"/>
      <c r="C81" s="931"/>
      <c r="D81" s="929"/>
      <c r="E81" s="932">
        <v>2</v>
      </c>
      <c r="F81" s="933">
        <v>1.36</v>
      </c>
      <c r="G81" s="920">
        <v>5.5</v>
      </c>
      <c r="H81" s="934">
        <v>4</v>
      </c>
      <c r="I81" s="935">
        <v>2.6</v>
      </c>
      <c r="J81" s="921">
        <v>7.5</v>
      </c>
      <c r="K81" s="936">
        <v>0.63</v>
      </c>
      <c r="L81" s="937">
        <v>3</v>
      </c>
      <c r="M81" s="937">
        <v>27</v>
      </c>
      <c r="N81" s="938">
        <v>9</v>
      </c>
      <c r="O81" s="937" t="s">
        <v>6856</v>
      </c>
      <c r="P81" s="939" t="s">
        <v>6999</v>
      </c>
      <c r="Q81" s="940">
        <f t="shared" si="3"/>
        <v>4</v>
      </c>
      <c r="R81" s="975">
        <f t="shared" si="3"/>
        <v>2.6</v>
      </c>
      <c r="S81" s="940">
        <f t="shared" si="4"/>
        <v>2</v>
      </c>
      <c r="T81" s="975">
        <f t="shared" si="5"/>
        <v>1.24</v>
      </c>
      <c r="U81" s="982">
        <v>36</v>
      </c>
      <c r="V81" s="930">
        <v>30</v>
      </c>
      <c r="W81" s="930">
        <v>-6</v>
      </c>
      <c r="X81" s="980">
        <v>0.83333333333333337</v>
      </c>
      <c r="Y81" s="978">
        <v>4</v>
      </c>
    </row>
    <row r="82" spans="1:25" ht="14.45" customHeight="1" x14ac:dyDescent="0.2">
      <c r="A82" s="943" t="s">
        <v>7000</v>
      </c>
      <c r="B82" s="916">
        <v>22</v>
      </c>
      <c r="C82" s="917">
        <v>7.1</v>
      </c>
      <c r="D82" s="918">
        <v>2.6</v>
      </c>
      <c r="E82" s="927">
        <v>16</v>
      </c>
      <c r="F82" s="907">
        <v>5.59</v>
      </c>
      <c r="G82" s="908">
        <v>2.8</v>
      </c>
      <c r="H82" s="913">
        <v>21</v>
      </c>
      <c r="I82" s="907">
        <v>6.82</v>
      </c>
      <c r="J82" s="919">
        <v>3.2</v>
      </c>
      <c r="K82" s="912">
        <v>0.32</v>
      </c>
      <c r="L82" s="913">
        <v>1</v>
      </c>
      <c r="M82" s="913">
        <v>9</v>
      </c>
      <c r="N82" s="914">
        <v>3</v>
      </c>
      <c r="O82" s="913" t="s">
        <v>6856</v>
      </c>
      <c r="P82" s="928" t="s">
        <v>7001</v>
      </c>
      <c r="Q82" s="915">
        <f t="shared" si="3"/>
        <v>-1</v>
      </c>
      <c r="R82" s="974">
        <f t="shared" si="3"/>
        <v>-0.27999999999999936</v>
      </c>
      <c r="S82" s="915">
        <f t="shared" si="4"/>
        <v>5</v>
      </c>
      <c r="T82" s="974">
        <f t="shared" si="5"/>
        <v>1.2300000000000004</v>
      </c>
      <c r="U82" s="981">
        <v>63</v>
      </c>
      <c r="V82" s="924">
        <v>67.2</v>
      </c>
      <c r="W82" s="924">
        <v>4.2000000000000028</v>
      </c>
      <c r="X82" s="979">
        <v>1.0666666666666667</v>
      </c>
      <c r="Y82" s="977">
        <v>17</v>
      </c>
    </row>
    <row r="83" spans="1:25" ht="14.45" customHeight="1" x14ac:dyDescent="0.2">
      <c r="A83" s="944" t="s">
        <v>7002</v>
      </c>
      <c r="B83" s="941">
        <v>9</v>
      </c>
      <c r="C83" s="942">
        <v>3.95</v>
      </c>
      <c r="D83" s="922">
        <v>3.4</v>
      </c>
      <c r="E83" s="932">
        <v>5</v>
      </c>
      <c r="F83" s="933">
        <v>2.25</v>
      </c>
      <c r="G83" s="920">
        <v>3</v>
      </c>
      <c r="H83" s="937">
        <v>5</v>
      </c>
      <c r="I83" s="933">
        <v>2.12</v>
      </c>
      <c r="J83" s="920">
        <v>4.5999999999999996</v>
      </c>
      <c r="K83" s="936">
        <v>0.42</v>
      </c>
      <c r="L83" s="937">
        <v>2</v>
      </c>
      <c r="M83" s="937">
        <v>15</v>
      </c>
      <c r="N83" s="938">
        <v>5</v>
      </c>
      <c r="O83" s="937" t="s">
        <v>6856</v>
      </c>
      <c r="P83" s="939" t="s">
        <v>7003</v>
      </c>
      <c r="Q83" s="940">
        <f t="shared" si="3"/>
        <v>-4</v>
      </c>
      <c r="R83" s="975">
        <f t="shared" si="3"/>
        <v>-1.83</v>
      </c>
      <c r="S83" s="940">
        <f t="shared" si="4"/>
        <v>0</v>
      </c>
      <c r="T83" s="975">
        <f t="shared" si="5"/>
        <v>-0.12999999999999989</v>
      </c>
      <c r="U83" s="982">
        <v>25</v>
      </c>
      <c r="V83" s="930">
        <v>23</v>
      </c>
      <c r="W83" s="930">
        <v>-2</v>
      </c>
      <c r="X83" s="980">
        <v>0.92</v>
      </c>
      <c r="Y83" s="978">
        <v>7</v>
      </c>
    </row>
    <row r="84" spans="1:25" ht="14.45" customHeight="1" x14ac:dyDescent="0.2">
      <c r="A84" s="944" t="s">
        <v>7004</v>
      </c>
      <c r="B84" s="941">
        <v>1</v>
      </c>
      <c r="C84" s="942">
        <v>0.72</v>
      </c>
      <c r="D84" s="922">
        <v>3</v>
      </c>
      <c r="E84" s="932">
        <v>3</v>
      </c>
      <c r="F84" s="933">
        <v>2.16</v>
      </c>
      <c r="G84" s="920">
        <v>4.3</v>
      </c>
      <c r="H84" s="937"/>
      <c r="I84" s="933"/>
      <c r="J84" s="920"/>
      <c r="K84" s="936">
        <v>0.72</v>
      </c>
      <c r="L84" s="937">
        <v>3</v>
      </c>
      <c r="M84" s="937">
        <v>24</v>
      </c>
      <c r="N84" s="938">
        <v>8</v>
      </c>
      <c r="O84" s="937" t="s">
        <v>6856</v>
      </c>
      <c r="P84" s="939" t="s">
        <v>7005</v>
      </c>
      <c r="Q84" s="940">
        <f t="shared" si="3"/>
        <v>-1</v>
      </c>
      <c r="R84" s="975">
        <f t="shared" si="3"/>
        <v>-0.72</v>
      </c>
      <c r="S84" s="940">
        <f t="shared" si="4"/>
        <v>-3</v>
      </c>
      <c r="T84" s="975">
        <f t="shared" si="5"/>
        <v>-2.16</v>
      </c>
      <c r="U84" s="982" t="s">
        <v>579</v>
      </c>
      <c r="V84" s="930" t="s">
        <v>579</v>
      </c>
      <c r="W84" s="930" t="s">
        <v>579</v>
      </c>
      <c r="X84" s="980" t="s">
        <v>579</v>
      </c>
      <c r="Y84" s="978"/>
    </row>
    <row r="85" spans="1:25" ht="14.45" customHeight="1" x14ac:dyDescent="0.2">
      <c r="A85" s="943" t="s">
        <v>7006</v>
      </c>
      <c r="B85" s="924"/>
      <c r="C85" s="925"/>
      <c r="D85" s="926"/>
      <c r="E85" s="927"/>
      <c r="F85" s="907"/>
      <c r="G85" s="908"/>
      <c r="H85" s="909">
        <v>1</v>
      </c>
      <c r="I85" s="910">
        <v>0.47</v>
      </c>
      <c r="J85" s="911">
        <v>2</v>
      </c>
      <c r="K85" s="912">
        <v>0.68</v>
      </c>
      <c r="L85" s="913">
        <v>3</v>
      </c>
      <c r="M85" s="913">
        <v>24</v>
      </c>
      <c r="N85" s="914">
        <v>8</v>
      </c>
      <c r="O85" s="913" t="s">
        <v>6856</v>
      </c>
      <c r="P85" s="928" t="s">
        <v>7007</v>
      </c>
      <c r="Q85" s="915">
        <f t="shared" si="3"/>
        <v>1</v>
      </c>
      <c r="R85" s="974">
        <f t="shared" si="3"/>
        <v>0.47</v>
      </c>
      <c r="S85" s="915">
        <f t="shared" si="4"/>
        <v>1</v>
      </c>
      <c r="T85" s="974">
        <f t="shared" si="5"/>
        <v>0.47</v>
      </c>
      <c r="U85" s="981">
        <v>8</v>
      </c>
      <c r="V85" s="924">
        <v>2</v>
      </c>
      <c r="W85" s="924">
        <v>-6</v>
      </c>
      <c r="X85" s="979">
        <v>0.25</v>
      </c>
      <c r="Y85" s="977"/>
    </row>
    <row r="86" spans="1:25" ht="14.45" customHeight="1" x14ac:dyDescent="0.2">
      <c r="A86" s="944" t="s">
        <v>7008</v>
      </c>
      <c r="B86" s="930"/>
      <c r="C86" s="931"/>
      <c r="D86" s="929"/>
      <c r="E86" s="932"/>
      <c r="F86" s="933"/>
      <c r="G86" s="920"/>
      <c r="H86" s="934">
        <v>1</v>
      </c>
      <c r="I86" s="935">
        <v>0.89</v>
      </c>
      <c r="J86" s="921">
        <v>6</v>
      </c>
      <c r="K86" s="936">
        <v>0.89</v>
      </c>
      <c r="L86" s="937">
        <v>4</v>
      </c>
      <c r="M86" s="937">
        <v>33</v>
      </c>
      <c r="N86" s="938">
        <v>11</v>
      </c>
      <c r="O86" s="937" t="s">
        <v>6856</v>
      </c>
      <c r="P86" s="939" t="s">
        <v>7009</v>
      </c>
      <c r="Q86" s="940">
        <f t="shared" si="3"/>
        <v>1</v>
      </c>
      <c r="R86" s="975">
        <f t="shared" si="3"/>
        <v>0.89</v>
      </c>
      <c r="S86" s="940">
        <f t="shared" si="4"/>
        <v>1</v>
      </c>
      <c r="T86" s="975">
        <f t="shared" si="5"/>
        <v>0.89</v>
      </c>
      <c r="U86" s="982">
        <v>11</v>
      </c>
      <c r="V86" s="930">
        <v>6</v>
      </c>
      <c r="W86" s="930">
        <v>-5</v>
      </c>
      <c r="X86" s="980">
        <v>0.54545454545454541</v>
      </c>
      <c r="Y86" s="978"/>
    </row>
    <row r="87" spans="1:25" ht="14.45" customHeight="1" x14ac:dyDescent="0.2">
      <c r="A87" s="943" t="s">
        <v>7010</v>
      </c>
      <c r="B87" s="916">
        <v>10</v>
      </c>
      <c r="C87" s="917">
        <v>4.12</v>
      </c>
      <c r="D87" s="918">
        <v>3.1</v>
      </c>
      <c r="E87" s="927">
        <v>4</v>
      </c>
      <c r="F87" s="907">
        <v>1.73</v>
      </c>
      <c r="G87" s="908">
        <v>2.5</v>
      </c>
      <c r="H87" s="913">
        <v>4</v>
      </c>
      <c r="I87" s="907">
        <v>1.71</v>
      </c>
      <c r="J87" s="908">
        <v>4.5</v>
      </c>
      <c r="K87" s="912">
        <v>0.43</v>
      </c>
      <c r="L87" s="913">
        <v>2</v>
      </c>
      <c r="M87" s="913">
        <v>18</v>
      </c>
      <c r="N87" s="914">
        <v>6</v>
      </c>
      <c r="O87" s="913" t="s">
        <v>6856</v>
      </c>
      <c r="P87" s="928" t="s">
        <v>7011</v>
      </c>
      <c r="Q87" s="915">
        <f t="shared" si="3"/>
        <v>-6</v>
      </c>
      <c r="R87" s="974">
        <f t="shared" si="3"/>
        <v>-2.41</v>
      </c>
      <c r="S87" s="915">
        <f t="shared" si="4"/>
        <v>0</v>
      </c>
      <c r="T87" s="974">
        <f t="shared" si="5"/>
        <v>-2.0000000000000018E-2</v>
      </c>
      <c r="U87" s="981">
        <v>24</v>
      </c>
      <c r="V87" s="924">
        <v>18</v>
      </c>
      <c r="W87" s="924">
        <v>-6</v>
      </c>
      <c r="X87" s="979">
        <v>0.75</v>
      </c>
      <c r="Y87" s="977">
        <v>4</v>
      </c>
    </row>
    <row r="88" spans="1:25" ht="14.45" customHeight="1" x14ac:dyDescent="0.2">
      <c r="A88" s="944" t="s">
        <v>7012</v>
      </c>
      <c r="B88" s="941">
        <v>2</v>
      </c>
      <c r="C88" s="942">
        <v>1.01</v>
      </c>
      <c r="D88" s="922">
        <v>5</v>
      </c>
      <c r="E88" s="932">
        <v>4</v>
      </c>
      <c r="F88" s="933">
        <v>2.02</v>
      </c>
      <c r="G88" s="920">
        <v>3</v>
      </c>
      <c r="H88" s="937">
        <v>2</v>
      </c>
      <c r="I88" s="933">
        <v>1.01</v>
      </c>
      <c r="J88" s="920">
        <v>3</v>
      </c>
      <c r="K88" s="936">
        <v>0.5</v>
      </c>
      <c r="L88" s="937">
        <v>2</v>
      </c>
      <c r="M88" s="937">
        <v>21</v>
      </c>
      <c r="N88" s="938">
        <v>7</v>
      </c>
      <c r="O88" s="937" t="s">
        <v>6856</v>
      </c>
      <c r="P88" s="939" t="s">
        <v>7013</v>
      </c>
      <c r="Q88" s="940">
        <f t="shared" si="3"/>
        <v>0</v>
      </c>
      <c r="R88" s="975">
        <f t="shared" si="3"/>
        <v>0</v>
      </c>
      <c r="S88" s="940">
        <f t="shared" si="4"/>
        <v>-2</v>
      </c>
      <c r="T88" s="975">
        <f t="shared" si="5"/>
        <v>-1.01</v>
      </c>
      <c r="U88" s="982">
        <v>14</v>
      </c>
      <c r="V88" s="930">
        <v>6</v>
      </c>
      <c r="W88" s="930">
        <v>-8</v>
      </c>
      <c r="X88" s="980">
        <v>0.42857142857142855</v>
      </c>
      <c r="Y88" s="978"/>
    </row>
    <row r="89" spans="1:25" ht="14.45" customHeight="1" x14ac:dyDescent="0.2">
      <c r="A89" s="943" t="s">
        <v>7014</v>
      </c>
      <c r="B89" s="924">
        <v>1</v>
      </c>
      <c r="C89" s="925">
        <v>0.44</v>
      </c>
      <c r="D89" s="926">
        <v>8</v>
      </c>
      <c r="E89" s="927"/>
      <c r="F89" s="907"/>
      <c r="G89" s="908"/>
      <c r="H89" s="909">
        <v>1</v>
      </c>
      <c r="I89" s="910">
        <v>0.42</v>
      </c>
      <c r="J89" s="911">
        <v>2</v>
      </c>
      <c r="K89" s="912">
        <v>0.42</v>
      </c>
      <c r="L89" s="913">
        <v>2</v>
      </c>
      <c r="M89" s="913">
        <v>18</v>
      </c>
      <c r="N89" s="914">
        <v>6</v>
      </c>
      <c r="O89" s="913" t="s">
        <v>6856</v>
      </c>
      <c r="P89" s="928" t="s">
        <v>7015</v>
      </c>
      <c r="Q89" s="915">
        <f t="shared" si="3"/>
        <v>0</v>
      </c>
      <c r="R89" s="974">
        <f t="shared" si="3"/>
        <v>-2.0000000000000018E-2</v>
      </c>
      <c r="S89" s="915">
        <f t="shared" si="4"/>
        <v>1</v>
      </c>
      <c r="T89" s="974">
        <f t="shared" si="5"/>
        <v>0.42</v>
      </c>
      <c r="U89" s="981">
        <v>6</v>
      </c>
      <c r="V89" s="924">
        <v>2</v>
      </c>
      <c r="W89" s="924">
        <v>-4</v>
      </c>
      <c r="X89" s="979">
        <v>0.33333333333333331</v>
      </c>
      <c r="Y89" s="977"/>
    </row>
    <row r="90" spans="1:25" ht="14.45" customHeight="1" x14ac:dyDescent="0.2">
      <c r="A90" s="943" t="s">
        <v>7016</v>
      </c>
      <c r="B90" s="916">
        <v>4</v>
      </c>
      <c r="C90" s="917">
        <v>2.0299999999999998</v>
      </c>
      <c r="D90" s="918">
        <v>5</v>
      </c>
      <c r="E90" s="927"/>
      <c r="F90" s="907"/>
      <c r="G90" s="908"/>
      <c r="H90" s="913"/>
      <c r="I90" s="907"/>
      <c r="J90" s="908"/>
      <c r="K90" s="912">
        <v>0.51</v>
      </c>
      <c r="L90" s="913">
        <v>2</v>
      </c>
      <c r="M90" s="913">
        <v>21</v>
      </c>
      <c r="N90" s="914">
        <v>7</v>
      </c>
      <c r="O90" s="913" t="s">
        <v>6856</v>
      </c>
      <c r="P90" s="928" t="s">
        <v>7017</v>
      </c>
      <c r="Q90" s="915">
        <f t="shared" si="3"/>
        <v>-4</v>
      </c>
      <c r="R90" s="974">
        <f t="shared" si="3"/>
        <v>-2.0299999999999998</v>
      </c>
      <c r="S90" s="915">
        <f t="shared" si="4"/>
        <v>0</v>
      </c>
      <c r="T90" s="974">
        <f t="shared" si="5"/>
        <v>0</v>
      </c>
      <c r="U90" s="981" t="s">
        <v>579</v>
      </c>
      <c r="V90" s="924" t="s">
        <v>579</v>
      </c>
      <c r="W90" s="924" t="s">
        <v>579</v>
      </c>
      <c r="X90" s="979" t="s">
        <v>579</v>
      </c>
      <c r="Y90" s="977"/>
    </row>
    <row r="91" spans="1:25" ht="14.45" customHeight="1" x14ac:dyDescent="0.2">
      <c r="A91" s="944" t="s">
        <v>7018</v>
      </c>
      <c r="B91" s="941">
        <v>1</v>
      </c>
      <c r="C91" s="942">
        <v>0.67</v>
      </c>
      <c r="D91" s="922">
        <v>9</v>
      </c>
      <c r="E91" s="932"/>
      <c r="F91" s="933"/>
      <c r="G91" s="920"/>
      <c r="H91" s="937">
        <v>1</v>
      </c>
      <c r="I91" s="933">
        <v>0.67</v>
      </c>
      <c r="J91" s="920">
        <v>5</v>
      </c>
      <c r="K91" s="936">
        <v>0.67</v>
      </c>
      <c r="L91" s="937">
        <v>3</v>
      </c>
      <c r="M91" s="937">
        <v>27</v>
      </c>
      <c r="N91" s="938">
        <v>9</v>
      </c>
      <c r="O91" s="937" t="s">
        <v>6856</v>
      </c>
      <c r="P91" s="939" t="s">
        <v>7017</v>
      </c>
      <c r="Q91" s="940">
        <f t="shared" si="3"/>
        <v>0</v>
      </c>
      <c r="R91" s="975">
        <f t="shared" si="3"/>
        <v>0</v>
      </c>
      <c r="S91" s="940">
        <f t="shared" si="4"/>
        <v>1</v>
      </c>
      <c r="T91" s="975">
        <f t="shared" si="5"/>
        <v>0.67</v>
      </c>
      <c r="U91" s="982">
        <v>9</v>
      </c>
      <c r="V91" s="930">
        <v>5</v>
      </c>
      <c r="W91" s="930">
        <v>-4</v>
      </c>
      <c r="X91" s="980">
        <v>0.55555555555555558</v>
      </c>
      <c r="Y91" s="978"/>
    </row>
    <row r="92" spans="1:25" ht="14.45" customHeight="1" x14ac:dyDescent="0.2">
      <c r="A92" s="944" t="s">
        <v>7019</v>
      </c>
      <c r="B92" s="941"/>
      <c r="C92" s="942"/>
      <c r="D92" s="922"/>
      <c r="E92" s="932"/>
      <c r="F92" s="933"/>
      <c r="G92" s="920"/>
      <c r="H92" s="937">
        <v>1</v>
      </c>
      <c r="I92" s="933">
        <v>1.18</v>
      </c>
      <c r="J92" s="920">
        <v>8</v>
      </c>
      <c r="K92" s="936">
        <v>0.87</v>
      </c>
      <c r="L92" s="937">
        <v>4</v>
      </c>
      <c r="M92" s="937">
        <v>33</v>
      </c>
      <c r="N92" s="938">
        <v>11</v>
      </c>
      <c r="O92" s="937" t="s">
        <v>6856</v>
      </c>
      <c r="P92" s="939" t="s">
        <v>7017</v>
      </c>
      <c r="Q92" s="940">
        <f t="shared" si="3"/>
        <v>1</v>
      </c>
      <c r="R92" s="975">
        <f t="shared" si="3"/>
        <v>1.18</v>
      </c>
      <c r="S92" s="940">
        <f t="shared" si="4"/>
        <v>1</v>
      </c>
      <c r="T92" s="975">
        <f t="shared" si="5"/>
        <v>1.18</v>
      </c>
      <c r="U92" s="982">
        <v>11</v>
      </c>
      <c r="V92" s="930">
        <v>8</v>
      </c>
      <c r="W92" s="930">
        <v>-3</v>
      </c>
      <c r="X92" s="980">
        <v>0.72727272727272729</v>
      </c>
      <c r="Y92" s="978"/>
    </row>
    <row r="93" spans="1:25" ht="14.45" customHeight="1" x14ac:dyDescent="0.2">
      <c r="A93" s="943" t="s">
        <v>7020</v>
      </c>
      <c r="B93" s="916">
        <v>6</v>
      </c>
      <c r="C93" s="917">
        <v>2.09</v>
      </c>
      <c r="D93" s="918">
        <v>4.8</v>
      </c>
      <c r="E93" s="927">
        <v>4</v>
      </c>
      <c r="F93" s="907">
        <v>1.39</v>
      </c>
      <c r="G93" s="908">
        <v>2.8</v>
      </c>
      <c r="H93" s="913"/>
      <c r="I93" s="907"/>
      <c r="J93" s="908"/>
      <c r="K93" s="912">
        <v>0.35</v>
      </c>
      <c r="L93" s="913">
        <v>1</v>
      </c>
      <c r="M93" s="913">
        <v>12</v>
      </c>
      <c r="N93" s="914">
        <v>4</v>
      </c>
      <c r="O93" s="913" t="s">
        <v>6856</v>
      </c>
      <c r="P93" s="928" t="s">
        <v>7021</v>
      </c>
      <c r="Q93" s="915">
        <f t="shared" si="3"/>
        <v>-6</v>
      </c>
      <c r="R93" s="974">
        <f t="shared" si="3"/>
        <v>-2.09</v>
      </c>
      <c r="S93" s="915">
        <f t="shared" si="4"/>
        <v>-4</v>
      </c>
      <c r="T93" s="974">
        <f t="shared" si="5"/>
        <v>-1.39</v>
      </c>
      <c r="U93" s="981" t="s">
        <v>579</v>
      </c>
      <c r="V93" s="924" t="s">
        <v>579</v>
      </c>
      <c r="W93" s="924" t="s">
        <v>579</v>
      </c>
      <c r="X93" s="979" t="s">
        <v>579</v>
      </c>
      <c r="Y93" s="977"/>
    </row>
    <row r="94" spans="1:25" ht="14.45" customHeight="1" x14ac:dyDescent="0.2">
      <c r="A94" s="943" t="s">
        <v>7022</v>
      </c>
      <c r="B94" s="924">
        <v>11</v>
      </c>
      <c r="C94" s="925">
        <v>3.36</v>
      </c>
      <c r="D94" s="926">
        <v>2.4</v>
      </c>
      <c r="E94" s="927">
        <v>8</v>
      </c>
      <c r="F94" s="907">
        <v>2.44</v>
      </c>
      <c r="G94" s="908">
        <v>2.1</v>
      </c>
      <c r="H94" s="909">
        <v>10</v>
      </c>
      <c r="I94" s="910">
        <v>3.04</v>
      </c>
      <c r="J94" s="911">
        <v>3</v>
      </c>
      <c r="K94" s="912">
        <v>0.3</v>
      </c>
      <c r="L94" s="913">
        <v>1</v>
      </c>
      <c r="M94" s="913">
        <v>12</v>
      </c>
      <c r="N94" s="914">
        <v>4</v>
      </c>
      <c r="O94" s="913" t="s">
        <v>6856</v>
      </c>
      <c r="P94" s="928" t="s">
        <v>7023</v>
      </c>
      <c r="Q94" s="915">
        <f t="shared" si="3"/>
        <v>-1</v>
      </c>
      <c r="R94" s="974">
        <f t="shared" si="3"/>
        <v>-0.31999999999999984</v>
      </c>
      <c r="S94" s="915">
        <f t="shared" si="4"/>
        <v>2</v>
      </c>
      <c r="T94" s="974">
        <f t="shared" si="5"/>
        <v>0.60000000000000009</v>
      </c>
      <c r="U94" s="981">
        <v>40</v>
      </c>
      <c r="V94" s="924">
        <v>30</v>
      </c>
      <c r="W94" s="924">
        <v>-10</v>
      </c>
      <c r="X94" s="979">
        <v>0.75</v>
      </c>
      <c r="Y94" s="977">
        <v>6</v>
      </c>
    </row>
    <row r="95" spans="1:25" ht="14.45" customHeight="1" x14ac:dyDescent="0.2">
      <c r="A95" s="944" t="s">
        <v>7024</v>
      </c>
      <c r="B95" s="930"/>
      <c r="C95" s="931"/>
      <c r="D95" s="929"/>
      <c r="E95" s="932">
        <v>2</v>
      </c>
      <c r="F95" s="933">
        <v>0.95</v>
      </c>
      <c r="G95" s="920">
        <v>9.5</v>
      </c>
      <c r="H95" s="934">
        <v>2</v>
      </c>
      <c r="I95" s="935">
        <v>0.7</v>
      </c>
      <c r="J95" s="921">
        <v>2</v>
      </c>
      <c r="K95" s="936">
        <v>0.46</v>
      </c>
      <c r="L95" s="937">
        <v>2</v>
      </c>
      <c r="M95" s="937">
        <v>18</v>
      </c>
      <c r="N95" s="938">
        <v>6</v>
      </c>
      <c r="O95" s="937" t="s">
        <v>6856</v>
      </c>
      <c r="P95" s="939" t="s">
        <v>7025</v>
      </c>
      <c r="Q95" s="940">
        <f t="shared" si="3"/>
        <v>2</v>
      </c>
      <c r="R95" s="975">
        <f t="shared" si="3"/>
        <v>0.7</v>
      </c>
      <c r="S95" s="940">
        <f t="shared" si="4"/>
        <v>0</v>
      </c>
      <c r="T95" s="975">
        <f t="shared" si="5"/>
        <v>-0.25</v>
      </c>
      <c r="U95" s="982">
        <v>12</v>
      </c>
      <c r="V95" s="930">
        <v>4</v>
      </c>
      <c r="W95" s="930">
        <v>-8</v>
      </c>
      <c r="X95" s="980">
        <v>0.33333333333333331</v>
      </c>
      <c r="Y95" s="978"/>
    </row>
    <row r="96" spans="1:25" ht="14.45" customHeight="1" x14ac:dyDescent="0.2">
      <c r="A96" s="943" t="s">
        <v>7026</v>
      </c>
      <c r="B96" s="924">
        <v>1</v>
      </c>
      <c r="C96" s="925">
        <v>0.8</v>
      </c>
      <c r="D96" s="926">
        <v>12</v>
      </c>
      <c r="E96" s="927">
        <v>2</v>
      </c>
      <c r="F96" s="907">
        <v>1.49</v>
      </c>
      <c r="G96" s="908">
        <v>4</v>
      </c>
      <c r="H96" s="909">
        <v>3</v>
      </c>
      <c r="I96" s="910">
        <v>1.86</v>
      </c>
      <c r="J96" s="911">
        <v>2.7</v>
      </c>
      <c r="K96" s="912">
        <v>0.74</v>
      </c>
      <c r="L96" s="913">
        <v>2</v>
      </c>
      <c r="M96" s="913">
        <v>15</v>
      </c>
      <c r="N96" s="914">
        <v>5</v>
      </c>
      <c r="O96" s="913" t="s">
        <v>6856</v>
      </c>
      <c r="P96" s="928" t="s">
        <v>7027</v>
      </c>
      <c r="Q96" s="915">
        <f t="shared" si="3"/>
        <v>2</v>
      </c>
      <c r="R96" s="974">
        <f t="shared" si="3"/>
        <v>1.06</v>
      </c>
      <c r="S96" s="915">
        <f t="shared" si="4"/>
        <v>1</v>
      </c>
      <c r="T96" s="974">
        <f t="shared" si="5"/>
        <v>0.37000000000000011</v>
      </c>
      <c r="U96" s="981">
        <v>15</v>
      </c>
      <c r="V96" s="924">
        <v>8.1000000000000014</v>
      </c>
      <c r="W96" s="924">
        <v>-6.8999999999999986</v>
      </c>
      <c r="X96" s="979">
        <v>0.54000000000000015</v>
      </c>
      <c r="Y96" s="977"/>
    </row>
    <row r="97" spans="1:25" ht="14.45" customHeight="1" x14ac:dyDescent="0.2">
      <c r="A97" s="944" t="s">
        <v>7028</v>
      </c>
      <c r="B97" s="930">
        <v>2</v>
      </c>
      <c r="C97" s="931">
        <v>2.4700000000000002</v>
      </c>
      <c r="D97" s="929">
        <v>9</v>
      </c>
      <c r="E97" s="932">
        <v>2</v>
      </c>
      <c r="F97" s="933">
        <v>2.86</v>
      </c>
      <c r="G97" s="920">
        <v>16.5</v>
      </c>
      <c r="H97" s="934">
        <v>1</v>
      </c>
      <c r="I97" s="935">
        <v>0.94</v>
      </c>
      <c r="J97" s="921">
        <v>3</v>
      </c>
      <c r="K97" s="936">
        <v>1.24</v>
      </c>
      <c r="L97" s="937">
        <v>4</v>
      </c>
      <c r="M97" s="937">
        <v>33</v>
      </c>
      <c r="N97" s="938">
        <v>11</v>
      </c>
      <c r="O97" s="937" t="s">
        <v>6856</v>
      </c>
      <c r="P97" s="939" t="s">
        <v>7029</v>
      </c>
      <c r="Q97" s="940">
        <f t="shared" si="3"/>
        <v>-1</v>
      </c>
      <c r="R97" s="975">
        <f t="shared" si="3"/>
        <v>-1.5300000000000002</v>
      </c>
      <c r="S97" s="940">
        <f t="shared" si="4"/>
        <v>-1</v>
      </c>
      <c r="T97" s="975">
        <f t="shared" si="5"/>
        <v>-1.92</v>
      </c>
      <c r="U97" s="982">
        <v>11</v>
      </c>
      <c r="V97" s="930">
        <v>3</v>
      </c>
      <c r="W97" s="930">
        <v>-8</v>
      </c>
      <c r="X97" s="980">
        <v>0.27272727272727271</v>
      </c>
      <c r="Y97" s="978"/>
    </row>
    <row r="98" spans="1:25" ht="14.45" customHeight="1" x14ac:dyDescent="0.2">
      <c r="A98" s="943" t="s">
        <v>7030</v>
      </c>
      <c r="B98" s="924">
        <v>3</v>
      </c>
      <c r="C98" s="925">
        <v>1.89</v>
      </c>
      <c r="D98" s="926">
        <v>2</v>
      </c>
      <c r="E98" s="927">
        <v>2</v>
      </c>
      <c r="F98" s="907">
        <v>0.9</v>
      </c>
      <c r="G98" s="908">
        <v>2</v>
      </c>
      <c r="H98" s="909">
        <v>3</v>
      </c>
      <c r="I98" s="910">
        <v>1.36</v>
      </c>
      <c r="J98" s="911">
        <v>2.2999999999999998</v>
      </c>
      <c r="K98" s="912">
        <v>0.45</v>
      </c>
      <c r="L98" s="913">
        <v>1</v>
      </c>
      <c r="M98" s="913">
        <v>12</v>
      </c>
      <c r="N98" s="914">
        <v>4</v>
      </c>
      <c r="O98" s="913" t="s">
        <v>6856</v>
      </c>
      <c r="P98" s="928" t="s">
        <v>7031</v>
      </c>
      <c r="Q98" s="915">
        <f t="shared" si="3"/>
        <v>0</v>
      </c>
      <c r="R98" s="974">
        <f t="shared" si="3"/>
        <v>-0.5299999999999998</v>
      </c>
      <c r="S98" s="915">
        <f t="shared" si="4"/>
        <v>1</v>
      </c>
      <c r="T98" s="974">
        <f t="shared" si="5"/>
        <v>0.46000000000000008</v>
      </c>
      <c r="U98" s="981">
        <v>12</v>
      </c>
      <c r="V98" s="924">
        <v>6.8999999999999995</v>
      </c>
      <c r="W98" s="924">
        <v>-5.1000000000000005</v>
      </c>
      <c r="X98" s="979">
        <v>0.57499999999999996</v>
      </c>
      <c r="Y98" s="977"/>
    </row>
    <row r="99" spans="1:25" ht="14.45" customHeight="1" x14ac:dyDescent="0.2">
      <c r="A99" s="944" t="s">
        <v>7032</v>
      </c>
      <c r="B99" s="930">
        <v>1</v>
      </c>
      <c r="C99" s="931">
        <v>0.93</v>
      </c>
      <c r="D99" s="929">
        <v>17</v>
      </c>
      <c r="E99" s="932"/>
      <c r="F99" s="933"/>
      <c r="G99" s="920"/>
      <c r="H99" s="934">
        <v>3</v>
      </c>
      <c r="I99" s="935">
        <v>2.23</v>
      </c>
      <c r="J99" s="921">
        <v>5</v>
      </c>
      <c r="K99" s="936">
        <v>0.72</v>
      </c>
      <c r="L99" s="937">
        <v>3</v>
      </c>
      <c r="M99" s="937">
        <v>24</v>
      </c>
      <c r="N99" s="938">
        <v>8</v>
      </c>
      <c r="O99" s="937" t="s">
        <v>6856</v>
      </c>
      <c r="P99" s="939" t="s">
        <v>7031</v>
      </c>
      <c r="Q99" s="940">
        <f t="shared" si="3"/>
        <v>2</v>
      </c>
      <c r="R99" s="975">
        <f t="shared" si="3"/>
        <v>1.2999999999999998</v>
      </c>
      <c r="S99" s="940">
        <f t="shared" si="4"/>
        <v>3</v>
      </c>
      <c r="T99" s="975">
        <f t="shared" si="5"/>
        <v>2.23</v>
      </c>
      <c r="U99" s="982">
        <v>24</v>
      </c>
      <c r="V99" s="930">
        <v>15</v>
      </c>
      <c r="W99" s="930">
        <v>-9</v>
      </c>
      <c r="X99" s="980">
        <v>0.625</v>
      </c>
      <c r="Y99" s="978"/>
    </row>
    <row r="100" spans="1:25" ht="14.45" customHeight="1" x14ac:dyDescent="0.2">
      <c r="A100" s="943" t="s">
        <v>7033</v>
      </c>
      <c r="B100" s="924"/>
      <c r="C100" s="925"/>
      <c r="D100" s="926"/>
      <c r="E100" s="909">
        <v>1</v>
      </c>
      <c r="F100" s="910">
        <v>0.54</v>
      </c>
      <c r="G100" s="911">
        <v>6</v>
      </c>
      <c r="H100" s="913"/>
      <c r="I100" s="907"/>
      <c r="J100" s="908"/>
      <c r="K100" s="912">
        <v>0.54</v>
      </c>
      <c r="L100" s="913">
        <v>3</v>
      </c>
      <c r="M100" s="913">
        <v>27</v>
      </c>
      <c r="N100" s="914">
        <v>9</v>
      </c>
      <c r="O100" s="913" t="s">
        <v>6856</v>
      </c>
      <c r="P100" s="928" t="s">
        <v>7034</v>
      </c>
      <c r="Q100" s="915">
        <f t="shared" si="3"/>
        <v>0</v>
      </c>
      <c r="R100" s="974">
        <f t="shared" si="3"/>
        <v>0</v>
      </c>
      <c r="S100" s="915">
        <f t="shared" si="4"/>
        <v>-1</v>
      </c>
      <c r="T100" s="974">
        <f t="shared" si="5"/>
        <v>-0.54</v>
      </c>
      <c r="U100" s="981" t="s">
        <v>579</v>
      </c>
      <c r="V100" s="924" t="s">
        <v>579</v>
      </c>
      <c r="W100" s="924" t="s">
        <v>579</v>
      </c>
      <c r="X100" s="979" t="s">
        <v>579</v>
      </c>
      <c r="Y100" s="977"/>
    </row>
    <row r="101" spans="1:25" ht="14.45" customHeight="1" x14ac:dyDescent="0.2">
      <c r="A101" s="943" t="s">
        <v>7035</v>
      </c>
      <c r="B101" s="924">
        <v>1</v>
      </c>
      <c r="C101" s="925">
        <v>0.52</v>
      </c>
      <c r="D101" s="926">
        <v>11</v>
      </c>
      <c r="E101" s="927">
        <v>2</v>
      </c>
      <c r="F101" s="907">
        <v>0.97</v>
      </c>
      <c r="G101" s="908">
        <v>2.5</v>
      </c>
      <c r="H101" s="909">
        <v>6</v>
      </c>
      <c r="I101" s="910">
        <v>2.92</v>
      </c>
      <c r="J101" s="911">
        <v>3.5</v>
      </c>
      <c r="K101" s="912">
        <v>0.49</v>
      </c>
      <c r="L101" s="913">
        <v>2</v>
      </c>
      <c r="M101" s="913">
        <v>21</v>
      </c>
      <c r="N101" s="914">
        <v>7</v>
      </c>
      <c r="O101" s="913" t="s">
        <v>6856</v>
      </c>
      <c r="P101" s="928" t="s">
        <v>7036</v>
      </c>
      <c r="Q101" s="915">
        <f t="shared" si="3"/>
        <v>5</v>
      </c>
      <c r="R101" s="974">
        <f t="shared" si="3"/>
        <v>2.4</v>
      </c>
      <c r="S101" s="915">
        <f t="shared" si="4"/>
        <v>4</v>
      </c>
      <c r="T101" s="974">
        <f t="shared" si="5"/>
        <v>1.95</v>
      </c>
      <c r="U101" s="981">
        <v>42</v>
      </c>
      <c r="V101" s="924">
        <v>21</v>
      </c>
      <c r="W101" s="924">
        <v>-21</v>
      </c>
      <c r="X101" s="979">
        <v>0.5</v>
      </c>
      <c r="Y101" s="977">
        <v>2</v>
      </c>
    </row>
    <row r="102" spans="1:25" ht="14.45" customHeight="1" x14ac:dyDescent="0.2">
      <c r="A102" s="944" t="s">
        <v>7037</v>
      </c>
      <c r="B102" s="930">
        <v>4</v>
      </c>
      <c r="C102" s="931">
        <v>2.66</v>
      </c>
      <c r="D102" s="929">
        <v>7.3</v>
      </c>
      <c r="E102" s="932">
        <v>3</v>
      </c>
      <c r="F102" s="933">
        <v>2.02</v>
      </c>
      <c r="G102" s="920">
        <v>5.3</v>
      </c>
      <c r="H102" s="934">
        <v>4</v>
      </c>
      <c r="I102" s="935">
        <v>2.63</v>
      </c>
      <c r="J102" s="921">
        <v>8.8000000000000007</v>
      </c>
      <c r="K102" s="936">
        <v>0.65</v>
      </c>
      <c r="L102" s="937">
        <v>3</v>
      </c>
      <c r="M102" s="937">
        <v>30</v>
      </c>
      <c r="N102" s="938">
        <v>10</v>
      </c>
      <c r="O102" s="937" t="s">
        <v>6856</v>
      </c>
      <c r="P102" s="939" t="s">
        <v>7038</v>
      </c>
      <c r="Q102" s="940">
        <f t="shared" si="3"/>
        <v>0</v>
      </c>
      <c r="R102" s="975">
        <f t="shared" si="3"/>
        <v>-3.0000000000000249E-2</v>
      </c>
      <c r="S102" s="940">
        <f t="shared" si="4"/>
        <v>1</v>
      </c>
      <c r="T102" s="975">
        <f t="shared" si="5"/>
        <v>0.60999999999999988</v>
      </c>
      <c r="U102" s="982">
        <v>40</v>
      </c>
      <c r="V102" s="930">
        <v>35.200000000000003</v>
      </c>
      <c r="W102" s="930">
        <v>-4.7999999999999972</v>
      </c>
      <c r="X102" s="980">
        <v>0.88000000000000012</v>
      </c>
      <c r="Y102" s="978">
        <v>5</v>
      </c>
    </row>
    <row r="103" spans="1:25" ht="14.45" customHeight="1" x14ac:dyDescent="0.2">
      <c r="A103" s="943" t="s">
        <v>7039</v>
      </c>
      <c r="B103" s="924">
        <v>34</v>
      </c>
      <c r="C103" s="925">
        <v>8.7200000000000006</v>
      </c>
      <c r="D103" s="926">
        <v>2.7</v>
      </c>
      <c r="E103" s="927">
        <v>28</v>
      </c>
      <c r="F103" s="907">
        <v>7.1</v>
      </c>
      <c r="G103" s="908">
        <v>3.1</v>
      </c>
      <c r="H103" s="909">
        <v>34</v>
      </c>
      <c r="I103" s="910">
        <v>8.52</v>
      </c>
      <c r="J103" s="911">
        <v>2.9</v>
      </c>
      <c r="K103" s="912">
        <v>0.25</v>
      </c>
      <c r="L103" s="913">
        <v>1</v>
      </c>
      <c r="M103" s="913">
        <v>9</v>
      </c>
      <c r="N103" s="914">
        <v>3</v>
      </c>
      <c r="O103" s="913" t="s">
        <v>6856</v>
      </c>
      <c r="P103" s="928" t="s">
        <v>7040</v>
      </c>
      <c r="Q103" s="915">
        <f t="shared" si="3"/>
        <v>0</v>
      </c>
      <c r="R103" s="974">
        <f t="shared" si="3"/>
        <v>-0.20000000000000107</v>
      </c>
      <c r="S103" s="915">
        <f t="shared" si="4"/>
        <v>6</v>
      </c>
      <c r="T103" s="974">
        <f t="shared" si="5"/>
        <v>1.42</v>
      </c>
      <c r="U103" s="981">
        <v>102</v>
      </c>
      <c r="V103" s="924">
        <v>98.6</v>
      </c>
      <c r="W103" s="924">
        <v>-3.4000000000000057</v>
      </c>
      <c r="X103" s="979">
        <v>0.96666666666666656</v>
      </c>
      <c r="Y103" s="977">
        <v>17</v>
      </c>
    </row>
    <row r="104" spans="1:25" ht="14.45" customHeight="1" x14ac:dyDescent="0.2">
      <c r="A104" s="944" t="s">
        <v>7041</v>
      </c>
      <c r="B104" s="930">
        <v>4</v>
      </c>
      <c r="C104" s="931">
        <v>1.4</v>
      </c>
      <c r="D104" s="929">
        <v>4</v>
      </c>
      <c r="E104" s="932">
        <v>4</v>
      </c>
      <c r="F104" s="933">
        <v>1.26</v>
      </c>
      <c r="G104" s="920">
        <v>4</v>
      </c>
      <c r="H104" s="934">
        <v>5</v>
      </c>
      <c r="I104" s="935">
        <v>1.56</v>
      </c>
      <c r="J104" s="921">
        <v>2.8</v>
      </c>
      <c r="K104" s="936">
        <v>0.31</v>
      </c>
      <c r="L104" s="937">
        <v>1</v>
      </c>
      <c r="M104" s="937">
        <v>12</v>
      </c>
      <c r="N104" s="938">
        <v>4</v>
      </c>
      <c r="O104" s="937" t="s">
        <v>6856</v>
      </c>
      <c r="P104" s="939" t="s">
        <v>7042</v>
      </c>
      <c r="Q104" s="940">
        <f t="shared" si="3"/>
        <v>1</v>
      </c>
      <c r="R104" s="975">
        <f t="shared" si="3"/>
        <v>0.16000000000000014</v>
      </c>
      <c r="S104" s="940">
        <f t="shared" si="4"/>
        <v>1</v>
      </c>
      <c r="T104" s="975">
        <f t="shared" si="5"/>
        <v>0.30000000000000004</v>
      </c>
      <c r="U104" s="982">
        <v>20</v>
      </c>
      <c r="V104" s="930">
        <v>14</v>
      </c>
      <c r="W104" s="930">
        <v>-6</v>
      </c>
      <c r="X104" s="980">
        <v>0.7</v>
      </c>
      <c r="Y104" s="978"/>
    </row>
    <row r="105" spans="1:25" ht="14.45" customHeight="1" x14ac:dyDescent="0.2">
      <c r="A105" s="944" t="s">
        <v>7043</v>
      </c>
      <c r="B105" s="930"/>
      <c r="C105" s="931"/>
      <c r="D105" s="929"/>
      <c r="E105" s="932">
        <v>1</v>
      </c>
      <c r="F105" s="933">
        <v>0.62</v>
      </c>
      <c r="G105" s="920">
        <v>2</v>
      </c>
      <c r="H105" s="934"/>
      <c r="I105" s="935"/>
      <c r="J105" s="921"/>
      <c r="K105" s="936">
        <v>0.62</v>
      </c>
      <c r="L105" s="937">
        <v>2</v>
      </c>
      <c r="M105" s="937">
        <v>21</v>
      </c>
      <c r="N105" s="938">
        <v>7</v>
      </c>
      <c r="O105" s="937" t="s">
        <v>6856</v>
      </c>
      <c r="P105" s="939" t="s">
        <v>7044</v>
      </c>
      <c r="Q105" s="940">
        <f t="shared" si="3"/>
        <v>0</v>
      </c>
      <c r="R105" s="975">
        <f t="shared" si="3"/>
        <v>0</v>
      </c>
      <c r="S105" s="940">
        <f t="shared" si="4"/>
        <v>-1</v>
      </c>
      <c r="T105" s="975">
        <f t="shared" si="5"/>
        <v>-0.62</v>
      </c>
      <c r="U105" s="982" t="s">
        <v>579</v>
      </c>
      <c r="V105" s="930" t="s">
        <v>579</v>
      </c>
      <c r="W105" s="930" t="s">
        <v>579</v>
      </c>
      <c r="X105" s="980" t="s">
        <v>579</v>
      </c>
      <c r="Y105" s="978"/>
    </row>
    <row r="106" spans="1:25" ht="14.45" customHeight="1" x14ac:dyDescent="0.2">
      <c r="A106" s="943" t="s">
        <v>7045</v>
      </c>
      <c r="B106" s="924"/>
      <c r="C106" s="925"/>
      <c r="D106" s="926"/>
      <c r="E106" s="909">
        <v>1</v>
      </c>
      <c r="F106" s="910">
        <v>1.65</v>
      </c>
      <c r="G106" s="911">
        <v>11</v>
      </c>
      <c r="H106" s="913"/>
      <c r="I106" s="907"/>
      <c r="J106" s="908"/>
      <c r="K106" s="912">
        <v>1.57</v>
      </c>
      <c r="L106" s="913">
        <v>2</v>
      </c>
      <c r="M106" s="913">
        <v>21</v>
      </c>
      <c r="N106" s="914">
        <v>7</v>
      </c>
      <c r="O106" s="913" t="s">
        <v>6856</v>
      </c>
      <c r="P106" s="928" t="s">
        <v>7046</v>
      </c>
      <c r="Q106" s="915">
        <f t="shared" si="3"/>
        <v>0</v>
      </c>
      <c r="R106" s="974">
        <f t="shared" si="3"/>
        <v>0</v>
      </c>
      <c r="S106" s="915">
        <f t="shared" si="4"/>
        <v>-1</v>
      </c>
      <c r="T106" s="974">
        <f t="shared" si="5"/>
        <v>-1.65</v>
      </c>
      <c r="U106" s="981" t="s">
        <v>579</v>
      </c>
      <c r="V106" s="924" t="s">
        <v>579</v>
      </c>
      <c r="W106" s="924" t="s">
        <v>579</v>
      </c>
      <c r="X106" s="979" t="s">
        <v>579</v>
      </c>
      <c r="Y106" s="977"/>
    </row>
    <row r="107" spans="1:25" ht="14.45" customHeight="1" x14ac:dyDescent="0.2">
      <c r="A107" s="943" t="s">
        <v>7047</v>
      </c>
      <c r="B107" s="924"/>
      <c r="C107" s="925"/>
      <c r="D107" s="926"/>
      <c r="E107" s="909">
        <v>1</v>
      </c>
      <c r="F107" s="910">
        <v>5.0199999999999996</v>
      </c>
      <c r="G107" s="911">
        <v>12</v>
      </c>
      <c r="H107" s="913"/>
      <c r="I107" s="907"/>
      <c r="J107" s="908"/>
      <c r="K107" s="912">
        <v>4.59</v>
      </c>
      <c r="L107" s="913">
        <v>5</v>
      </c>
      <c r="M107" s="913">
        <v>45</v>
      </c>
      <c r="N107" s="914">
        <v>15</v>
      </c>
      <c r="O107" s="913" t="s">
        <v>6856</v>
      </c>
      <c r="P107" s="928" t="s">
        <v>7048</v>
      </c>
      <c r="Q107" s="915">
        <f t="shared" si="3"/>
        <v>0</v>
      </c>
      <c r="R107" s="974">
        <f t="shared" si="3"/>
        <v>0</v>
      </c>
      <c r="S107" s="915">
        <f t="shared" si="4"/>
        <v>-1</v>
      </c>
      <c r="T107" s="974">
        <f t="shared" si="5"/>
        <v>-5.0199999999999996</v>
      </c>
      <c r="U107" s="981" t="s">
        <v>579</v>
      </c>
      <c r="V107" s="924" t="s">
        <v>579</v>
      </c>
      <c r="W107" s="924" t="s">
        <v>579</v>
      </c>
      <c r="X107" s="979" t="s">
        <v>579</v>
      </c>
      <c r="Y107" s="977"/>
    </row>
    <row r="108" spans="1:25" ht="14.45" customHeight="1" x14ac:dyDescent="0.2">
      <c r="A108" s="943" t="s">
        <v>7049</v>
      </c>
      <c r="B108" s="924"/>
      <c r="C108" s="925"/>
      <c r="D108" s="926"/>
      <c r="E108" s="927"/>
      <c r="F108" s="907"/>
      <c r="G108" s="908"/>
      <c r="H108" s="909">
        <v>1</v>
      </c>
      <c r="I108" s="910">
        <v>0.53</v>
      </c>
      <c r="J108" s="911">
        <v>3</v>
      </c>
      <c r="K108" s="912">
        <v>0.53</v>
      </c>
      <c r="L108" s="913">
        <v>2</v>
      </c>
      <c r="M108" s="913">
        <v>18</v>
      </c>
      <c r="N108" s="914">
        <v>6</v>
      </c>
      <c r="O108" s="913" t="s">
        <v>6856</v>
      </c>
      <c r="P108" s="928" t="s">
        <v>7050</v>
      </c>
      <c r="Q108" s="915">
        <f t="shared" si="3"/>
        <v>1</v>
      </c>
      <c r="R108" s="974">
        <f t="shared" si="3"/>
        <v>0.53</v>
      </c>
      <c r="S108" s="915">
        <f t="shared" si="4"/>
        <v>1</v>
      </c>
      <c r="T108" s="974">
        <f t="shared" si="5"/>
        <v>0.53</v>
      </c>
      <c r="U108" s="981">
        <v>6</v>
      </c>
      <c r="V108" s="924">
        <v>3</v>
      </c>
      <c r="W108" s="924">
        <v>-3</v>
      </c>
      <c r="X108" s="979">
        <v>0.5</v>
      </c>
      <c r="Y108" s="977"/>
    </row>
    <row r="109" spans="1:25" ht="14.45" customHeight="1" x14ac:dyDescent="0.2">
      <c r="A109" s="943" t="s">
        <v>7051</v>
      </c>
      <c r="B109" s="924"/>
      <c r="C109" s="925"/>
      <c r="D109" s="926"/>
      <c r="E109" s="927"/>
      <c r="F109" s="907"/>
      <c r="G109" s="908"/>
      <c r="H109" s="909">
        <v>1</v>
      </c>
      <c r="I109" s="910">
        <v>0.72</v>
      </c>
      <c r="J109" s="919">
        <v>11</v>
      </c>
      <c r="K109" s="912">
        <v>0.72</v>
      </c>
      <c r="L109" s="913">
        <v>3</v>
      </c>
      <c r="M109" s="913">
        <v>24</v>
      </c>
      <c r="N109" s="914">
        <v>8</v>
      </c>
      <c r="O109" s="913" t="s">
        <v>6856</v>
      </c>
      <c r="P109" s="928" t="s">
        <v>7052</v>
      </c>
      <c r="Q109" s="915">
        <f t="shared" si="3"/>
        <v>1</v>
      </c>
      <c r="R109" s="974">
        <f t="shared" si="3"/>
        <v>0.72</v>
      </c>
      <c r="S109" s="915">
        <f t="shared" si="4"/>
        <v>1</v>
      </c>
      <c r="T109" s="974">
        <f t="shared" si="5"/>
        <v>0.72</v>
      </c>
      <c r="U109" s="981">
        <v>8</v>
      </c>
      <c r="V109" s="924">
        <v>11</v>
      </c>
      <c r="W109" s="924">
        <v>3</v>
      </c>
      <c r="X109" s="979">
        <v>1.375</v>
      </c>
      <c r="Y109" s="977">
        <v>3</v>
      </c>
    </row>
    <row r="110" spans="1:25" ht="14.45" customHeight="1" x14ac:dyDescent="0.2">
      <c r="A110" s="943" t="s">
        <v>7053</v>
      </c>
      <c r="B110" s="924"/>
      <c r="C110" s="925"/>
      <c r="D110" s="926"/>
      <c r="E110" s="909">
        <v>2</v>
      </c>
      <c r="F110" s="910">
        <v>0.99</v>
      </c>
      <c r="G110" s="911">
        <v>8</v>
      </c>
      <c r="H110" s="913"/>
      <c r="I110" s="907"/>
      <c r="J110" s="908"/>
      <c r="K110" s="912">
        <v>0.49</v>
      </c>
      <c r="L110" s="913">
        <v>2</v>
      </c>
      <c r="M110" s="913">
        <v>15</v>
      </c>
      <c r="N110" s="914">
        <v>5</v>
      </c>
      <c r="O110" s="913" t="s">
        <v>6856</v>
      </c>
      <c r="P110" s="928" t="s">
        <v>7054</v>
      </c>
      <c r="Q110" s="915">
        <f t="shared" si="3"/>
        <v>0</v>
      </c>
      <c r="R110" s="974">
        <f t="shared" si="3"/>
        <v>0</v>
      </c>
      <c r="S110" s="915">
        <f t="shared" si="4"/>
        <v>-2</v>
      </c>
      <c r="T110" s="974">
        <f t="shared" si="5"/>
        <v>-0.99</v>
      </c>
      <c r="U110" s="981" t="s">
        <v>579</v>
      </c>
      <c r="V110" s="924" t="s">
        <v>579</v>
      </c>
      <c r="W110" s="924" t="s">
        <v>579</v>
      </c>
      <c r="X110" s="979" t="s">
        <v>579</v>
      </c>
      <c r="Y110" s="977"/>
    </row>
    <row r="111" spans="1:25" ht="14.45" customHeight="1" x14ac:dyDescent="0.2">
      <c r="A111" s="944" t="s">
        <v>7055</v>
      </c>
      <c r="B111" s="930">
        <v>1</v>
      </c>
      <c r="C111" s="931">
        <v>1.07</v>
      </c>
      <c r="D111" s="929">
        <v>12</v>
      </c>
      <c r="E111" s="934">
        <v>1</v>
      </c>
      <c r="F111" s="935">
        <v>1.07</v>
      </c>
      <c r="G111" s="921">
        <v>11</v>
      </c>
      <c r="H111" s="937"/>
      <c r="I111" s="933"/>
      <c r="J111" s="920"/>
      <c r="K111" s="936">
        <v>1.07</v>
      </c>
      <c r="L111" s="937">
        <v>3</v>
      </c>
      <c r="M111" s="937">
        <v>24</v>
      </c>
      <c r="N111" s="938">
        <v>8</v>
      </c>
      <c r="O111" s="937" t="s">
        <v>6856</v>
      </c>
      <c r="P111" s="939" t="s">
        <v>7056</v>
      </c>
      <c r="Q111" s="940">
        <f t="shared" si="3"/>
        <v>-1</v>
      </c>
      <c r="R111" s="975">
        <f t="shared" si="3"/>
        <v>-1.07</v>
      </c>
      <c r="S111" s="940">
        <f t="shared" si="4"/>
        <v>-1</v>
      </c>
      <c r="T111" s="975">
        <f t="shared" si="5"/>
        <v>-1.07</v>
      </c>
      <c r="U111" s="982" t="s">
        <v>579</v>
      </c>
      <c r="V111" s="930" t="s">
        <v>579</v>
      </c>
      <c r="W111" s="930" t="s">
        <v>579</v>
      </c>
      <c r="X111" s="980" t="s">
        <v>579</v>
      </c>
      <c r="Y111" s="978"/>
    </row>
    <row r="112" spans="1:25" ht="14.45" customHeight="1" x14ac:dyDescent="0.2">
      <c r="A112" s="943" t="s">
        <v>7057</v>
      </c>
      <c r="B112" s="924"/>
      <c r="C112" s="925"/>
      <c r="D112" s="926"/>
      <c r="E112" s="909">
        <v>1</v>
      </c>
      <c r="F112" s="910">
        <v>1.73</v>
      </c>
      <c r="G112" s="911">
        <v>4</v>
      </c>
      <c r="H112" s="913"/>
      <c r="I112" s="907"/>
      <c r="J112" s="908"/>
      <c r="K112" s="912">
        <v>1.73</v>
      </c>
      <c r="L112" s="913">
        <v>3</v>
      </c>
      <c r="M112" s="913">
        <v>30</v>
      </c>
      <c r="N112" s="914">
        <v>10</v>
      </c>
      <c r="O112" s="913" t="s">
        <v>6856</v>
      </c>
      <c r="P112" s="928" t="s">
        <v>7058</v>
      </c>
      <c r="Q112" s="915">
        <f t="shared" si="3"/>
        <v>0</v>
      </c>
      <c r="R112" s="974">
        <f t="shared" si="3"/>
        <v>0</v>
      </c>
      <c r="S112" s="915">
        <f t="shared" si="4"/>
        <v>-1</v>
      </c>
      <c r="T112" s="974">
        <f t="shared" si="5"/>
        <v>-1.73</v>
      </c>
      <c r="U112" s="981" t="s">
        <v>579</v>
      </c>
      <c r="V112" s="924" t="s">
        <v>579</v>
      </c>
      <c r="W112" s="924" t="s">
        <v>579</v>
      </c>
      <c r="X112" s="979" t="s">
        <v>579</v>
      </c>
      <c r="Y112" s="977"/>
    </row>
    <row r="113" spans="1:25" ht="14.45" customHeight="1" x14ac:dyDescent="0.2">
      <c r="A113" s="943" t="s">
        <v>7059</v>
      </c>
      <c r="B113" s="924"/>
      <c r="C113" s="925"/>
      <c r="D113" s="926"/>
      <c r="E113" s="909">
        <v>1</v>
      </c>
      <c r="F113" s="910">
        <v>3</v>
      </c>
      <c r="G113" s="911">
        <v>7</v>
      </c>
      <c r="H113" s="913"/>
      <c r="I113" s="907"/>
      <c r="J113" s="908"/>
      <c r="K113" s="912">
        <v>3</v>
      </c>
      <c r="L113" s="913">
        <v>6</v>
      </c>
      <c r="M113" s="913">
        <v>54</v>
      </c>
      <c r="N113" s="914">
        <v>18</v>
      </c>
      <c r="O113" s="913" t="s">
        <v>6856</v>
      </c>
      <c r="P113" s="928" t="s">
        <v>7060</v>
      </c>
      <c r="Q113" s="915">
        <f t="shared" si="3"/>
        <v>0</v>
      </c>
      <c r="R113" s="974">
        <f t="shared" si="3"/>
        <v>0</v>
      </c>
      <c r="S113" s="915">
        <f t="shared" si="4"/>
        <v>-1</v>
      </c>
      <c r="T113" s="974">
        <f t="shared" si="5"/>
        <v>-3</v>
      </c>
      <c r="U113" s="981" t="s">
        <v>579</v>
      </c>
      <c r="V113" s="924" t="s">
        <v>579</v>
      </c>
      <c r="W113" s="924" t="s">
        <v>579</v>
      </c>
      <c r="X113" s="979" t="s">
        <v>579</v>
      </c>
      <c r="Y113" s="977"/>
    </row>
    <row r="114" spans="1:25" ht="14.45" customHeight="1" x14ac:dyDescent="0.2">
      <c r="A114" s="943" t="s">
        <v>7061</v>
      </c>
      <c r="B114" s="924">
        <v>3</v>
      </c>
      <c r="C114" s="925">
        <v>3.97</v>
      </c>
      <c r="D114" s="926">
        <v>4.3</v>
      </c>
      <c r="E114" s="909">
        <v>3</v>
      </c>
      <c r="F114" s="910">
        <v>3.97</v>
      </c>
      <c r="G114" s="911">
        <v>5.3</v>
      </c>
      <c r="H114" s="913">
        <v>3</v>
      </c>
      <c r="I114" s="907">
        <v>4.3</v>
      </c>
      <c r="J114" s="908">
        <v>5.3</v>
      </c>
      <c r="K114" s="912">
        <v>1.43</v>
      </c>
      <c r="L114" s="913">
        <v>4</v>
      </c>
      <c r="M114" s="913">
        <v>36</v>
      </c>
      <c r="N114" s="914">
        <v>12</v>
      </c>
      <c r="O114" s="913" t="s">
        <v>6856</v>
      </c>
      <c r="P114" s="928" t="s">
        <v>7062</v>
      </c>
      <c r="Q114" s="915">
        <f t="shared" si="3"/>
        <v>0</v>
      </c>
      <c r="R114" s="974">
        <f t="shared" si="3"/>
        <v>0.32999999999999963</v>
      </c>
      <c r="S114" s="915">
        <f t="shared" si="4"/>
        <v>0</v>
      </c>
      <c r="T114" s="974">
        <f t="shared" si="5"/>
        <v>0.32999999999999963</v>
      </c>
      <c r="U114" s="981">
        <v>36</v>
      </c>
      <c r="V114" s="924">
        <v>15.899999999999999</v>
      </c>
      <c r="W114" s="924">
        <v>-20.100000000000001</v>
      </c>
      <c r="X114" s="979">
        <v>0.44166666666666665</v>
      </c>
      <c r="Y114" s="977"/>
    </row>
    <row r="115" spans="1:25" ht="14.45" customHeight="1" x14ac:dyDescent="0.2">
      <c r="A115" s="944" t="s">
        <v>7063</v>
      </c>
      <c r="B115" s="930">
        <v>4</v>
      </c>
      <c r="C115" s="931">
        <v>7.67</v>
      </c>
      <c r="D115" s="929">
        <v>14.8</v>
      </c>
      <c r="E115" s="934">
        <v>6</v>
      </c>
      <c r="F115" s="935">
        <v>12.79</v>
      </c>
      <c r="G115" s="921">
        <v>20.5</v>
      </c>
      <c r="H115" s="937">
        <v>6</v>
      </c>
      <c r="I115" s="933">
        <v>11.18</v>
      </c>
      <c r="J115" s="920">
        <v>9.6999999999999993</v>
      </c>
      <c r="K115" s="936">
        <v>1.81</v>
      </c>
      <c r="L115" s="937">
        <v>5</v>
      </c>
      <c r="M115" s="937">
        <v>45</v>
      </c>
      <c r="N115" s="938">
        <v>15</v>
      </c>
      <c r="O115" s="937" t="s">
        <v>6856</v>
      </c>
      <c r="P115" s="939" t="s">
        <v>7064</v>
      </c>
      <c r="Q115" s="940">
        <f t="shared" si="3"/>
        <v>2</v>
      </c>
      <c r="R115" s="975">
        <f t="shared" si="3"/>
        <v>3.51</v>
      </c>
      <c r="S115" s="940">
        <f t="shared" si="4"/>
        <v>0</v>
      </c>
      <c r="T115" s="975">
        <f t="shared" si="5"/>
        <v>-1.6099999999999994</v>
      </c>
      <c r="U115" s="982">
        <v>90</v>
      </c>
      <c r="V115" s="930">
        <v>58.199999999999996</v>
      </c>
      <c r="W115" s="930">
        <v>-31.800000000000004</v>
      </c>
      <c r="X115" s="980">
        <v>0.64666666666666661</v>
      </c>
      <c r="Y115" s="978"/>
    </row>
    <row r="116" spans="1:25" ht="14.45" customHeight="1" x14ac:dyDescent="0.2">
      <c r="A116" s="944" t="s">
        <v>7065</v>
      </c>
      <c r="B116" s="930">
        <v>1</v>
      </c>
      <c r="C116" s="931">
        <v>3.72</v>
      </c>
      <c r="D116" s="929">
        <v>12</v>
      </c>
      <c r="E116" s="934">
        <v>1</v>
      </c>
      <c r="F116" s="935">
        <v>3.72</v>
      </c>
      <c r="G116" s="921">
        <v>25</v>
      </c>
      <c r="H116" s="937"/>
      <c r="I116" s="933"/>
      <c r="J116" s="920"/>
      <c r="K116" s="936">
        <v>3.72</v>
      </c>
      <c r="L116" s="937">
        <v>8</v>
      </c>
      <c r="M116" s="937">
        <v>69</v>
      </c>
      <c r="N116" s="938">
        <v>23</v>
      </c>
      <c r="O116" s="937" t="s">
        <v>6856</v>
      </c>
      <c r="P116" s="939" t="s">
        <v>7066</v>
      </c>
      <c r="Q116" s="940">
        <f t="shared" si="3"/>
        <v>-1</v>
      </c>
      <c r="R116" s="975">
        <f t="shared" si="3"/>
        <v>-3.72</v>
      </c>
      <c r="S116" s="940">
        <f t="shared" si="4"/>
        <v>-1</v>
      </c>
      <c r="T116" s="975">
        <f t="shared" si="5"/>
        <v>-3.72</v>
      </c>
      <c r="U116" s="982" t="s">
        <v>579</v>
      </c>
      <c r="V116" s="930" t="s">
        <v>579</v>
      </c>
      <c r="W116" s="930" t="s">
        <v>579</v>
      </c>
      <c r="X116" s="980" t="s">
        <v>579</v>
      </c>
      <c r="Y116" s="978"/>
    </row>
    <row r="117" spans="1:25" ht="14.45" customHeight="1" x14ac:dyDescent="0.2">
      <c r="A117" s="943" t="s">
        <v>7067</v>
      </c>
      <c r="B117" s="924"/>
      <c r="C117" s="925"/>
      <c r="D117" s="926"/>
      <c r="E117" s="909">
        <v>2</v>
      </c>
      <c r="F117" s="910">
        <v>2.23</v>
      </c>
      <c r="G117" s="911">
        <v>16</v>
      </c>
      <c r="H117" s="913"/>
      <c r="I117" s="907"/>
      <c r="J117" s="908"/>
      <c r="K117" s="912">
        <v>1.1100000000000001</v>
      </c>
      <c r="L117" s="913">
        <v>4</v>
      </c>
      <c r="M117" s="913">
        <v>33</v>
      </c>
      <c r="N117" s="914">
        <v>11</v>
      </c>
      <c r="O117" s="913" t="s">
        <v>6856</v>
      </c>
      <c r="P117" s="928" t="s">
        <v>7068</v>
      </c>
      <c r="Q117" s="915">
        <f t="shared" si="3"/>
        <v>0</v>
      </c>
      <c r="R117" s="974">
        <f t="shared" si="3"/>
        <v>0</v>
      </c>
      <c r="S117" s="915">
        <f t="shared" si="4"/>
        <v>-2</v>
      </c>
      <c r="T117" s="974">
        <f t="shared" si="5"/>
        <v>-2.23</v>
      </c>
      <c r="U117" s="981" t="s">
        <v>579</v>
      </c>
      <c r="V117" s="924" t="s">
        <v>579</v>
      </c>
      <c r="W117" s="924" t="s">
        <v>579</v>
      </c>
      <c r="X117" s="979" t="s">
        <v>579</v>
      </c>
      <c r="Y117" s="977"/>
    </row>
    <row r="118" spans="1:25" ht="14.45" customHeight="1" x14ac:dyDescent="0.2">
      <c r="A118" s="943" t="s">
        <v>7069</v>
      </c>
      <c r="B118" s="924">
        <v>1</v>
      </c>
      <c r="C118" s="925">
        <v>0.54</v>
      </c>
      <c r="D118" s="926">
        <v>3</v>
      </c>
      <c r="E118" s="909">
        <v>4</v>
      </c>
      <c r="F118" s="910">
        <v>2.17</v>
      </c>
      <c r="G118" s="911">
        <v>3.8</v>
      </c>
      <c r="H118" s="913">
        <v>1</v>
      </c>
      <c r="I118" s="907">
        <v>0.54</v>
      </c>
      <c r="J118" s="908">
        <v>2</v>
      </c>
      <c r="K118" s="912">
        <v>0.54</v>
      </c>
      <c r="L118" s="913">
        <v>2</v>
      </c>
      <c r="M118" s="913">
        <v>21</v>
      </c>
      <c r="N118" s="914">
        <v>7</v>
      </c>
      <c r="O118" s="913" t="s">
        <v>6856</v>
      </c>
      <c r="P118" s="928" t="s">
        <v>7070</v>
      </c>
      <c r="Q118" s="915">
        <f t="shared" si="3"/>
        <v>0</v>
      </c>
      <c r="R118" s="974">
        <f t="shared" si="3"/>
        <v>0</v>
      </c>
      <c r="S118" s="915">
        <f t="shared" si="4"/>
        <v>-3</v>
      </c>
      <c r="T118" s="974">
        <f t="shared" si="5"/>
        <v>-1.63</v>
      </c>
      <c r="U118" s="981">
        <v>7</v>
      </c>
      <c r="V118" s="924">
        <v>2</v>
      </c>
      <c r="W118" s="924">
        <v>-5</v>
      </c>
      <c r="X118" s="979">
        <v>0.2857142857142857</v>
      </c>
      <c r="Y118" s="977"/>
    </row>
    <row r="119" spans="1:25" ht="14.45" customHeight="1" x14ac:dyDescent="0.2">
      <c r="A119" s="944" t="s">
        <v>7071</v>
      </c>
      <c r="B119" s="930">
        <v>2</v>
      </c>
      <c r="C119" s="931">
        <v>1.69</v>
      </c>
      <c r="D119" s="929">
        <v>21</v>
      </c>
      <c r="E119" s="934">
        <v>2</v>
      </c>
      <c r="F119" s="935">
        <v>1.65</v>
      </c>
      <c r="G119" s="921">
        <v>10</v>
      </c>
      <c r="H119" s="937"/>
      <c r="I119" s="933"/>
      <c r="J119" s="920"/>
      <c r="K119" s="936">
        <v>0.82</v>
      </c>
      <c r="L119" s="937">
        <v>3</v>
      </c>
      <c r="M119" s="937">
        <v>30</v>
      </c>
      <c r="N119" s="938">
        <v>10</v>
      </c>
      <c r="O119" s="937" t="s">
        <v>6856</v>
      </c>
      <c r="P119" s="939" t="s">
        <v>7072</v>
      </c>
      <c r="Q119" s="940">
        <f t="shared" si="3"/>
        <v>-2</v>
      </c>
      <c r="R119" s="975">
        <f t="shared" si="3"/>
        <v>-1.69</v>
      </c>
      <c r="S119" s="940">
        <f t="shared" si="4"/>
        <v>-2</v>
      </c>
      <c r="T119" s="975">
        <f t="shared" si="5"/>
        <v>-1.65</v>
      </c>
      <c r="U119" s="982" t="s">
        <v>579</v>
      </c>
      <c r="V119" s="930" t="s">
        <v>579</v>
      </c>
      <c r="W119" s="930" t="s">
        <v>579</v>
      </c>
      <c r="X119" s="980" t="s">
        <v>579</v>
      </c>
      <c r="Y119" s="978"/>
    </row>
    <row r="120" spans="1:25" ht="14.45" customHeight="1" x14ac:dyDescent="0.2">
      <c r="A120" s="943" t="s">
        <v>7073</v>
      </c>
      <c r="B120" s="924"/>
      <c r="C120" s="925"/>
      <c r="D120" s="926"/>
      <c r="E120" s="909">
        <v>1</v>
      </c>
      <c r="F120" s="910">
        <v>0.18</v>
      </c>
      <c r="G120" s="911">
        <v>1</v>
      </c>
      <c r="H120" s="913"/>
      <c r="I120" s="907"/>
      <c r="J120" s="908"/>
      <c r="K120" s="912">
        <v>0.12</v>
      </c>
      <c r="L120" s="913">
        <v>0</v>
      </c>
      <c r="M120" s="913">
        <v>3</v>
      </c>
      <c r="N120" s="914">
        <v>1</v>
      </c>
      <c r="O120" s="913" t="s">
        <v>6856</v>
      </c>
      <c r="P120" s="928" t="s">
        <v>7074</v>
      </c>
      <c r="Q120" s="915">
        <f t="shared" si="3"/>
        <v>0</v>
      </c>
      <c r="R120" s="974">
        <f t="shared" si="3"/>
        <v>0</v>
      </c>
      <c r="S120" s="915">
        <f t="shared" si="4"/>
        <v>-1</v>
      </c>
      <c r="T120" s="974">
        <f t="shared" si="5"/>
        <v>-0.18</v>
      </c>
      <c r="U120" s="981" t="s">
        <v>579</v>
      </c>
      <c r="V120" s="924" t="s">
        <v>579</v>
      </c>
      <c r="W120" s="924" t="s">
        <v>579</v>
      </c>
      <c r="X120" s="979" t="s">
        <v>579</v>
      </c>
      <c r="Y120" s="977"/>
    </row>
    <row r="121" spans="1:25" ht="14.45" customHeight="1" x14ac:dyDescent="0.2">
      <c r="A121" s="943" t="s">
        <v>7075</v>
      </c>
      <c r="B121" s="924">
        <v>1</v>
      </c>
      <c r="C121" s="925">
        <v>1.99</v>
      </c>
      <c r="D121" s="926">
        <v>12</v>
      </c>
      <c r="E121" s="927"/>
      <c r="F121" s="907"/>
      <c r="G121" s="908"/>
      <c r="H121" s="909">
        <v>1</v>
      </c>
      <c r="I121" s="910">
        <v>1.99</v>
      </c>
      <c r="J121" s="919">
        <v>24</v>
      </c>
      <c r="K121" s="912">
        <v>1.99</v>
      </c>
      <c r="L121" s="913">
        <v>6</v>
      </c>
      <c r="M121" s="913">
        <v>51</v>
      </c>
      <c r="N121" s="914">
        <v>17</v>
      </c>
      <c r="O121" s="913" t="s">
        <v>6856</v>
      </c>
      <c r="P121" s="928" t="s">
        <v>7076</v>
      </c>
      <c r="Q121" s="915">
        <f t="shared" si="3"/>
        <v>0</v>
      </c>
      <c r="R121" s="974">
        <f t="shared" si="3"/>
        <v>0</v>
      </c>
      <c r="S121" s="915">
        <f t="shared" si="4"/>
        <v>1</v>
      </c>
      <c r="T121" s="974">
        <f t="shared" si="5"/>
        <v>1.99</v>
      </c>
      <c r="U121" s="981">
        <v>17</v>
      </c>
      <c r="V121" s="924">
        <v>24</v>
      </c>
      <c r="W121" s="924">
        <v>7</v>
      </c>
      <c r="X121" s="979">
        <v>1.411764705882353</v>
      </c>
      <c r="Y121" s="977">
        <v>7</v>
      </c>
    </row>
    <row r="122" spans="1:25" ht="14.45" customHeight="1" x14ac:dyDescent="0.2">
      <c r="A122" s="944" t="s">
        <v>7077</v>
      </c>
      <c r="B122" s="930"/>
      <c r="C122" s="931"/>
      <c r="D122" s="929"/>
      <c r="E122" s="932"/>
      <c r="F122" s="933"/>
      <c r="G122" s="920"/>
      <c r="H122" s="934">
        <v>1</v>
      </c>
      <c r="I122" s="935">
        <v>5.27</v>
      </c>
      <c r="J122" s="921">
        <v>18</v>
      </c>
      <c r="K122" s="936">
        <v>5.27</v>
      </c>
      <c r="L122" s="937">
        <v>8</v>
      </c>
      <c r="M122" s="937">
        <v>72</v>
      </c>
      <c r="N122" s="938">
        <v>24</v>
      </c>
      <c r="O122" s="937" t="s">
        <v>6856</v>
      </c>
      <c r="P122" s="939" t="s">
        <v>7078</v>
      </c>
      <c r="Q122" s="940">
        <f t="shared" si="3"/>
        <v>1</v>
      </c>
      <c r="R122" s="975">
        <f t="shared" si="3"/>
        <v>5.27</v>
      </c>
      <c r="S122" s="940">
        <f t="shared" si="4"/>
        <v>1</v>
      </c>
      <c r="T122" s="975">
        <f t="shared" si="5"/>
        <v>5.27</v>
      </c>
      <c r="U122" s="982">
        <v>24</v>
      </c>
      <c r="V122" s="930">
        <v>18</v>
      </c>
      <c r="W122" s="930">
        <v>-6</v>
      </c>
      <c r="X122" s="980">
        <v>0.75</v>
      </c>
      <c r="Y122" s="978"/>
    </row>
    <row r="123" spans="1:25" ht="14.45" customHeight="1" x14ac:dyDescent="0.2">
      <c r="A123" s="943" t="s">
        <v>7079</v>
      </c>
      <c r="B123" s="916">
        <v>2</v>
      </c>
      <c r="C123" s="917">
        <v>2.56</v>
      </c>
      <c r="D123" s="918">
        <v>11.5</v>
      </c>
      <c r="E123" s="927">
        <v>3</v>
      </c>
      <c r="F123" s="907">
        <v>4.58</v>
      </c>
      <c r="G123" s="908">
        <v>9</v>
      </c>
      <c r="H123" s="913">
        <v>2</v>
      </c>
      <c r="I123" s="907">
        <v>2.56</v>
      </c>
      <c r="J123" s="908">
        <v>4</v>
      </c>
      <c r="K123" s="912">
        <v>1.28</v>
      </c>
      <c r="L123" s="913">
        <v>3</v>
      </c>
      <c r="M123" s="913">
        <v>24</v>
      </c>
      <c r="N123" s="914">
        <v>8</v>
      </c>
      <c r="O123" s="913" t="s">
        <v>6856</v>
      </c>
      <c r="P123" s="928" t="s">
        <v>7080</v>
      </c>
      <c r="Q123" s="915">
        <f t="shared" si="3"/>
        <v>0</v>
      </c>
      <c r="R123" s="974">
        <f t="shared" si="3"/>
        <v>0</v>
      </c>
      <c r="S123" s="915">
        <f t="shared" si="4"/>
        <v>-1</v>
      </c>
      <c r="T123" s="974">
        <f t="shared" si="5"/>
        <v>-2.02</v>
      </c>
      <c r="U123" s="981">
        <v>16</v>
      </c>
      <c r="V123" s="924">
        <v>8</v>
      </c>
      <c r="W123" s="924">
        <v>-8</v>
      </c>
      <c r="X123" s="979">
        <v>0.5</v>
      </c>
      <c r="Y123" s="977"/>
    </row>
    <row r="124" spans="1:25" ht="14.45" customHeight="1" x14ac:dyDescent="0.2">
      <c r="A124" s="944" t="s">
        <v>7081</v>
      </c>
      <c r="B124" s="941">
        <v>11</v>
      </c>
      <c r="C124" s="942">
        <v>26.17</v>
      </c>
      <c r="D124" s="922">
        <v>10.6</v>
      </c>
      <c r="E124" s="932">
        <v>3</v>
      </c>
      <c r="F124" s="933">
        <v>7.11</v>
      </c>
      <c r="G124" s="920">
        <v>10.7</v>
      </c>
      <c r="H124" s="937">
        <v>7</v>
      </c>
      <c r="I124" s="933">
        <v>17.37</v>
      </c>
      <c r="J124" s="923">
        <v>15.7</v>
      </c>
      <c r="K124" s="936">
        <v>2.36</v>
      </c>
      <c r="L124" s="937">
        <v>4</v>
      </c>
      <c r="M124" s="937">
        <v>39</v>
      </c>
      <c r="N124" s="938">
        <v>13</v>
      </c>
      <c r="O124" s="937" t="s">
        <v>6856</v>
      </c>
      <c r="P124" s="939" t="s">
        <v>7082</v>
      </c>
      <c r="Q124" s="940">
        <f t="shared" si="3"/>
        <v>-4</v>
      </c>
      <c r="R124" s="975">
        <f t="shared" si="3"/>
        <v>-8.8000000000000007</v>
      </c>
      <c r="S124" s="940">
        <f t="shared" si="4"/>
        <v>4</v>
      </c>
      <c r="T124" s="975">
        <f t="shared" si="5"/>
        <v>10.260000000000002</v>
      </c>
      <c r="U124" s="982">
        <v>91</v>
      </c>
      <c r="V124" s="930">
        <v>109.89999999999999</v>
      </c>
      <c r="W124" s="930">
        <v>18.899999999999991</v>
      </c>
      <c r="X124" s="980">
        <v>1.2076923076923076</v>
      </c>
      <c r="Y124" s="978">
        <v>29</v>
      </c>
    </row>
    <row r="125" spans="1:25" ht="14.45" customHeight="1" x14ac:dyDescent="0.2">
      <c r="A125" s="944" t="s">
        <v>7083</v>
      </c>
      <c r="B125" s="941">
        <v>2</v>
      </c>
      <c r="C125" s="942">
        <v>11.87</v>
      </c>
      <c r="D125" s="922">
        <v>32.5</v>
      </c>
      <c r="E125" s="932">
        <v>2</v>
      </c>
      <c r="F125" s="933">
        <v>9.7100000000000009</v>
      </c>
      <c r="G125" s="920">
        <v>14</v>
      </c>
      <c r="H125" s="937"/>
      <c r="I125" s="933"/>
      <c r="J125" s="920"/>
      <c r="K125" s="936">
        <v>4.8499999999999996</v>
      </c>
      <c r="L125" s="937">
        <v>5</v>
      </c>
      <c r="M125" s="937">
        <v>48</v>
      </c>
      <c r="N125" s="938">
        <v>16</v>
      </c>
      <c r="O125" s="937" t="s">
        <v>6856</v>
      </c>
      <c r="P125" s="939" t="s">
        <v>7084</v>
      </c>
      <c r="Q125" s="940">
        <f t="shared" si="3"/>
        <v>-2</v>
      </c>
      <c r="R125" s="975">
        <f t="shared" si="3"/>
        <v>-11.87</v>
      </c>
      <c r="S125" s="940">
        <f t="shared" si="4"/>
        <v>-2</v>
      </c>
      <c r="T125" s="975">
        <f t="shared" si="5"/>
        <v>-9.7100000000000009</v>
      </c>
      <c r="U125" s="982" t="s">
        <v>579</v>
      </c>
      <c r="V125" s="930" t="s">
        <v>579</v>
      </c>
      <c r="W125" s="930" t="s">
        <v>579</v>
      </c>
      <c r="X125" s="980" t="s">
        <v>579</v>
      </c>
      <c r="Y125" s="978"/>
    </row>
    <row r="126" spans="1:25" ht="14.45" customHeight="1" x14ac:dyDescent="0.2">
      <c r="A126" s="943" t="s">
        <v>7085</v>
      </c>
      <c r="B126" s="924"/>
      <c r="C126" s="925"/>
      <c r="D126" s="926"/>
      <c r="E126" s="927">
        <v>1</v>
      </c>
      <c r="F126" s="907">
        <v>0.7</v>
      </c>
      <c r="G126" s="908">
        <v>2</v>
      </c>
      <c r="H126" s="909"/>
      <c r="I126" s="910"/>
      <c r="J126" s="911"/>
      <c r="K126" s="912">
        <v>0.7</v>
      </c>
      <c r="L126" s="913">
        <v>2</v>
      </c>
      <c r="M126" s="913">
        <v>15</v>
      </c>
      <c r="N126" s="914">
        <v>5</v>
      </c>
      <c r="O126" s="913" t="s">
        <v>6856</v>
      </c>
      <c r="P126" s="928" t="s">
        <v>7086</v>
      </c>
      <c r="Q126" s="915">
        <f t="shared" si="3"/>
        <v>0</v>
      </c>
      <c r="R126" s="974">
        <f t="shared" si="3"/>
        <v>0</v>
      </c>
      <c r="S126" s="915">
        <f t="shared" si="4"/>
        <v>-1</v>
      </c>
      <c r="T126" s="974">
        <f t="shared" si="5"/>
        <v>-0.7</v>
      </c>
      <c r="U126" s="981" t="s">
        <v>579</v>
      </c>
      <c r="V126" s="924" t="s">
        <v>579</v>
      </c>
      <c r="W126" s="924" t="s">
        <v>579</v>
      </c>
      <c r="X126" s="979" t="s">
        <v>579</v>
      </c>
      <c r="Y126" s="977"/>
    </row>
    <row r="127" spans="1:25" ht="14.45" customHeight="1" x14ac:dyDescent="0.2">
      <c r="A127" s="944" t="s">
        <v>7087</v>
      </c>
      <c r="B127" s="930">
        <v>1</v>
      </c>
      <c r="C127" s="931">
        <v>0.88</v>
      </c>
      <c r="D127" s="929">
        <v>10</v>
      </c>
      <c r="E127" s="932"/>
      <c r="F127" s="933"/>
      <c r="G127" s="920"/>
      <c r="H127" s="934">
        <v>2</v>
      </c>
      <c r="I127" s="935">
        <v>1.75</v>
      </c>
      <c r="J127" s="921">
        <v>6.5</v>
      </c>
      <c r="K127" s="936">
        <v>0.88</v>
      </c>
      <c r="L127" s="937">
        <v>2</v>
      </c>
      <c r="M127" s="937">
        <v>21</v>
      </c>
      <c r="N127" s="938">
        <v>7</v>
      </c>
      <c r="O127" s="937" t="s">
        <v>6856</v>
      </c>
      <c r="P127" s="939" t="s">
        <v>7088</v>
      </c>
      <c r="Q127" s="940">
        <f t="shared" si="3"/>
        <v>1</v>
      </c>
      <c r="R127" s="975">
        <f t="shared" si="3"/>
        <v>0.87</v>
      </c>
      <c r="S127" s="940">
        <f t="shared" si="4"/>
        <v>2</v>
      </c>
      <c r="T127" s="975">
        <f t="shared" si="5"/>
        <v>1.75</v>
      </c>
      <c r="U127" s="982">
        <v>14</v>
      </c>
      <c r="V127" s="930">
        <v>13</v>
      </c>
      <c r="W127" s="930">
        <v>-1</v>
      </c>
      <c r="X127" s="980">
        <v>0.9285714285714286</v>
      </c>
      <c r="Y127" s="978">
        <v>3</v>
      </c>
    </row>
    <row r="128" spans="1:25" ht="14.45" customHeight="1" x14ac:dyDescent="0.2">
      <c r="A128" s="944" t="s">
        <v>7089</v>
      </c>
      <c r="B128" s="930"/>
      <c r="C128" s="931"/>
      <c r="D128" s="929"/>
      <c r="E128" s="932">
        <v>1</v>
      </c>
      <c r="F128" s="933">
        <v>3.18</v>
      </c>
      <c r="G128" s="920">
        <v>9</v>
      </c>
      <c r="H128" s="934"/>
      <c r="I128" s="935"/>
      <c r="J128" s="921"/>
      <c r="K128" s="936">
        <v>3.18</v>
      </c>
      <c r="L128" s="937">
        <v>4</v>
      </c>
      <c r="M128" s="937">
        <v>33</v>
      </c>
      <c r="N128" s="938">
        <v>11</v>
      </c>
      <c r="O128" s="937" t="s">
        <v>6856</v>
      </c>
      <c r="P128" s="939" t="s">
        <v>7090</v>
      </c>
      <c r="Q128" s="940">
        <f t="shared" si="3"/>
        <v>0</v>
      </c>
      <c r="R128" s="975">
        <f t="shared" si="3"/>
        <v>0</v>
      </c>
      <c r="S128" s="940">
        <f t="shared" si="4"/>
        <v>-1</v>
      </c>
      <c r="T128" s="975">
        <f t="shared" si="5"/>
        <v>-3.18</v>
      </c>
      <c r="U128" s="982" t="s">
        <v>579</v>
      </c>
      <c r="V128" s="930" t="s">
        <v>579</v>
      </c>
      <c r="W128" s="930" t="s">
        <v>579</v>
      </c>
      <c r="X128" s="980" t="s">
        <v>579</v>
      </c>
      <c r="Y128" s="978"/>
    </row>
    <row r="129" spans="1:25" ht="14.45" customHeight="1" x14ac:dyDescent="0.2">
      <c r="A129" s="943" t="s">
        <v>7091</v>
      </c>
      <c r="B129" s="924"/>
      <c r="C129" s="925"/>
      <c r="D129" s="926"/>
      <c r="E129" s="927"/>
      <c r="F129" s="907"/>
      <c r="G129" s="908"/>
      <c r="H129" s="909">
        <v>1</v>
      </c>
      <c r="I129" s="910">
        <v>0.39</v>
      </c>
      <c r="J129" s="919">
        <v>7</v>
      </c>
      <c r="K129" s="912">
        <v>0.39</v>
      </c>
      <c r="L129" s="913">
        <v>2</v>
      </c>
      <c r="M129" s="913">
        <v>15</v>
      </c>
      <c r="N129" s="914">
        <v>5</v>
      </c>
      <c r="O129" s="913" t="s">
        <v>6856</v>
      </c>
      <c r="P129" s="928" t="s">
        <v>7092</v>
      </c>
      <c r="Q129" s="915">
        <f t="shared" si="3"/>
        <v>1</v>
      </c>
      <c r="R129" s="974">
        <f t="shared" si="3"/>
        <v>0.39</v>
      </c>
      <c r="S129" s="915">
        <f t="shared" si="4"/>
        <v>1</v>
      </c>
      <c r="T129" s="974">
        <f t="shared" si="5"/>
        <v>0.39</v>
      </c>
      <c r="U129" s="981">
        <v>5</v>
      </c>
      <c r="V129" s="924">
        <v>7</v>
      </c>
      <c r="W129" s="924">
        <v>2</v>
      </c>
      <c r="X129" s="979">
        <v>1.4</v>
      </c>
      <c r="Y129" s="977">
        <v>2</v>
      </c>
    </row>
    <row r="130" spans="1:25" ht="14.45" customHeight="1" x14ac:dyDescent="0.2">
      <c r="A130" s="944" t="s">
        <v>7093</v>
      </c>
      <c r="B130" s="930"/>
      <c r="C130" s="931"/>
      <c r="D130" s="929"/>
      <c r="E130" s="932"/>
      <c r="F130" s="933"/>
      <c r="G130" s="920"/>
      <c r="H130" s="934">
        <v>2</v>
      </c>
      <c r="I130" s="935">
        <v>1.29</v>
      </c>
      <c r="J130" s="921">
        <v>6</v>
      </c>
      <c r="K130" s="936">
        <v>0.64</v>
      </c>
      <c r="L130" s="937">
        <v>2</v>
      </c>
      <c r="M130" s="937">
        <v>21</v>
      </c>
      <c r="N130" s="938">
        <v>7</v>
      </c>
      <c r="O130" s="937" t="s">
        <v>6856</v>
      </c>
      <c r="P130" s="939" t="s">
        <v>7094</v>
      </c>
      <c r="Q130" s="940">
        <f t="shared" si="3"/>
        <v>2</v>
      </c>
      <c r="R130" s="975">
        <f t="shared" si="3"/>
        <v>1.29</v>
      </c>
      <c r="S130" s="940">
        <f t="shared" si="4"/>
        <v>2</v>
      </c>
      <c r="T130" s="975">
        <f t="shared" si="5"/>
        <v>1.29</v>
      </c>
      <c r="U130" s="982">
        <v>14</v>
      </c>
      <c r="V130" s="930">
        <v>12</v>
      </c>
      <c r="W130" s="930">
        <v>-2</v>
      </c>
      <c r="X130" s="980">
        <v>0.8571428571428571</v>
      </c>
      <c r="Y130" s="978">
        <v>2</v>
      </c>
    </row>
    <row r="131" spans="1:25" ht="14.45" customHeight="1" x14ac:dyDescent="0.2">
      <c r="A131" s="943" t="s">
        <v>7095</v>
      </c>
      <c r="B131" s="924"/>
      <c r="C131" s="925"/>
      <c r="D131" s="926"/>
      <c r="E131" s="909">
        <v>2</v>
      </c>
      <c r="F131" s="910">
        <v>0.9</v>
      </c>
      <c r="G131" s="911">
        <v>9</v>
      </c>
      <c r="H131" s="913">
        <v>1</v>
      </c>
      <c r="I131" s="907">
        <v>0.45</v>
      </c>
      <c r="J131" s="919">
        <v>8</v>
      </c>
      <c r="K131" s="912">
        <v>0.42</v>
      </c>
      <c r="L131" s="913">
        <v>2</v>
      </c>
      <c r="M131" s="913">
        <v>15</v>
      </c>
      <c r="N131" s="914">
        <v>5</v>
      </c>
      <c r="O131" s="913" t="s">
        <v>6856</v>
      </c>
      <c r="P131" s="928" t="s">
        <v>7096</v>
      </c>
      <c r="Q131" s="915">
        <f t="shared" si="3"/>
        <v>1</v>
      </c>
      <c r="R131" s="974">
        <f t="shared" si="3"/>
        <v>0.45</v>
      </c>
      <c r="S131" s="915">
        <f t="shared" si="4"/>
        <v>-1</v>
      </c>
      <c r="T131" s="974">
        <f t="shared" si="5"/>
        <v>-0.45</v>
      </c>
      <c r="U131" s="981">
        <v>5</v>
      </c>
      <c r="V131" s="924">
        <v>8</v>
      </c>
      <c r="W131" s="924">
        <v>3</v>
      </c>
      <c r="X131" s="979">
        <v>1.6</v>
      </c>
      <c r="Y131" s="977">
        <v>3</v>
      </c>
    </row>
    <row r="132" spans="1:25" ht="14.45" customHeight="1" x14ac:dyDescent="0.2">
      <c r="A132" s="943" t="s">
        <v>7097</v>
      </c>
      <c r="B132" s="924">
        <v>1</v>
      </c>
      <c r="C132" s="925">
        <v>0.28999999999999998</v>
      </c>
      <c r="D132" s="926">
        <v>1</v>
      </c>
      <c r="E132" s="927">
        <v>1</v>
      </c>
      <c r="F132" s="907">
        <v>0.56999999999999995</v>
      </c>
      <c r="G132" s="908">
        <v>2</v>
      </c>
      <c r="H132" s="909">
        <v>1</v>
      </c>
      <c r="I132" s="910">
        <v>0.56999999999999995</v>
      </c>
      <c r="J132" s="911">
        <v>2</v>
      </c>
      <c r="K132" s="912">
        <v>0.56999999999999995</v>
      </c>
      <c r="L132" s="913">
        <v>2</v>
      </c>
      <c r="M132" s="913">
        <v>15</v>
      </c>
      <c r="N132" s="914">
        <v>5</v>
      </c>
      <c r="O132" s="913" t="s">
        <v>6856</v>
      </c>
      <c r="P132" s="928" t="s">
        <v>7098</v>
      </c>
      <c r="Q132" s="915">
        <f t="shared" si="3"/>
        <v>0</v>
      </c>
      <c r="R132" s="974">
        <f t="shared" si="3"/>
        <v>0.27999999999999997</v>
      </c>
      <c r="S132" s="915">
        <f t="shared" si="4"/>
        <v>0</v>
      </c>
      <c r="T132" s="974">
        <f t="shared" si="5"/>
        <v>0</v>
      </c>
      <c r="U132" s="981">
        <v>5</v>
      </c>
      <c r="V132" s="924">
        <v>2</v>
      </c>
      <c r="W132" s="924">
        <v>-3</v>
      </c>
      <c r="X132" s="979">
        <v>0.4</v>
      </c>
      <c r="Y132" s="977"/>
    </row>
    <row r="133" spans="1:25" ht="14.45" customHeight="1" x14ac:dyDescent="0.2">
      <c r="A133" s="943" t="s">
        <v>7099</v>
      </c>
      <c r="B133" s="924"/>
      <c r="C133" s="925"/>
      <c r="D133" s="926"/>
      <c r="E133" s="909">
        <v>1</v>
      </c>
      <c r="F133" s="910">
        <v>0.57999999999999996</v>
      </c>
      <c r="G133" s="911">
        <v>6</v>
      </c>
      <c r="H133" s="913"/>
      <c r="I133" s="907"/>
      <c r="J133" s="908"/>
      <c r="K133" s="912">
        <v>0.57999999999999996</v>
      </c>
      <c r="L133" s="913">
        <v>4</v>
      </c>
      <c r="M133" s="913">
        <v>36</v>
      </c>
      <c r="N133" s="914">
        <v>12</v>
      </c>
      <c r="O133" s="913" t="s">
        <v>6856</v>
      </c>
      <c r="P133" s="928" t="s">
        <v>7100</v>
      </c>
      <c r="Q133" s="915">
        <f t="shared" si="3"/>
        <v>0</v>
      </c>
      <c r="R133" s="974">
        <f t="shared" si="3"/>
        <v>0</v>
      </c>
      <c r="S133" s="915">
        <f t="shared" si="4"/>
        <v>-1</v>
      </c>
      <c r="T133" s="974">
        <f t="shared" si="5"/>
        <v>-0.57999999999999996</v>
      </c>
      <c r="U133" s="981" t="s">
        <v>579</v>
      </c>
      <c r="V133" s="924" t="s">
        <v>579</v>
      </c>
      <c r="W133" s="924" t="s">
        <v>579</v>
      </c>
      <c r="X133" s="979" t="s">
        <v>579</v>
      </c>
      <c r="Y133" s="977"/>
    </row>
    <row r="134" spans="1:25" ht="14.45" customHeight="1" x14ac:dyDescent="0.2">
      <c r="A134" s="944" t="s">
        <v>7101</v>
      </c>
      <c r="B134" s="930"/>
      <c r="C134" s="931"/>
      <c r="D134" s="929"/>
      <c r="E134" s="934">
        <v>1</v>
      </c>
      <c r="F134" s="935">
        <v>0.67</v>
      </c>
      <c r="G134" s="921">
        <v>8</v>
      </c>
      <c r="H134" s="937">
        <v>1</v>
      </c>
      <c r="I134" s="933">
        <v>0.67</v>
      </c>
      <c r="J134" s="920">
        <v>10</v>
      </c>
      <c r="K134" s="936">
        <v>0.67</v>
      </c>
      <c r="L134" s="937">
        <v>4</v>
      </c>
      <c r="M134" s="937">
        <v>33</v>
      </c>
      <c r="N134" s="938">
        <v>11</v>
      </c>
      <c r="O134" s="937" t="s">
        <v>6856</v>
      </c>
      <c r="P134" s="939" t="s">
        <v>7102</v>
      </c>
      <c r="Q134" s="940">
        <f t="shared" ref="Q134:R157" si="6">H134-B134</f>
        <v>1</v>
      </c>
      <c r="R134" s="975">
        <f t="shared" si="6"/>
        <v>0.67</v>
      </c>
      <c r="S134" s="940">
        <f t="shared" ref="S134:S157" si="7">H134-E134</f>
        <v>0</v>
      </c>
      <c r="T134" s="975">
        <f t="shared" ref="T134:T157" si="8">I134-F134</f>
        <v>0</v>
      </c>
      <c r="U134" s="982">
        <v>11</v>
      </c>
      <c r="V134" s="930">
        <v>10</v>
      </c>
      <c r="W134" s="930">
        <v>-1</v>
      </c>
      <c r="X134" s="980">
        <v>0.90909090909090906</v>
      </c>
      <c r="Y134" s="978"/>
    </row>
    <row r="135" spans="1:25" ht="14.45" customHeight="1" x14ac:dyDescent="0.2">
      <c r="A135" s="943" t="s">
        <v>7103</v>
      </c>
      <c r="B135" s="924"/>
      <c r="C135" s="925"/>
      <c r="D135" s="926"/>
      <c r="E135" s="927"/>
      <c r="F135" s="907"/>
      <c r="G135" s="908"/>
      <c r="H135" s="909">
        <v>1</v>
      </c>
      <c r="I135" s="910">
        <v>0.88</v>
      </c>
      <c r="J135" s="919">
        <v>24</v>
      </c>
      <c r="K135" s="912">
        <v>0.85</v>
      </c>
      <c r="L135" s="913">
        <v>3</v>
      </c>
      <c r="M135" s="913">
        <v>24</v>
      </c>
      <c r="N135" s="914">
        <v>8</v>
      </c>
      <c r="O135" s="913" t="s">
        <v>6856</v>
      </c>
      <c r="P135" s="928" t="s">
        <v>7104</v>
      </c>
      <c r="Q135" s="915">
        <f t="shared" si="6"/>
        <v>1</v>
      </c>
      <c r="R135" s="974">
        <f t="shared" si="6"/>
        <v>0.88</v>
      </c>
      <c r="S135" s="915">
        <f t="shared" si="7"/>
        <v>1</v>
      </c>
      <c r="T135" s="974">
        <f t="shared" si="8"/>
        <v>0.88</v>
      </c>
      <c r="U135" s="981">
        <v>8</v>
      </c>
      <c r="V135" s="924">
        <v>24</v>
      </c>
      <c r="W135" s="924">
        <v>16</v>
      </c>
      <c r="X135" s="979">
        <v>3</v>
      </c>
      <c r="Y135" s="977">
        <v>16</v>
      </c>
    </row>
    <row r="136" spans="1:25" ht="14.45" customHeight="1" x14ac:dyDescent="0.2">
      <c r="A136" s="943" t="s">
        <v>7105</v>
      </c>
      <c r="B136" s="924"/>
      <c r="C136" s="925"/>
      <c r="D136" s="926"/>
      <c r="E136" s="927">
        <v>1</v>
      </c>
      <c r="F136" s="907">
        <v>4.79</v>
      </c>
      <c r="G136" s="908">
        <v>6</v>
      </c>
      <c r="H136" s="909"/>
      <c r="I136" s="910"/>
      <c r="J136" s="911"/>
      <c r="K136" s="912">
        <v>4.79</v>
      </c>
      <c r="L136" s="913">
        <v>5</v>
      </c>
      <c r="M136" s="913">
        <v>42</v>
      </c>
      <c r="N136" s="914">
        <v>14</v>
      </c>
      <c r="O136" s="913" t="s">
        <v>6856</v>
      </c>
      <c r="P136" s="928" t="s">
        <v>7106</v>
      </c>
      <c r="Q136" s="915">
        <f t="shared" si="6"/>
        <v>0</v>
      </c>
      <c r="R136" s="974">
        <f t="shared" si="6"/>
        <v>0</v>
      </c>
      <c r="S136" s="915">
        <f t="shared" si="7"/>
        <v>-1</v>
      </c>
      <c r="T136" s="974">
        <f t="shared" si="8"/>
        <v>-4.79</v>
      </c>
      <c r="U136" s="981" t="s">
        <v>579</v>
      </c>
      <c r="V136" s="924" t="s">
        <v>579</v>
      </c>
      <c r="W136" s="924" t="s">
        <v>579</v>
      </c>
      <c r="X136" s="979" t="s">
        <v>579</v>
      </c>
      <c r="Y136" s="977"/>
    </row>
    <row r="137" spans="1:25" ht="14.45" customHeight="1" x14ac:dyDescent="0.2">
      <c r="A137" s="944" t="s">
        <v>7107</v>
      </c>
      <c r="B137" s="930">
        <v>1</v>
      </c>
      <c r="C137" s="931">
        <v>4.79</v>
      </c>
      <c r="D137" s="929">
        <v>8</v>
      </c>
      <c r="E137" s="932">
        <v>3</v>
      </c>
      <c r="F137" s="933">
        <v>14.36</v>
      </c>
      <c r="G137" s="920">
        <v>8.6999999999999993</v>
      </c>
      <c r="H137" s="934">
        <v>12</v>
      </c>
      <c r="I137" s="935">
        <v>60</v>
      </c>
      <c r="J137" s="921">
        <v>11.6</v>
      </c>
      <c r="K137" s="936">
        <v>4.79</v>
      </c>
      <c r="L137" s="937">
        <v>5</v>
      </c>
      <c r="M137" s="937">
        <v>42</v>
      </c>
      <c r="N137" s="938">
        <v>14</v>
      </c>
      <c r="O137" s="937" t="s">
        <v>6856</v>
      </c>
      <c r="P137" s="939" t="s">
        <v>7106</v>
      </c>
      <c r="Q137" s="940">
        <f t="shared" si="6"/>
        <v>11</v>
      </c>
      <c r="R137" s="975">
        <f t="shared" si="6"/>
        <v>55.21</v>
      </c>
      <c r="S137" s="940">
        <f t="shared" si="7"/>
        <v>9</v>
      </c>
      <c r="T137" s="975">
        <f t="shared" si="8"/>
        <v>45.64</v>
      </c>
      <c r="U137" s="982">
        <v>168</v>
      </c>
      <c r="V137" s="930">
        <v>139.19999999999999</v>
      </c>
      <c r="W137" s="930">
        <v>-28.800000000000011</v>
      </c>
      <c r="X137" s="980">
        <v>0.82857142857142851</v>
      </c>
      <c r="Y137" s="978">
        <v>16</v>
      </c>
    </row>
    <row r="138" spans="1:25" ht="14.45" customHeight="1" x14ac:dyDescent="0.2">
      <c r="A138" s="944" t="s">
        <v>7108</v>
      </c>
      <c r="B138" s="930">
        <v>6</v>
      </c>
      <c r="C138" s="931">
        <v>54.43</v>
      </c>
      <c r="D138" s="929">
        <v>12.2</v>
      </c>
      <c r="E138" s="932">
        <v>6</v>
      </c>
      <c r="F138" s="933">
        <v>53.38</v>
      </c>
      <c r="G138" s="920">
        <v>12.3</v>
      </c>
      <c r="H138" s="934">
        <v>5</v>
      </c>
      <c r="I138" s="935">
        <v>45.7</v>
      </c>
      <c r="J138" s="921">
        <v>15.8</v>
      </c>
      <c r="K138" s="936">
        <v>9.14</v>
      </c>
      <c r="L138" s="937">
        <v>7</v>
      </c>
      <c r="M138" s="937">
        <v>66</v>
      </c>
      <c r="N138" s="938">
        <v>22</v>
      </c>
      <c r="O138" s="937" t="s">
        <v>6856</v>
      </c>
      <c r="P138" s="939" t="s">
        <v>7106</v>
      </c>
      <c r="Q138" s="940">
        <f t="shared" si="6"/>
        <v>-1</v>
      </c>
      <c r="R138" s="975">
        <f t="shared" si="6"/>
        <v>-8.7299999999999969</v>
      </c>
      <c r="S138" s="940">
        <f t="shared" si="7"/>
        <v>-1</v>
      </c>
      <c r="T138" s="975">
        <f t="shared" si="8"/>
        <v>-7.68</v>
      </c>
      <c r="U138" s="982">
        <v>110</v>
      </c>
      <c r="V138" s="930">
        <v>79</v>
      </c>
      <c r="W138" s="930">
        <v>-31</v>
      </c>
      <c r="X138" s="980">
        <v>0.71818181818181814</v>
      </c>
      <c r="Y138" s="978">
        <v>10</v>
      </c>
    </row>
    <row r="139" spans="1:25" ht="14.45" customHeight="1" x14ac:dyDescent="0.2">
      <c r="A139" s="943" t="s">
        <v>7109</v>
      </c>
      <c r="B139" s="924">
        <v>2</v>
      </c>
      <c r="C139" s="925">
        <v>7.43</v>
      </c>
      <c r="D139" s="926">
        <v>4.5</v>
      </c>
      <c r="E139" s="927">
        <v>3</v>
      </c>
      <c r="F139" s="907">
        <v>11.55</v>
      </c>
      <c r="G139" s="908">
        <v>6.3</v>
      </c>
      <c r="H139" s="909"/>
      <c r="I139" s="910"/>
      <c r="J139" s="911"/>
      <c r="K139" s="912">
        <v>4.07</v>
      </c>
      <c r="L139" s="913">
        <v>5</v>
      </c>
      <c r="M139" s="913">
        <v>45</v>
      </c>
      <c r="N139" s="914">
        <v>15</v>
      </c>
      <c r="O139" s="913" t="s">
        <v>6856</v>
      </c>
      <c r="P139" s="928" t="s">
        <v>7110</v>
      </c>
      <c r="Q139" s="915">
        <f t="shared" si="6"/>
        <v>-2</v>
      </c>
      <c r="R139" s="974">
        <f t="shared" si="6"/>
        <v>-7.43</v>
      </c>
      <c r="S139" s="915">
        <f t="shared" si="7"/>
        <v>-3</v>
      </c>
      <c r="T139" s="974">
        <f t="shared" si="8"/>
        <v>-11.55</v>
      </c>
      <c r="U139" s="981" t="s">
        <v>579</v>
      </c>
      <c r="V139" s="924" t="s">
        <v>579</v>
      </c>
      <c r="W139" s="924" t="s">
        <v>579</v>
      </c>
      <c r="X139" s="979" t="s">
        <v>579</v>
      </c>
      <c r="Y139" s="977"/>
    </row>
    <row r="140" spans="1:25" ht="14.45" customHeight="1" x14ac:dyDescent="0.2">
      <c r="A140" s="944" t="s">
        <v>7111</v>
      </c>
      <c r="B140" s="930">
        <v>11</v>
      </c>
      <c r="C140" s="931">
        <v>42.5</v>
      </c>
      <c r="D140" s="929">
        <v>8.3000000000000007</v>
      </c>
      <c r="E140" s="932">
        <v>13</v>
      </c>
      <c r="F140" s="933">
        <v>49.33</v>
      </c>
      <c r="G140" s="920">
        <v>8.1999999999999993</v>
      </c>
      <c r="H140" s="934">
        <v>19</v>
      </c>
      <c r="I140" s="935">
        <v>69.489999999999995</v>
      </c>
      <c r="J140" s="921">
        <v>9.1</v>
      </c>
      <c r="K140" s="936">
        <v>4.07</v>
      </c>
      <c r="L140" s="937">
        <v>5</v>
      </c>
      <c r="M140" s="937">
        <v>45</v>
      </c>
      <c r="N140" s="938">
        <v>15</v>
      </c>
      <c r="O140" s="937" t="s">
        <v>6856</v>
      </c>
      <c r="P140" s="939" t="s">
        <v>7112</v>
      </c>
      <c r="Q140" s="940">
        <f t="shared" si="6"/>
        <v>8</v>
      </c>
      <c r="R140" s="975">
        <f t="shared" si="6"/>
        <v>26.989999999999995</v>
      </c>
      <c r="S140" s="940">
        <f t="shared" si="7"/>
        <v>6</v>
      </c>
      <c r="T140" s="975">
        <f t="shared" si="8"/>
        <v>20.159999999999997</v>
      </c>
      <c r="U140" s="982">
        <v>285</v>
      </c>
      <c r="V140" s="930">
        <v>172.9</v>
      </c>
      <c r="W140" s="930">
        <v>-112.1</v>
      </c>
      <c r="X140" s="980">
        <v>0.60666666666666669</v>
      </c>
      <c r="Y140" s="978">
        <v>21</v>
      </c>
    </row>
    <row r="141" spans="1:25" ht="14.45" customHeight="1" x14ac:dyDescent="0.2">
      <c r="A141" s="944" t="s">
        <v>7113</v>
      </c>
      <c r="B141" s="930">
        <v>7</v>
      </c>
      <c r="C141" s="931">
        <v>61.92</v>
      </c>
      <c r="D141" s="929">
        <v>26</v>
      </c>
      <c r="E141" s="932">
        <v>4</v>
      </c>
      <c r="F141" s="933">
        <v>26.41</v>
      </c>
      <c r="G141" s="920">
        <v>12.3</v>
      </c>
      <c r="H141" s="934">
        <v>9</v>
      </c>
      <c r="I141" s="935">
        <v>59.67</v>
      </c>
      <c r="J141" s="921">
        <v>14.2</v>
      </c>
      <c r="K141" s="936">
        <v>6.6</v>
      </c>
      <c r="L141" s="937">
        <v>6</v>
      </c>
      <c r="M141" s="937">
        <v>51</v>
      </c>
      <c r="N141" s="938">
        <v>17</v>
      </c>
      <c r="O141" s="937" t="s">
        <v>6856</v>
      </c>
      <c r="P141" s="939" t="s">
        <v>7114</v>
      </c>
      <c r="Q141" s="940">
        <f t="shared" si="6"/>
        <v>2</v>
      </c>
      <c r="R141" s="975">
        <f t="shared" si="6"/>
        <v>-2.25</v>
      </c>
      <c r="S141" s="940">
        <f t="shared" si="7"/>
        <v>5</v>
      </c>
      <c r="T141" s="975">
        <f t="shared" si="8"/>
        <v>33.260000000000005</v>
      </c>
      <c r="U141" s="982">
        <v>153</v>
      </c>
      <c r="V141" s="930">
        <v>127.8</v>
      </c>
      <c r="W141" s="930">
        <v>-25.200000000000003</v>
      </c>
      <c r="X141" s="980">
        <v>0.83529411764705885</v>
      </c>
      <c r="Y141" s="978">
        <v>19</v>
      </c>
    </row>
    <row r="142" spans="1:25" ht="14.45" customHeight="1" x14ac:dyDescent="0.2">
      <c r="A142" s="943" t="s">
        <v>7115</v>
      </c>
      <c r="B142" s="916">
        <v>1</v>
      </c>
      <c r="C142" s="917">
        <v>37.340000000000003</v>
      </c>
      <c r="D142" s="918">
        <v>47</v>
      </c>
      <c r="E142" s="927"/>
      <c r="F142" s="907"/>
      <c r="G142" s="908"/>
      <c r="H142" s="913"/>
      <c r="I142" s="907"/>
      <c r="J142" s="908"/>
      <c r="K142" s="912">
        <v>37.340000000000003</v>
      </c>
      <c r="L142" s="913">
        <v>22</v>
      </c>
      <c r="M142" s="913">
        <v>132</v>
      </c>
      <c r="N142" s="914">
        <v>44</v>
      </c>
      <c r="O142" s="913" t="s">
        <v>6856</v>
      </c>
      <c r="P142" s="928" t="s">
        <v>7116</v>
      </c>
      <c r="Q142" s="915">
        <f t="shared" si="6"/>
        <v>-1</v>
      </c>
      <c r="R142" s="974">
        <f t="shared" si="6"/>
        <v>-37.340000000000003</v>
      </c>
      <c r="S142" s="915">
        <f t="shared" si="7"/>
        <v>0</v>
      </c>
      <c r="T142" s="974">
        <f t="shared" si="8"/>
        <v>0</v>
      </c>
      <c r="U142" s="981" t="s">
        <v>579</v>
      </c>
      <c r="V142" s="924" t="s">
        <v>579</v>
      </c>
      <c r="W142" s="924" t="s">
        <v>579</v>
      </c>
      <c r="X142" s="979" t="s">
        <v>579</v>
      </c>
      <c r="Y142" s="977"/>
    </row>
    <row r="143" spans="1:25" ht="14.45" customHeight="1" x14ac:dyDescent="0.2">
      <c r="A143" s="943" t="s">
        <v>7117</v>
      </c>
      <c r="B143" s="916">
        <v>1</v>
      </c>
      <c r="C143" s="917">
        <v>26.28</v>
      </c>
      <c r="D143" s="918">
        <v>60</v>
      </c>
      <c r="E143" s="927"/>
      <c r="F143" s="907"/>
      <c r="G143" s="908"/>
      <c r="H143" s="913"/>
      <c r="I143" s="907"/>
      <c r="J143" s="908"/>
      <c r="K143" s="912">
        <v>23.68</v>
      </c>
      <c r="L143" s="913">
        <v>11</v>
      </c>
      <c r="M143" s="913">
        <v>87</v>
      </c>
      <c r="N143" s="914">
        <v>29</v>
      </c>
      <c r="O143" s="913" t="s">
        <v>6856</v>
      </c>
      <c r="P143" s="928" t="s">
        <v>7118</v>
      </c>
      <c r="Q143" s="915">
        <f t="shared" si="6"/>
        <v>-1</v>
      </c>
      <c r="R143" s="974">
        <f t="shared" si="6"/>
        <v>-26.28</v>
      </c>
      <c r="S143" s="915">
        <f t="shared" si="7"/>
        <v>0</v>
      </c>
      <c r="T143" s="974">
        <f t="shared" si="8"/>
        <v>0</v>
      </c>
      <c r="U143" s="981" t="s">
        <v>579</v>
      </c>
      <c r="V143" s="924" t="s">
        <v>579</v>
      </c>
      <c r="W143" s="924" t="s">
        <v>579</v>
      </c>
      <c r="X143" s="979" t="s">
        <v>579</v>
      </c>
      <c r="Y143" s="977"/>
    </row>
    <row r="144" spans="1:25" ht="14.45" customHeight="1" x14ac:dyDescent="0.2">
      <c r="A144" s="943" t="s">
        <v>7119</v>
      </c>
      <c r="B144" s="916">
        <v>1</v>
      </c>
      <c r="C144" s="917">
        <v>17.34</v>
      </c>
      <c r="D144" s="918">
        <v>10</v>
      </c>
      <c r="E144" s="927"/>
      <c r="F144" s="907"/>
      <c r="G144" s="908"/>
      <c r="H144" s="913"/>
      <c r="I144" s="907"/>
      <c r="J144" s="908"/>
      <c r="K144" s="912">
        <v>17.34</v>
      </c>
      <c r="L144" s="913">
        <v>7</v>
      </c>
      <c r="M144" s="913">
        <v>60</v>
      </c>
      <c r="N144" s="914">
        <v>20</v>
      </c>
      <c r="O144" s="913" t="s">
        <v>6856</v>
      </c>
      <c r="P144" s="928" t="s">
        <v>7120</v>
      </c>
      <c r="Q144" s="915">
        <f t="shared" si="6"/>
        <v>-1</v>
      </c>
      <c r="R144" s="974">
        <f t="shared" si="6"/>
        <v>-17.34</v>
      </c>
      <c r="S144" s="915">
        <f t="shared" si="7"/>
        <v>0</v>
      </c>
      <c r="T144" s="974">
        <f t="shared" si="8"/>
        <v>0</v>
      </c>
      <c r="U144" s="981" t="s">
        <v>579</v>
      </c>
      <c r="V144" s="924" t="s">
        <v>579</v>
      </c>
      <c r="W144" s="924" t="s">
        <v>579</v>
      </c>
      <c r="X144" s="979" t="s">
        <v>579</v>
      </c>
      <c r="Y144" s="977"/>
    </row>
    <row r="145" spans="1:25" ht="14.45" customHeight="1" x14ac:dyDescent="0.2">
      <c r="A145" s="943" t="s">
        <v>7121</v>
      </c>
      <c r="B145" s="924">
        <v>2</v>
      </c>
      <c r="C145" s="925">
        <v>33.880000000000003</v>
      </c>
      <c r="D145" s="926">
        <v>24</v>
      </c>
      <c r="E145" s="909">
        <v>4</v>
      </c>
      <c r="F145" s="910">
        <v>67.77</v>
      </c>
      <c r="G145" s="911">
        <v>14.5</v>
      </c>
      <c r="H145" s="913">
        <v>1</v>
      </c>
      <c r="I145" s="907">
        <v>16.940000000000001</v>
      </c>
      <c r="J145" s="908">
        <v>13</v>
      </c>
      <c r="K145" s="912">
        <v>16.940000000000001</v>
      </c>
      <c r="L145" s="913">
        <v>5</v>
      </c>
      <c r="M145" s="913">
        <v>72</v>
      </c>
      <c r="N145" s="914">
        <v>24</v>
      </c>
      <c r="O145" s="913" t="s">
        <v>6856</v>
      </c>
      <c r="P145" s="928" t="s">
        <v>7122</v>
      </c>
      <c r="Q145" s="915">
        <f t="shared" si="6"/>
        <v>-1</v>
      </c>
      <c r="R145" s="974">
        <f t="shared" si="6"/>
        <v>-16.940000000000001</v>
      </c>
      <c r="S145" s="915">
        <f t="shared" si="7"/>
        <v>-3</v>
      </c>
      <c r="T145" s="974">
        <f t="shared" si="8"/>
        <v>-50.83</v>
      </c>
      <c r="U145" s="981">
        <v>24</v>
      </c>
      <c r="V145" s="924">
        <v>13</v>
      </c>
      <c r="W145" s="924">
        <v>-11</v>
      </c>
      <c r="X145" s="979">
        <v>0.54166666666666663</v>
      </c>
      <c r="Y145" s="977"/>
    </row>
    <row r="146" spans="1:25" ht="14.45" customHeight="1" x14ac:dyDescent="0.2">
      <c r="A146" s="943" t="s">
        <v>7123</v>
      </c>
      <c r="B146" s="924">
        <v>1</v>
      </c>
      <c r="C146" s="925">
        <v>0.89</v>
      </c>
      <c r="D146" s="926">
        <v>4</v>
      </c>
      <c r="E146" s="909">
        <v>3</v>
      </c>
      <c r="F146" s="910">
        <v>2.91</v>
      </c>
      <c r="G146" s="911">
        <v>10</v>
      </c>
      <c r="H146" s="913"/>
      <c r="I146" s="907"/>
      <c r="J146" s="908"/>
      <c r="K146" s="912">
        <v>0.89</v>
      </c>
      <c r="L146" s="913">
        <v>3</v>
      </c>
      <c r="M146" s="913">
        <v>24</v>
      </c>
      <c r="N146" s="914">
        <v>8</v>
      </c>
      <c r="O146" s="913" t="s">
        <v>6856</v>
      </c>
      <c r="P146" s="928" t="s">
        <v>7124</v>
      </c>
      <c r="Q146" s="915">
        <f t="shared" si="6"/>
        <v>-1</v>
      </c>
      <c r="R146" s="974">
        <f t="shared" si="6"/>
        <v>-0.89</v>
      </c>
      <c r="S146" s="915">
        <f t="shared" si="7"/>
        <v>-3</v>
      </c>
      <c r="T146" s="974">
        <f t="shared" si="8"/>
        <v>-2.91</v>
      </c>
      <c r="U146" s="981" t="s">
        <v>579</v>
      </c>
      <c r="V146" s="924" t="s">
        <v>579</v>
      </c>
      <c r="W146" s="924" t="s">
        <v>579</v>
      </c>
      <c r="X146" s="979" t="s">
        <v>579</v>
      </c>
      <c r="Y146" s="977"/>
    </row>
    <row r="147" spans="1:25" ht="14.45" customHeight="1" x14ac:dyDescent="0.2">
      <c r="A147" s="944" t="s">
        <v>7125</v>
      </c>
      <c r="B147" s="930">
        <v>9</v>
      </c>
      <c r="C147" s="931">
        <v>8.0299999999999994</v>
      </c>
      <c r="D147" s="929">
        <v>7.6</v>
      </c>
      <c r="E147" s="934">
        <v>10</v>
      </c>
      <c r="F147" s="935">
        <v>8.6</v>
      </c>
      <c r="G147" s="921">
        <v>6.5</v>
      </c>
      <c r="H147" s="937">
        <v>8</v>
      </c>
      <c r="I147" s="933">
        <v>6.84</v>
      </c>
      <c r="J147" s="920">
        <v>5</v>
      </c>
      <c r="K147" s="936">
        <v>0.89</v>
      </c>
      <c r="L147" s="937">
        <v>3</v>
      </c>
      <c r="M147" s="937">
        <v>24</v>
      </c>
      <c r="N147" s="938">
        <v>8</v>
      </c>
      <c r="O147" s="937" t="s">
        <v>6856</v>
      </c>
      <c r="P147" s="939" t="s">
        <v>7124</v>
      </c>
      <c r="Q147" s="940">
        <f t="shared" si="6"/>
        <v>-1</v>
      </c>
      <c r="R147" s="975">
        <f t="shared" si="6"/>
        <v>-1.1899999999999995</v>
      </c>
      <c r="S147" s="940">
        <f t="shared" si="7"/>
        <v>-2</v>
      </c>
      <c r="T147" s="975">
        <f t="shared" si="8"/>
        <v>-1.7599999999999998</v>
      </c>
      <c r="U147" s="982">
        <v>64</v>
      </c>
      <c r="V147" s="930">
        <v>40</v>
      </c>
      <c r="W147" s="930">
        <v>-24</v>
      </c>
      <c r="X147" s="980">
        <v>0.625</v>
      </c>
      <c r="Y147" s="978">
        <v>2</v>
      </c>
    </row>
    <row r="148" spans="1:25" ht="14.45" customHeight="1" x14ac:dyDescent="0.2">
      <c r="A148" s="944" t="s">
        <v>7126</v>
      </c>
      <c r="B148" s="930">
        <v>5</v>
      </c>
      <c r="C148" s="931">
        <v>9</v>
      </c>
      <c r="D148" s="929">
        <v>9.4</v>
      </c>
      <c r="E148" s="934">
        <v>9</v>
      </c>
      <c r="F148" s="935">
        <v>13.95</v>
      </c>
      <c r="G148" s="921">
        <v>9.6</v>
      </c>
      <c r="H148" s="937">
        <v>6</v>
      </c>
      <c r="I148" s="933">
        <v>9.35</v>
      </c>
      <c r="J148" s="920">
        <v>9</v>
      </c>
      <c r="K148" s="936">
        <v>1.62</v>
      </c>
      <c r="L148" s="937">
        <v>4</v>
      </c>
      <c r="M148" s="937">
        <v>36</v>
      </c>
      <c r="N148" s="938">
        <v>12</v>
      </c>
      <c r="O148" s="937" t="s">
        <v>6856</v>
      </c>
      <c r="P148" s="939" t="s">
        <v>7124</v>
      </c>
      <c r="Q148" s="940">
        <f t="shared" si="6"/>
        <v>1</v>
      </c>
      <c r="R148" s="975">
        <f t="shared" si="6"/>
        <v>0.34999999999999964</v>
      </c>
      <c r="S148" s="940">
        <f t="shared" si="7"/>
        <v>-3</v>
      </c>
      <c r="T148" s="975">
        <f t="shared" si="8"/>
        <v>-4.5999999999999996</v>
      </c>
      <c r="U148" s="982">
        <v>72</v>
      </c>
      <c r="V148" s="930">
        <v>54</v>
      </c>
      <c r="W148" s="930">
        <v>-18</v>
      </c>
      <c r="X148" s="980">
        <v>0.75</v>
      </c>
      <c r="Y148" s="978">
        <v>2</v>
      </c>
    </row>
    <row r="149" spans="1:25" ht="14.45" customHeight="1" x14ac:dyDescent="0.2">
      <c r="A149" s="943" t="s">
        <v>7127</v>
      </c>
      <c r="B149" s="924">
        <v>2</v>
      </c>
      <c r="C149" s="925">
        <v>2.3199999999999998</v>
      </c>
      <c r="D149" s="926">
        <v>4</v>
      </c>
      <c r="E149" s="927">
        <v>2</v>
      </c>
      <c r="F149" s="907">
        <v>2.66</v>
      </c>
      <c r="G149" s="908">
        <v>13</v>
      </c>
      <c r="H149" s="909">
        <v>4</v>
      </c>
      <c r="I149" s="910">
        <v>4.96</v>
      </c>
      <c r="J149" s="911">
        <v>6.3</v>
      </c>
      <c r="K149" s="912">
        <v>1.32</v>
      </c>
      <c r="L149" s="913">
        <v>4</v>
      </c>
      <c r="M149" s="913">
        <v>33</v>
      </c>
      <c r="N149" s="914">
        <v>11</v>
      </c>
      <c r="O149" s="913" t="s">
        <v>6856</v>
      </c>
      <c r="P149" s="928" t="s">
        <v>7128</v>
      </c>
      <c r="Q149" s="915">
        <f t="shared" si="6"/>
        <v>2</v>
      </c>
      <c r="R149" s="974">
        <f t="shared" si="6"/>
        <v>2.64</v>
      </c>
      <c r="S149" s="915">
        <f t="shared" si="7"/>
        <v>2</v>
      </c>
      <c r="T149" s="974">
        <f t="shared" si="8"/>
        <v>2.2999999999999998</v>
      </c>
      <c r="U149" s="981">
        <v>44</v>
      </c>
      <c r="V149" s="924">
        <v>25.2</v>
      </c>
      <c r="W149" s="924">
        <v>-18.8</v>
      </c>
      <c r="X149" s="979">
        <v>0.57272727272727275</v>
      </c>
      <c r="Y149" s="977"/>
    </row>
    <row r="150" spans="1:25" ht="14.45" customHeight="1" x14ac:dyDescent="0.2">
      <c r="A150" s="943" t="s">
        <v>7129</v>
      </c>
      <c r="B150" s="924"/>
      <c r="C150" s="925"/>
      <c r="D150" s="926"/>
      <c r="E150" s="927"/>
      <c r="F150" s="907"/>
      <c r="G150" s="908"/>
      <c r="H150" s="909">
        <v>1</v>
      </c>
      <c r="I150" s="910">
        <v>9.25</v>
      </c>
      <c r="J150" s="919">
        <v>29</v>
      </c>
      <c r="K150" s="912">
        <v>9.25</v>
      </c>
      <c r="L150" s="913">
        <v>5</v>
      </c>
      <c r="M150" s="913">
        <v>48</v>
      </c>
      <c r="N150" s="914">
        <v>16</v>
      </c>
      <c r="O150" s="913" t="s">
        <v>6856</v>
      </c>
      <c r="P150" s="928" t="s">
        <v>7122</v>
      </c>
      <c r="Q150" s="915">
        <f t="shared" si="6"/>
        <v>1</v>
      </c>
      <c r="R150" s="974">
        <f t="shared" si="6"/>
        <v>9.25</v>
      </c>
      <c r="S150" s="915">
        <f t="shared" si="7"/>
        <v>1</v>
      </c>
      <c r="T150" s="974">
        <f t="shared" si="8"/>
        <v>9.25</v>
      </c>
      <c r="U150" s="981">
        <v>16</v>
      </c>
      <c r="V150" s="924">
        <v>29</v>
      </c>
      <c r="W150" s="924">
        <v>13</v>
      </c>
      <c r="X150" s="979">
        <v>1.8125</v>
      </c>
      <c r="Y150" s="977">
        <v>13</v>
      </c>
    </row>
    <row r="151" spans="1:25" ht="14.45" customHeight="1" x14ac:dyDescent="0.2">
      <c r="A151" s="943" t="s">
        <v>7130</v>
      </c>
      <c r="B151" s="924"/>
      <c r="C151" s="925"/>
      <c r="D151" s="926"/>
      <c r="E151" s="909">
        <v>1</v>
      </c>
      <c r="F151" s="910">
        <v>3.18</v>
      </c>
      <c r="G151" s="911">
        <v>1</v>
      </c>
      <c r="H151" s="913"/>
      <c r="I151" s="907"/>
      <c r="J151" s="908"/>
      <c r="K151" s="912">
        <v>3.18</v>
      </c>
      <c r="L151" s="913">
        <v>1</v>
      </c>
      <c r="M151" s="913">
        <v>5</v>
      </c>
      <c r="N151" s="914">
        <v>2</v>
      </c>
      <c r="O151" s="913" t="s">
        <v>6856</v>
      </c>
      <c r="P151" s="928" t="s">
        <v>7131</v>
      </c>
      <c r="Q151" s="915">
        <f t="shared" si="6"/>
        <v>0</v>
      </c>
      <c r="R151" s="974">
        <f t="shared" si="6"/>
        <v>0</v>
      </c>
      <c r="S151" s="915">
        <f t="shared" si="7"/>
        <v>-1</v>
      </c>
      <c r="T151" s="974">
        <f t="shared" si="8"/>
        <v>-3.18</v>
      </c>
      <c r="U151" s="981" t="s">
        <v>579</v>
      </c>
      <c r="V151" s="924" t="s">
        <v>579</v>
      </c>
      <c r="W151" s="924" t="s">
        <v>579</v>
      </c>
      <c r="X151" s="979" t="s">
        <v>579</v>
      </c>
      <c r="Y151" s="977"/>
    </row>
    <row r="152" spans="1:25" ht="14.45" customHeight="1" x14ac:dyDescent="0.2">
      <c r="A152" s="943" t="s">
        <v>7132</v>
      </c>
      <c r="B152" s="924">
        <v>1</v>
      </c>
      <c r="C152" s="925">
        <v>1</v>
      </c>
      <c r="D152" s="926">
        <v>5</v>
      </c>
      <c r="E152" s="909">
        <v>1</v>
      </c>
      <c r="F152" s="910">
        <v>1</v>
      </c>
      <c r="G152" s="911">
        <v>3</v>
      </c>
      <c r="H152" s="913">
        <v>1</v>
      </c>
      <c r="I152" s="907">
        <v>0.55000000000000004</v>
      </c>
      <c r="J152" s="908">
        <v>1</v>
      </c>
      <c r="K152" s="912">
        <v>1</v>
      </c>
      <c r="L152" s="913">
        <v>2</v>
      </c>
      <c r="M152" s="913">
        <v>18</v>
      </c>
      <c r="N152" s="914">
        <v>6</v>
      </c>
      <c r="O152" s="913" t="s">
        <v>6856</v>
      </c>
      <c r="P152" s="928" t="s">
        <v>7133</v>
      </c>
      <c r="Q152" s="915">
        <f t="shared" si="6"/>
        <v>0</v>
      </c>
      <c r="R152" s="974">
        <f t="shared" si="6"/>
        <v>-0.44999999999999996</v>
      </c>
      <c r="S152" s="915">
        <f t="shared" si="7"/>
        <v>0</v>
      </c>
      <c r="T152" s="974">
        <f t="shared" si="8"/>
        <v>-0.44999999999999996</v>
      </c>
      <c r="U152" s="981">
        <v>6</v>
      </c>
      <c r="V152" s="924">
        <v>1</v>
      </c>
      <c r="W152" s="924">
        <v>-5</v>
      </c>
      <c r="X152" s="979">
        <v>0.16666666666666666</v>
      </c>
      <c r="Y152" s="977"/>
    </row>
    <row r="153" spans="1:25" ht="14.45" customHeight="1" x14ac:dyDescent="0.2">
      <c r="A153" s="944" t="s">
        <v>7134</v>
      </c>
      <c r="B153" s="930">
        <v>1</v>
      </c>
      <c r="C153" s="931">
        <v>2.2599999999999998</v>
      </c>
      <c r="D153" s="929">
        <v>5</v>
      </c>
      <c r="E153" s="934">
        <v>3</v>
      </c>
      <c r="F153" s="935">
        <v>6.89</v>
      </c>
      <c r="G153" s="921">
        <v>7.3</v>
      </c>
      <c r="H153" s="937"/>
      <c r="I153" s="933"/>
      <c r="J153" s="920"/>
      <c r="K153" s="936">
        <v>2.2599999999999998</v>
      </c>
      <c r="L153" s="937">
        <v>4</v>
      </c>
      <c r="M153" s="937">
        <v>39</v>
      </c>
      <c r="N153" s="938">
        <v>13</v>
      </c>
      <c r="O153" s="937" t="s">
        <v>6856</v>
      </c>
      <c r="P153" s="939" t="s">
        <v>7135</v>
      </c>
      <c r="Q153" s="940">
        <f t="shared" si="6"/>
        <v>-1</v>
      </c>
      <c r="R153" s="975">
        <f t="shared" si="6"/>
        <v>-2.2599999999999998</v>
      </c>
      <c r="S153" s="940">
        <f t="shared" si="7"/>
        <v>-3</v>
      </c>
      <c r="T153" s="975">
        <f t="shared" si="8"/>
        <v>-6.89</v>
      </c>
      <c r="U153" s="982" t="s">
        <v>579</v>
      </c>
      <c r="V153" s="930" t="s">
        <v>579</v>
      </c>
      <c r="W153" s="930" t="s">
        <v>579</v>
      </c>
      <c r="X153" s="980" t="s">
        <v>579</v>
      </c>
      <c r="Y153" s="978"/>
    </row>
    <row r="154" spans="1:25" ht="14.45" customHeight="1" x14ac:dyDescent="0.2">
      <c r="A154" s="944" t="s">
        <v>7136</v>
      </c>
      <c r="B154" s="930">
        <v>1</v>
      </c>
      <c r="C154" s="931">
        <v>3.15</v>
      </c>
      <c r="D154" s="929">
        <v>4</v>
      </c>
      <c r="E154" s="934"/>
      <c r="F154" s="935"/>
      <c r="G154" s="921"/>
      <c r="H154" s="937"/>
      <c r="I154" s="933"/>
      <c r="J154" s="920"/>
      <c r="K154" s="936">
        <v>4.42</v>
      </c>
      <c r="L154" s="937">
        <v>6</v>
      </c>
      <c r="M154" s="937">
        <v>57</v>
      </c>
      <c r="N154" s="938">
        <v>19</v>
      </c>
      <c r="O154" s="937" t="s">
        <v>6856</v>
      </c>
      <c r="P154" s="939" t="s">
        <v>7137</v>
      </c>
      <c r="Q154" s="940">
        <f t="shared" si="6"/>
        <v>-1</v>
      </c>
      <c r="R154" s="975">
        <f t="shared" si="6"/>
        <v>-3.15</v>
      </c>
      <c r="S154" s="940">
        <f t="shared" si="7"/>
        <v>0</v>
      </c>
      <c r="T154" s="975">
        <f t="shared" si="8"/>
        <v>0</v>
      </c>
      <c r="U154" s="982" t="s">
        <v>579</v>
      </c>
      <c r="V154" s="930" t="s">
        <v>579</v>
      </c>
      <c r="W154" s="930" t="s">
        <v>579</v>
      </c>
      <c r="X154" s="980" t="s">
        <v>579</v>
      </c>
      <c r="Y154" s="978"/>
    </row>
    <row r="155" spans="1:25" ht="14.45" customHeight="1" x14ac:dyDescent="0.2">
      <c r="A155" s="943" t="s">
        <v>7138</v>
      </c>
      <c r="B155" s="916">
        <v>3</v>
      </c>
      <c r="C155" s="917">
        <v>2.04</v>
      </c>
      <c r="D155" s="918">
        <v>2.2999999999999998</v>
      </c>
      <c r="E155" s="927"/>
      <c r="F155" s="907"/>
      <c r="G155" s="908"/>
      <c r="H155" s="913"/>
      <c r="I155" s="907"/>
      <c r="J155" s="908"/>
      <c r="K155" s="912">
        <v>0.68</v>
      </c>
      <c r="L155" s="913">
        <v>2</v>
      </c>
      <c r="M155" s="913">
        <v>15</v>
      </c>
      <c r="N155" s="914">
        <v>5</v>
      </c>
      <c r="O155" s="913" t="s">
        <v>6856</v>
      </c>
      <c r="P155" s="928" t="s">
        <v>7139</v>
      </c>
      <c r="Q155" s="915">
        <f t="shared" si="6"/>
        <v>-3</v>
      </c>
      <c r="R155" s="974">
        <f t="shared" si="6"/>
        <v>-2.04</v>
      </c>
      <c r="S155" s="915">
        <f t="shared" si="7"/>
        <v>0</v>
      </c>
      <c r="T155" s="974">
        <f t="shared" si="8"/>
        <v>0</v>
      </c>
      <c r="U155" s="981" t="s">
        <v>579</v>
      </c>
      <c r="V155" s="924" t="s">
        <v>579</v>
      </c>
      <c r="W155" s="924" t="s">
        <v>579</v>
      </c>
      <c r="X155" s="979" t="s">
        <v>579</v>
      </c>
      <c r="Y155" s="977"/>
    </row>
    <row r="156" spans="1:25" ht="14.45" customHeight="1" x14ac:dyDescent="0.2">
      <c r="A156" s="944" t="s">
        <v>7140</v>
      </c>
      <c r="B156" s="941">
        <v>2</v>
      </c>
      <c r="C156" s="942">
        <v>2.2999999999999998</v>
      </c>
      <c r="D156" s="922">
        <v>4</v>
      </c>
      <c r="E156" s="932">
        <v>1</v>
      </c>
      <c r="F156" s="933">
        <v>0.79</v>
      </c>
      <c r="G156" s="920">
        <v>2</v>
      </c>
      <c r="H156" s="937"/>
      <c r="I156" s="933"/>
      <c r="J156" s="920"/>
      <c r="K156" s="936">
        <v>1.1499999999999999</v>
      </c>
      <c r="L156" s="937">
        <v>3</v>
      </c>
      <c r="M156" s="937">
        <v>27</v>
      </c>
      <c r="N156" s="938">
        <v>9</v>
      </c>
      <c r="O156" s="937" t="s">
        <v>6856</v>
      </c>
      <c r="P156" s="939" t="s">
        <v>7141</v>
      </c>
      <c r="Q156" s="940">
        <f t="shared" si="6"/>
        <v>-2</v>
      </c>
      <c r="R156" s="975">
        <f t="shared" si="6"/>
        <v>-2.2999999999999998</v>
      </c>
      <c r="S156" s="940">
        <f t="shared" si="7"/>
        <v>-1</v>
      </c>
      <c r="T156" s="975">
        <f t="shared" si="8"/>
        <v>-0.79</v>
      </c>
      <c r="U156" s="982" t="s">
        <v>579</v>
      </c>
      <c r="V156" s="930" t="s">
        <v>579</v>
      </c>
      <c r="W156" s="930" t="s">
        <v>579</v>
      </c>
      <c r="X156" s="980" t="s">
        <v>579</v>
      </c>
      <c r="Y156" s="978"/>
    </row>
    <row r="157" spans="1:25" ht="14.45" customHeight="1" thickBot="1" x14ac:dyDescent="0.25">
      <c r="A157" s="960" t="s">
        <v>7142</v>
      </c>
      <c r="B157" s="961"/>
      <c r="C157" s="962"/>
      <c r="D157" s="963"/>
      <c r="E157" s="964"/>
      <c r="F157" s="965"/>
      <c r="G157" s="966"/>
      <c r="H157" s="967">
        <v>2</v>
      </c>
      <c r="I157" s="965">
        <v>5.26</v>
      </c>
      <c r="J157" s="968">
        <v>23</v>
      </c>
      <c r="K157" s="969">
        <v>2.44</v>
      </c>
      <c r="L157" s="967">
        <v>5</v>
      </c>
      <c r="M157" s="967">
        <v>45</v>
      </c>
      <c r="N157" s="970">
        <v>15</v>
      </c>
      <c r="O157" s="967" t="s">
        <v>6856</v>
      </c>
      <c r="P157" s="971" t="s">
        <v>7141</v>
      </c>
      <c r="Q157" s="972">
        <f t="shared" si="6"/>
        <v>2</v>
      </c>
      <c r="R157" s="976">
        <f t="shared" si="6"/>
        <v>5.26</v>
      </c>
      <c r="S157" s="972">
        <f t="shared" si="7"/>
        <v>2</v>
      </c>
      <c r="T157" s="976">
        <f t="shared" si="8"/>
        <v>5.26</v>
      </c>
      <c r="U157" s="986">
        <v>30</v>
      </c>
      <c r="V157" s="987">
        <v>46</v>
      </c>
      <c r="W157" s="987">
        <v>16</v>
      </c>
      <c r="X157" s="988">
        <v>1.5333333333333334</v>
      </c>
      <c r="Y157" s="989">
        <v>19</v>
      </c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58:Q1048576">
    <cfRule type="cellIs" dxfId="14" priority="11" stopIfTrue="1" operator="lessThan">
      <formula>0</formula>
    </cfRule>
  </conditionalFormatting>
  <conditionalFormatting sqref="W158:W1048576">
    <cfRule type="cellIs" dxfId="13" priority="10" stopIfTrue="1" operator="greaterThan">
      <formula>0</formula>
    </cfRule>
  </conditionalFormatting>
  <conditionalFormatting sqref="X158:X1048576">
    <cfRule type="cellIs" dxfId="12" priority="9" stopIfTrue="1" operator="greaterThan">
      <formula>1</formula>
    </cfRule>
  </conditionalFormatting>
  <conditionalFormatting sqref="X158:X1048576">
    <cfRule type="cellIs" dxfId="11" priority="6" stopIfTrue="1" operator="greaterThan">
      <formula>1</formula>
    </cfRule>
  </conditionalFormatting>
  <conditionalFormatting sqref="W158:W1048576">
    <cfRule type="cellIs" dxfId="10" priority="7" stopIfTrue="1" operator="greaterThan">
      <formula>0</formula>
    </cfRule>
  </conditionalFormatting>
  <conditionalFormatting sqref="Q158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57">
    <cfRule type="cellIs" dxfId="7" priority="4" stopIfTrue="1" operator="lessThan">
      <formula>0</formula>
    </cfRule>
  </conditionalFormatting>
  <conditionalFormatting sqref="X5:X157">
    <cfRule type="cellIs" dxfId="6" priority="2" stopIfTrue="1" operator="greaterThan">
      <formula>1</formula>
    </cfRule>
  </conditionalFormatting>
  <conditionalFormatting sqref="W5:W157">
    <cfRule type="cellIs" dxfId="5" priority="3" stopIfTrue="1" operator="greaterThan">
      <formula>0</formula>
    </cfRule>
  </conditionalFormatting>
  <conditionalFormatting sqref="S5:S157">
    <cfRule type="cellIs" dxfId="4" priority="1" stopIfTrue="1" operator="lessThan">
      <formula>0</formula>
    </cfRule>
  </conditionalFormatting>
  <hyperlinks>
    <hyperlink ref="A2" location="Obsah!A1" display="Zpět na Obsah  KL 01  1.-4.měsíc" xr:uid="{5527B102-C73A-4844-9E5F-DA1D2E8CC740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5" customHeight="1" thickBot="1" x14ac:dyDescent="0.2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5" customHeight="1" x14ac:dyDescent="0.2">
      <c r="A5" s="221" t="str">
        <f>HYPERLINK("#'Léky Žádanky'!A1","Léky (Kč)")</f>
        <v>Léky (Kč)</v>
      </c>
      <c r="B5" s="31">
        <v>1391.3428299999998</v>
      </c>
      <c r="C5" s="33">
        <v>1112.2371400000002</v>
      </c>
      <c r="D5" s="12"/>
      <c r="E5" s="226">
        <v>904.16119000000026</v>
      </c>
      <c r="F5" s="32">
        <v>1216.4488633422852</v>
      </c>
      <c r="G5" s="225">
        <f>E5-F5</f>
        <v>-312.28767334228496</v>
      </c>
      <c r="H5" s="231">
        <f>IF(F5&lt;0.00000001,"",E5/F5)</f>
        <v>0.74327924275891799</v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8858.6917399999948</v>
      </c>
      <c r="C6" s="35">
        <v>9153.9726299999929</v>
      </c>
      <c r="D6" s="12"/>
      <c r="E6" s="227">
        <v>9129.4514599999948</v>
      </c>
      <c r="F6" s="34">
        <v>9198.1461650390647</v>
      </c>
      <c r="G6" s="228">
        <f>E6-F6</f>
        <v>-68.694705039069959</v>
      </c>
      <c r="H6" s="232">
        <f>IF(F6&lt;0.00000001,"",E6/F6)</f>
        <v>0.99253167933989028</v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30328.035910000002</v>
      </c>
      <c r="C7" s="35">
        <v>34166.79739</v>
      </c>
      <c r="D7" s="12"/>
      <c r="E7" s="227">
        <v>36206.104940000005</v>
      </c>
      <c r="F7" s="34">
        <v>35529.521519531248</v>
      </c>
      <c r="G7" s="228">
        <f>E7-F7</f>
        <v>676.58342046875623</v>
      </c>
      <c r="H7" s="232">
        <f>IF(F7&lt;0.00000001,"",E7/F7)</f>
        <v>1.019042852015241</v>
      </c>
    </row>
    <row r="8" spans="1:10" ht="14.45" customHeight="1" thickBot="1" x14ac:dyDescent="0.25">
      <c r="A8" s="1" t="s">
        <v>96</v>
      </c>
      <c r="B8" s="15">
        <v>4005.7446400000026</v>
      </c>
      <c r="C8" s="37">
        <v>3950.2254600000088</v>
      </c>
      <c r="D8" s="12"/>
      <c r="E8" s="229">
        <v>4158.2362000000066</v>
      </c>
      <c r="F8" s="36">
        <v>3843.6589607944497</v>
      </c>
      <c r="G8" s="230">
        <f>E8-F8</f>
        <v>314.57723920555691</v>
      </c>
      <c r="H8" s="233">
        <f>IF(F8&lt;0.00000001,"",E8/F8)</f>
        <v>1.0818431714192813</v>
      </c>
    </row>
    <row r="9" spans="1:10" ht="14.45" customHeight="1" thickBot="1" x14ac:dyDescent="0.25">
      <c r="A9" s="2" t="s">
        <v>97</v>
      </c>
      <c r="B9" s="3">
        <v>44583.815119999999</v>
      </c>
      <c r="C9" s="39">
        <v>48383.232620000002</v>
      </c>
      <c r="D9" s="12"/>
      <c r="E9" s="3">
        <v>50397.953790000007</v>
      </c>
      <c r="F9" s="38">
        <v>49787.775508707047</v>
      </c>
      <c r="G9" s="38">
        <f>E9-F9</f>
        <v>610.17828129295958</v>
      </c>
      <c r="H9" s="234">
        <f>IF(F9&lt;0.00000001,"",E9/F9)</f>
        <v>1.012255584328853</v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2469.2657000000072</v>
      </c>
      <c r="C11" s="33">
        <f>IF(ISERROR(VLOOKUP("Celkem:",'ZV Vykáz.-A'!A:H,5,0)),0,VLOOKUP("Celkem:",'ZV Vykáz.-A'!A:H,5,0)/1000)</f>
        <v>2274.4374400000065</v>
      </c>
      <c r="D11" s="12"/>
      <c r="E11" s="226">
        <f>IF(ISERROR(VLOOKUP("Celkem:",'ZV Vykáz.-A'!A:H,8,0)),0,VLOOKUP("Celkem:",'ZV Vykáz.-A'!A:H,8,0)/1000)</f>
        <v>2356.0781100000058</v>
      </c>
      <c r="F11" s="32">
        <f>C11</f>
        <v>2274.4374400000065</v>
      </c>
      <c r="G11" s="225">
        <f>E11-F11</f>
        <v>81.640669999999318</v>
      </c>
      <c r="H11" s="231">
        <f>IF(F11&lt;0.00000001,"",E11/F11)</f>
        <v>1.0358948848467773</v>
      </c>
      <c r="I11" s="225">
        <f>E11-B11</f>
        <v>-113.18759000000136</v>
      </c>
      <c r="J11" s="231">
        <f>IF(B11&lt;0.00000001,"",E11/B11)</f>
        <v>0.9541614375480123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42046.049999999996</v>
      </c>
      <c r="C12" s="37">
        <f>IF(ISERROR(VLOOKUP("Celkem",CaseMix!A:D,3,0)),0,VLOOKUP("Celkem",CaseMix!A:D,3,0)*30)</f>
        <v>38391.509999999995</v>
      </c>
      <c r="D12" s="12"/>
      <c r="E12" s="229">
        <f>IF(ISERROR(VLOOKUP("Celkem",CaseMix!A:D,4,0)),0,VLOOKUP("Celkem",CaseMix!A:D,4,0)*30)</f>
        <v>43797.210000000006</v>
      </c>
      <c r="F12" s="36">
        <f>C12</f>
        <v>38391.509999999995</v>
      </c>
      <c r="G12" s="230">
        <f>E12-F12</f>
        <v>5405.7000000000116</v>
      </c>
      <c r="H12" s="233">
        <f>IF(F12&lt;0.00000001,"",E12/F12)</f>
        <v>1.1408045685100694</v>
      </c>
      <c r="I12" s="230">
        <f>E12-B12</f>
        <v>1751.1600000000108</v>
      </c>
      <c r="J12" s="233">
        <f>IF(B12&lt;0.00000001,"",E12/B12)</f>
        <v>1.041648620976287</v>
      </c>
    </row>
    <row r="13" spans="1:10" ht="14.45" customHeight="1" thickBot="1" x14ac:dyDescent="0.25">
      <c r="A13" s="4" t="s">
        <v>100</v>
      </c>
      <c r="B13" s="9">
        <f>SUM(B11:B12)</f>
        <v>44515.315700000006</v>
      </c>
      <c r="C13" s="41">
        <f>SUM(C11:C12)</f>
        <v>40665.947440000004</v>
      </c>
      <c r="D13" s="12"/>
      <c r="E13" s="9">
        <f>SUM(E11:E12)</f>
        <v>46153.288110000009</v>
      </c>
      <c r="F13" s="40">
        <f>SUM(F11:F12)</f>
        <v>40665.947440000004</v>
      </c>
      <c r="G13" s="40">
        <f>E13-F13</f>
        <v>5487.340670000005</v>
      </c>
      <c r="H13" s="235">
        <f>IF(F13&lt;0.00000001,"",E13/F13)</f>
        <v>1.1349369931217321</v>
      </c>
      <c r="I13" s="40">
        <f>SUM(I11:I12)</f>
        <v>1637.9724100000094</v>
      </c>
      <c r="J13" s="235">
        <f>IF(B13&lt;0.00000001,"",E13/B13)</f>
        <v>1.0367957046747396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0.99846358101441923</v>
      </c>
      <c r="C15" s="43">
        <f>IF(C9=0,"",C13/C9)</f>
        <v>0.84049670180966918</v>
      </c>
      <c r="D15" s="12"/>
      <c r="E15" s="10">
        <f>IF(E9=0,"",E13/E9)</f>
        <v>0.91577702345442791</v>
      </c>
      <c r="F15" s="42">
        <f>IF(F9=0,"",F13/F9)</f>
        <v>0.81678578776607946</v>
      </c>
      <c r="G15" s="42">
        <f>IF(ISERROR(F15-E15),"",E15-F15)</f>
        <v>9.8991235688348445E-2</v>
      </c>
      <c r="H15" s="236">
        <f>IF(ISERROR(F15-E15),"",IF(F15&lt;0.00000001,"",E15/F15))</f>
        <v>1.121196080013942</v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307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 xr:uid="{95FB218D-62CA-456A-A9E2-5870AF9E393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3852543</v>
      </c>
      <c r="C3" s="344">
        <f t="shared" ref="C3:L3" si="0">SUBTOTAL(9,C6:C1048576)</f>
        <v>7.2392979522248195</v>
      </c>
      <c r="D3" s="344">
        <f t="shared" si="0"/>
        <v>3895623</v>
      </c>
      <c r="E3" s="344">
        <f t="shared" si="0"/>
        <v>9</v>
      </c>
      <c r="F3" s="344">
        <f t="shared" si="0"/>
        <v>4030518</v>
      </c>
      <c r="G3" s="347">
        <f>IF(D3&lt;&gt;0,F3/D3,"")</f>
        <v>1.0346273240506076</v>
      </c>
      <c r="H3" s="343">
        <f t="shared" si="0"/>
        <v>283153.15999999992</v>
      </c>
      <c r="I3" s="344">
        <f t="shared" si="0"/>
        <v>1.0343499719050089</v>
      </c>
      <c r="J3" s="344">
        <f t="shared" si="0"/>
        <v>317355.83999999979</v>
      </c>
      <c r="K3" s="344">
        <f t="shared" si="0"/>
        <v>2</v>
      </c>
      <c r="L3" s="344">
        <f t="shared" si="0"/>
        <v>176095.81000000008</v>
      </c>
      <c r="M3" s="345">
        <f>IF(J3&lt;&gt;0,L3/J3,"")</f>
        <v>0.55488441618090345</v>
      </c>
    </row>
    <row r="4" spans="1:13" ht="14.45" customHeight="1" x14ac:dyDescent="0.2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5" customHeight="1" thickBot="1" x14ac:dyDescent="0.25">
      <c r="A5" s="990"/>
      <c r="B5" s="991">
        <v>2015</v>
      </c>
      <c r="C5" s="992"/>
      <c r="D5" s="992">
        <v>2018</v>
      </c>
      <c r="E5" s="992"/>
      <c r="F5" s="992">
        <v>2019</v>
      </c>
      <c r="G5" s="901" t="s">
        <v>2</v>
      </c>
      <c r="H5" s="991">
        <v>2015</v>
      </c>
      <c r="I5" s="992"/>
      <c r="J5" s="992">
        <v>2018</v>
      </c>
      <c r="K5" s="992"/>
      <c r="L5" s="992">
        <v>2019</v>
      </c>
      <c r="M5" s="901" t="s">
        <v>2</v>
      </c>
    </row>
    <row r="6" spans="1:13" ht="14.45" customHeight="1" x14ac:dyDescent="0.2">
      <c r="A6" s="856" t="s">
        <v>5500</v>
      </c>
      <c r="B6" s="883"/>
      <c r="C6" s="825"/>
      <c r="D6" s="883">
        <v>569</v>
      </c>
      <c r="E6" s="825">
        <v>1</v>
      </c>
      <c r="F6" s="883">
        <v>571</v>
      </c>
      <c r="G6" s="830">
        <v>1.0035149384885764</v>
      </c>
      <c r="H6" s="883"/>
      <c r="I6" s="825"/>
      <c r="J6" s="883"/>
      <c r="K6" s="825"/>
      <c r="L6" s="883"/>
      <c r="M6" s="231"/>
    </row>
    <row r="7" spans="1:13" ht="14.45" customHeight="1" x14ac:dyDescent="0.2">
      <c r="A7" s="857" t="s">
        <v>7144</v>
      </c>
      <c r="B7" s="885">
        <v>7436</v>
      </c>
      <c r="C7" s="832">
        <v>0.1648963299700632</v>
      </c>
      <c r="D7" s="885">
        <v>45095</v>
      </c>
      <c r="E7" s="832">
        <v>1</v>
      </c>
      <c r="F7" s="885">
        <v>5290</v>
      </c>
      <c r="G7" s="837">
        <v>0.11730790553276417</v>
      </c>
      <c r="H7" s="885"/>
      <c r="I7" s="832"/>
      <c r="J7" s="885">
        <v>43605.98</v>
      </c>
      <c r="K7" s="832">
        <v>1</v>
      </c>
      <c r="L7" s="885">
        <v>4478.87</v>
      </c>
      <c r="M7" s="838">
        <v>0.10271228854391071</v>
      </c>
    </row>
    <row r="8" spans="1:13" ht="14.45" customHeight="1" x14ac:dyDescent="0.2">
      <c r="A8" s="857" t="s">
        <v>5511</v>
      </c>
      <c r="B8" s="885">
        <v>209639</v>
      </c>
      <c r="C8" s="832">
        <v>1.0838313756307387</v>
      </c>
      <c r="D8" s="885">
        <v>193424</v>
      </c>
      <c r="E8" s="832">
        <v>1</v>
      </c>
      <c r="F8" s="885">
        <v>195249</v>
      </c>
      <c r="G8" s="837">
        <v>1.0094352303747207</v>
      </c>
      <c r="H8" s="885"/>
      <c r="I8" s="832"/>
      <c r="J8" s="885"/>
      <c r="K8" s="832"/>
      <c r="L8" s="885"/>
      <c r="M8" s="838"/>
    </row>
    <row r="9" spans="1:13" ht="14.45" customHeight="1" x14ac:dyDescent="0.2">
      <c r="A9" s="857" t="s">
        <v>7145</v>
      </c>
      <c r="B9" s="885">
        <v>585853</v>
      </c>
      <c r="C9" s="832">
        <v>1.0602311739124928</v>
      </c>
      <c r="D9" s="885">
        <v>552571</v>
      </c>
      <c r="E9" s="832">
        <v>1</v>
      </c>
      <c r="F9" s="885">
        <v>597057</v>
      </c>
      <c r="G9" s="837">
        <v>1.0805073013241737</v>
      </c>
      <c r="H9" s="885"/>
      <c r="I9" s="832"/>
      <c r="J9" s="885"/>
      <c r="K9" s="832"/>
      <c r="L9" s="885"/>
      <c r="M9" s="838"/>
    </row>
    <row r="10" spans="1:13" ht="14.45" customHeight="1" x14ac:dyDescent="0.2">
      <c r="A10" s="857" t="s">
        <v>7146</v>
      </c>
      <c r="B10" s="885">
        <v>2551935</v>
      </c>
      <c r="C10" s="832">
        <v>1.0058722044652877</v>
      </c>
      <c r="D10" s="885">
        <v>2537037</v>
      </c>
      <c r="E10" s="832">
        <v>1</v>
      </c>
      <c r="F10" s="885">
        <v>2625309</v>
      </c>
      <c r="G10" s="837">
        <v>1.0347933435736254</v>
      </c>
      <c r="H10" s="885">
        <v>283153.15999999992</v>
      </c>
      <c r="I10" s="832">
        <v>1.0343499719050089</v>
      </c>
      <c r="J10" s="885">
        <v>273749.85999999981</v>
      </c>
      <c r="K10" s="832">
        <v>1</v>
      </c>
      <c r="L10" s="885">
        <v>171616.94000000009</v>
      </c>
      <c r="M10" s="838">
        <v>0.62691151695931535</v>
      </c>
    </row>
    <row r="11" spans="1:13" ht="14.45" customHeight="1" x14ac:dyDescent="0.2">
      <c r="A11" s="857" t="s">
        <v>7147</v>
      </c>
      <c r="B11" s="885">
        <v>289524</v>
      </c>
      <c r="C11" s="832">
        <v>0.81576278063294561</v>
      </c>
      <c r="D11" s="885">
        <v>354912</v>
      </c>
      <c r="E11" s="832">
        <v>1</v>
      </c>
      <c r="F11" s="885">
        <v>387854</v>
      </c>
      <c r="G11" s="837">
        <v>1.0928173744477505</v>
      </c>
      <c r="H11" s="885"/>
      <c r="I11" s="832"/>
      <c r="J11" s="885"/>
      <c r="K11" s="832"/>
      <c r="L11" s="885"/>
      <c r="M11" s="838"/>
    </row>
    <row r="12" spans="1:13" ht="14.45" customHeight="1" x14ac:dyDescent="0.2">
      <c r="A12" s="857" t="s">
        <v>7148</v>
      </c>
      <c r="B12" s="885">
        <v>30833</v>
      </c>
      <c r="C12" s="832">
        <v>2.1847233047544816</v>
      </c>
      <c r="D12" s="885">
        <v>14113</v>
      </c>
      <c r="E12" s="832">
        <v>1</v>
      </c>
      <c r="F12" s="885">
        <v>23351</v>
      </c>
      <c r="G12" s="837">
        <v>1.6545737972082477</v>
      </c>
      <c r="H12" s="885"/>
      <c r="I12" s="832"/>
      <c r="J12" s="885"/>
      <c r="K12" s="832"/>
      <c r="L12" s="885"/>
      <c r="M12" s="838"/>
    </row>
    <row r="13" spans="1:13" ht="14.45" customHeight="1" x14ac:dyDescent="0.2">
      <c r="A13" s="857" t="s">
        <v>7149</v>
      </c>
      <c r="B13" s="885">
        <v>177323</v>
      </c>
      <c r="C13" s="832">
        <v>0.92398078285881025</v>
      </c>
      <c r="D13" s="885">
        <v>191912</v>
      </c>
      <c r="E13" s="832">
        <v>1</v>
      </c>
      <c r="F13" s="885">
        <v>195837</v>
      </c>
      <c r="G13" s="837">
        <v>1.0204520822043437</v>
      </c>
      <c r="H13" s="885"/>
      <c r="I13" s="832"/>
      <c r="J13" s="885"/>
      <c r="K13" s="832"/>
      <c r="L13" s="885"/>
      <c r="M13" s="838"/>
    </row>
    <row r="14" spans="1:13" ht="14.45" customHeight="1" thickBot="1" x14ac:dyDescent="0.25">
      <c r="A14" s="889" t="s">
        <v>7150</v>
      </c>
      <c r="B14" s="887"/>
      <c r="C14" s="840"/>
      <c r="D14" s="887">
        <v>5990</v>
      </c>
      <c r="E14" s="840">
        <v>1</v>
      </c>
      <c r="F14" s="887"/>
      <c r="G14" s="845"/>
      <c r="H14" s="887"/>
      <c r="I14" s="840"/>
      <c r="J14" s="887"/>
      <c r="K14" s="840"/>
      <c r="L14" s="887"/>
      <c r="M14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A50991B0-4612-4937-8179-9DF4A2BEB441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25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4" t="s">
        <v>7637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25010.879999999997</v>
      </c>
      <c r="G3" s="211">
        <f t="shared" si="0"/>
        <v>4135696.1599999997</v>
      </c>
      <c r="H3" s="212"/>
      <c r="I3" s="212"/>
      <c r="J3" s="207">
        <f t="shared" si="0"/>
        <v>26366.550000000003</v>
      </c>
      <c r="K3" s="211">
        <f t="shared" si="0"/>
        <v>4212978.84</v>
      </c>
      <c r="L3" s="212"/>
      <c r="M3" s="212"/>
      <c r="N3" s="207">
        <f t="shared" si="0"/>
        <v>24791.300000000003</v>
      </c>
      <c r="O3" s="211">
        <f t="shared" si="0"/>
        <v>4206613.8100000005</v>
      </c>
      <c r="P3" s="177">
        <f>IF(K3=0,"",O3/K3)</f>
        <v>0.99848918538598708</v>
      </c>
      <c r="Q3" s="209">
        <f>IF(N3=0,"",O3/N3)</f>
        <v>169.68104980376179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5" customHeight="1" x14ac:dyDescent="0.2">
      <c r="A6" s="824" t="s">
        <v>5536</v>
      </c>
      <c r="B6" s="825" t="s">
        <v>7151</v>
      </c>
      <c r="C6" s="825" t="s">
        <v>5356</v>
      </c>
      <c r="D6" s="825" t="s">
        <v>7152</v>
      </c>
      <c r="E6" s="825" t="s">
        <v>7153</v>
      </c>
      <c r="F6" s="225"/>
      <c r="G6" s="225"/>
      <c r="H6" s="225"/>
      <c r="I6" s="225"/>
      <c r="J6" s="225">
        <v>1</v>
      </c>
      <c r="K6" s="225">
        <v>569</v>
      </c>
      <c r="L6" s="225">
        <v>1</v>
      </c>
      <c r="M6" s="225">
        <v>569</v>
      </c>
      <c r="N6" s="225">
        <v>1</v>
      </c>
      <c r="O6" s="225">
        <v>571</v>
      </c>
      <c r="P6" s="830">
        <v>1.0035149384885764</v>
      </c>
      <c r="Q6" s="848">
        <v>571</v>
      </c>
    </row>
    <row r="7" spans="1:17" ht="14.45" customHeight="1" x14ac:dyDescent="0.2">
      <c r="A7" s="831" t="s">
        <v>7154</v>
      </c>
      <c r="B7" s="832" t="s">
        <v>7155</v>
      </c>
      <c r="C7" s="832" t="s">
        <v>5342</v>
      </c>
      <c r="D7" s="832" t="s">
        <v>7156</v>
      </c>
      <c r="E7" s="832" t="s">
        <v>7157</v>
      </c>
      <c r="F7" s="849"/>
      <c r="G7" s="849"/>
      <c r="H7" s="849"/>
      <c r="I7" s="849"/>
      <c r="J7" s="849">
        <v>0.45</v>
      </c>
      <c r="K7" s="849">
        <v>818.57</v>
      </c>
      <c r="L7" s="849">
        <v>1</v>
      </c>
      <c r="M7" s="849">
        <v>1819.0444444444445</v>
      </c>
      <c r="N7" s="849"/>
      <c r="O7" s="849"/>
      <c r="P7" s="837"/>
      <c r="Q7" s="850"/>
    </row>
    <row r="8" spans="1:17" ht="14.45" customHeight="1" x14ac:dyDescent="0.2">
      <c r="A8" s="831" t="s">
        <v>7154</v>
      </c>
      <c r="B8" s="832" t="s">
        <v>7155</v>
      </c>
      <c r="C8" s="832" t="s">
        <v>5707</v>
      </c>
      <c r="D8" s="832" t="s">
        <v>7158</v>
      </c>
      <c r="E8" s="832" t="s">
        <v>7159</v>
      </c>
      <c r="F8" s="849"/>
      <c r="G8" s="849"/>
      <c r="H8" s="849"/>
      <c r="I8" s="849"/>
      <c r="J8" s="849">
        <v>430</v>
      </c>
      <c r="K8" s="849">
        <v>3091.7</v>
      </c>
      <c r="L8" s="849">
        <v>1</v>
      </c>
      <c r="M8" s="849">
        <v>7.1899999999999995</v>
      </c>
      <c r="N8" s="849">
        <v>160</v>
      </c>
      <c r="O8" s="849">
        <v>1136</v>
      </c>
      <c r="P8" s="837">
        <v>0.36743539153216681</v>
      </c>
      <c r="Q8" s="850">
        <v>7.1</v>
      </c>
    </row>
    <row r="9" spans="1:17" ht="14.45" customHeight="1" x14ac:dyDescent="0.2">
      <c r="A9" s="831" t="s">
        <v>7154</v>
      </c>
      <c r="B9" s="832" t="s">
        <v>7155</v>
      </c>
      <c r="C9" s="832" t="s">
        <v>5707</v>
      </c>
      <c r="D9" s="832" t="s">
        <v>7160</v>
      </c>
      <c r="E9" s="832" t="s">
        <v>7161</v>
      </c>
      <c r="F9" s="849"/>
      <c r="G9" s="849"/>
      <c r="H9" s="849"/>
      <c r="I9" s="849"/>
      <c r="J9" s="849">
        <v>865</v>
      </c>
      <c r="K9" s="849">
        <v>4610.45</v>
      </c>
      <c r="L9" s="849">
        <v>1</v>
      </c>
      <c r="M9" s="849">
        <v>5.33</v>
      </c>
      <c r="N9" s="849">
        <v>284</v>
      </c>
      <c r="O9" s="849">
        <v>1525.08</v>
      </c>
      <c r="P9" s="837">
        <v>0.3307876671474585</v>
      </c>
      <c r="Q9" s="850">
        <v>5.37</v>
      </c>
    </row>
    <row r="10" spans="1:17" ht="14.45" customHeight="1" x14ac:dyDescent="0.2">
      <c r="A10" s="831" t="s">
        <v>7154</v>
      </c>
      <c r="B10" s="832" t="s">
        <v>7155</v>
      </c>
      <c r="C10" s="832" t="s">
        <v>5707</v>
      </c>
      <c r="D10" s="832" t="s">
        <v>7162</v>
      </c>
      <c r="E10" s="832" t="s">
        <v>7163</v>
      </c>
      <c r="F10" s="849"/>
      <c r="G10" s="849"/>
      <c r="H10" s="849"/>
      <c r="I10" s="849"/>
      <c r="J10" s="849">
        <v>1345</v>
      </c>
      <c r="K10" s="849">
        <v>28110.5</v>
      </c>
      <c r="L10" s="849">
        <v>1</v>
      </c>
      <c r="M10" s="849">
        <v>20.9</v>
      </c>
      <c r="N10" s="849"/>
      <c r="O10" s="849"/>
      <c r="P10" s="837"/>
      <c r="Q10" s="850"/>
    </row>
    <row r="11" spans="1:17" ht="14.45" customHeight="1" x14ac:dyDescent="0.2">
      <c r="A11" s="831" t="s">
        <v>7154</v>
      </c>
      <c r="B11" s="832" t="s">
        <v>7155</v>
      </c>
      <c r="C11" s="832" t="s">
        <v>5707</v>
      </c>
      <c r="D11" s="832" t="s">
        <v>7164</v>
      </c>
      <c r="E11" s="832" t="s">
        <v>7165</v>
      </c>
      <c r="F11" s="849"/>
      <c r="G11" s="849"/>
      <c r="H11" s="849"/>
      <c r="I11" s="849"/>
      <c r="J11" s="849"/>
      <c r="K11" s="849"/>
      <c r="L11" s="849"/>
      <c r="M11" s="849"/>
      <c r="N11" s="849">
        <v>1</v>
      </c>
      <c r="O11" s="849">
        <v>1817.79</v>
      </c>
      <c r="P11" s="837"/>
      <c r="Q11" s="850">
        <v>1817.79</v>
      </c>
    </row>
    <row r="12" spans="1:17" ht="14.45" customHeight="1" x14ac:dyDescent="0.2">
      <c r="A12" s="831" t="s">
        <v>7154</v>
      </c>
      <c r="B12" s="832" t="s">
        <v>7155</v>
      </c>
      <c r="C12" s="832" t="s">
        <v>5707</v>
      </c>
      <c r="D12" s="832" t="s">
        <v>7166</v>
      </c>
      <c r="E12" s="832" t="s">
        <v>7167</v>
      </c>
      <c r="F12" s="849"/>
      <c r="G12" s="849"/>
      <c r="H12" s="849"/>
      <c r="I12" s="849"/>
      <c r="J12" s="849">
        <v>204</v>
      </c>
      <c r="K12" s="849">
        <v>6974.76</v>
      </c>
      <c r="L12" s="849">
        <v>1</v>
      </c>
      <c r="M12" s="849">
        <v>34.19</v>
      </c>
      <c r="N12" s="849"/>
      <c r="O12" s="849"/>
      <c r="P12" s="837"/>
      <c r="Q12" s="850"/>
    </row>
    <row r="13" spans="1:17" ht="14.45" customHeight="1" x14ac:dyDescent="0.2">
      <c r="A13" s="831" t="s">
        <v>7154</v>
      </c>
      <c r="B13" s="832" t="s">
        <v>7155</v>
      </c>
      <c r="C13" s="832" t="s">
        <v>5356</v>
      </c>
      <c r="D13" s="832" t="s">
        <v>7168</v>
      </c>
      <c r="E13" s="832" t="s">
        <v>7169</v>
      </c>
      <c r="F13" s="849"/>
      <c r="G13" s="849"/>
      <c r="H13" s="849"/>
      <c r="I13" s="849"/>
      <c r="J13" s="849"/>
      <c r="K13" s="849"/>
      <c r="L13" s="849"/>
      <c r="M13" s="849"/>
      <c r="N13" s="849">
        <v>1</v>
      </c>
      <c r="O13" s="849">
        <v>685</v>
      </c>
      <c r="P13" s="837"/>
      <c r="Q13" s="850">
        <v>685</v>
      </c>
    </row>
    <row r="14" spans="1:17" ht="14.45" customHeight="1" x14ac:dyDescent="0.2">
      <c r="A14" s="831" t="s">
        <v>7154</v>
      </c>
      <c r="B14" s="832" t="s">
        <v>7155</v>
      </c>
      <c r="C14" s="832" t="s">
        <v>5356</v>
      </c>
      <c r="D14" s="832" t="s">
        <v>7170</v>
      </c>
      <c r="E14" s="832" t="s">
        <v>7171</v>
      </c>
      <c r="F14" s="849">
        <v>1</v>
      </c>
      <c r="G14" s="849">
        <v>2638</v>
      </c>
      <c r="H14" s="849"/>
      <c r="I14" s="849">
        <v>2638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5" customHeight="1" x14ac:dyDescent="0.2">
      <c r="A15" s="831" t="s">
        <v>7154</v>
      </c>
      <c r="B15" s="832" t="s">
        <v>7155</v>
      </c>
      <c r="C15" s="832" t="s">
        <v>5356</v>
      </c>
      <c r="D15" s="832" t="s">
        <v>7172</v>
      </c>
      <c r="E15" s="832" t="s">
        <v>7173</v>
      </c>
      <c r="F15" s="849">
        <v>2</v>
      </c>
      <c r="G15" s="849">
        <v>3650</v>
      </c>
      <c r="H15" s="849">
        <v>0.19989047097480833</v>
      </c>
      <c r="I15" s="849">
        <v>1825</v>
      </c>
      <c r="J15" s="849">
        <v>10</v>
      </c>
      <c r="K15" s="849">
        <v>18260</v>
      </c>
      <c r="L15" s="849">
        <v>1</v>
      </c>
      <c r="M15" s="849">
        <v>1826</v>
      </c>
      <c r="N15" s="849">
        <v>2</v>
      </c>
      <c r="O15" s="849">
        <v>3662</v>
      </c>
      <c r="P15" s="837">
        <v>0.20054764512595838</v>
      </c>
      <c r="Q15" s="850">
        <v>1831</v>
      </c>
    </row>
    <row r="16" spans="1:17" ht="14.45" customHeight="1" x14ac:dyDescent="0.2">
      <c r="A16" s="831" t="s">
        <v>7154</v>
      </c>
      <c r="B16" s="832" t="s">
        <v>7155</v>
      </c>
      <c r="C16" s="832" t="s">
        <v>5356</v>
      </c>
      <c r="D16" s="832" t="s">
        <v>7174</v>
      </c>
      <c r="E16" s="832" t="s">
        <v>7175</v>
      </c>
      <c r="F16" s="849">
        <v>1</v>
      </c>
      <c r="G16" s="849">
        <v>429</v>
      </c>
      <c r="H16" s="849">
        <v>0.19953488372093023</v>
      </c>
      <c r="I16" s="849">
        <v>429</v>
      </c>
      <c r="J16" s="849">
        <v>5</v>
      </c>
      <c r="K16" s="849">
        <v>2150</v>
      </c>
      <c r="L16" s="849">
        <v>1</v>
      </c>
      <c r="M16" s="849">
        <v>430</v>
      </c>
      <c r="N16" s="849">
        <v>1</v>
      </c>
      <c r="O16" s="849">
        <v>431</v>
      </c>
      <c r="P16" s="837">
        <v>0.20046511627906977</v>
      </c>
      <c r="Q16" s="850">
        <v>431</v>
      </c>
    </row>
    <row r="17" spans="1:17" ht="14.45" customHeight="1" x14ac:dyDescent="0.2">
      <c r="A17" s="831" t="s">
        <v>7154</v>
      </c>
      <c r="B17" s="832" t="s">
        <v>7155</v>
      </c>
      <c r="C17" s="832" t="s">
        <v>5356</v>
      </c>
      <c r="D17" s="832" t="s">
        <v>7176</v>
      </c>
      <c r="E17" s="832" t="s">
        <v>7177</v>
      </c>
      <c r="F17" s="849"/>
      <c r="G17" s="849"/>
      <c r="H17" s="849"/>
      <c r="I17" s="849"/>
      <c r="J17" s="849">
        <v>1</v>
      </c>
      <c r="K17" s="849">
        <v>14509</v>
      </c>
      <c r="L17" s="849">
        <v>1</v>
      </c>
      <c r="M17" s="849">
        <v>14509</v>
      </c>
      <c r="N17" s="849"/>
      <c r="O17" s="849"/>
      <c r="P17" s="837"/>
      <c r="Q17" s="850"/>
    </row>
    <row r="18" spans="1:17" ht="14.45" customHeight="1" x14ac:dyDescent="0.2">
      <c r="A18" s="831" t="s">
        <v>7154</v>
      </c>
      <c r="B18" s="832" t="s">
        <v>7155</v>
      </c>
      <c r="C18" s="832" t="s">
        <v>5356</v>
      </c>
      <c r="D18" s="832" t="s">
        <v>7178</v>
      </c>
      <c r="E18" s="832" t="s">
        <v>7179</v>
      </c>
      <c r="F18" s="849"/>
      <c r="G18" s="849"/>
      <c r="H18" s="849"/>
      <c r="I18" s="849"/>
      <c r="J18" s="849">
        <v>2</v>
      </c>
      <c r="K18" s="849">
        <v>1020</v>
      </c>
      <c r="L18" s="849">
        <v>1</v>
      </c>
      <c r="M18" s="849">
        <v>510</v>
      </c>
      <c r="N18" s="849">
        <v>1</v>
      </c>
      <c r="O18" s="849">
        <v>512</v>
      </c>
      <c r="P18" s="837">
        <v>0.50196078431372548</v>
      </c>
      <c r="Q18" s="850">
        <v>512</v>
      </c>
    </row>
    <row r="19" spans="1:17" ht="14.45" customHeight="1" x14ac:dyDescent="0.2">
      <c r="A19" s="831" t="s">
        <v>7154</v>
      </c>
      <c r="B19" s="832" t="s">
        <v>7155</v>
      </c>
      <c r="C19" s="832" t="s">
        <v>5356</v>
      </c>
      <c r="D19" s="832" t="s">
        <v>7180</v>
      </c>
      <c r="E19" s="832" t="s">
        <v>7181</v>
      </c>
      <c r="F19" s="849"/>
      <c r="G19" s="849"/>
      <c r="H19" s="849"/>
      <c r="I19" s="849"/>
      <c r="J19" s="849">
        <v>3</v>
      </c>
      <c r="K19" s="849">
        <v>6999</v>
      </c>
      <c r="L19" s="849">
        <v>1</v>
      </c>
      <c r="M19" s="849">
        <v>2333</v>
      </c>
      <c r="N19" s="849"/>
      <c r="O19" s="849"/>
      <c r="P19" s="837"/>
      <c r="Q19" s="850"/>
    </row>
    <row r="20" spans="1:17" ht="14.45" customHeight="1" x14ac:dyDescent="0.2">
      <c r="A20" s="831" t="s">
        <v>7154</v>
      </c>
      <c r="B20" s="832" t="s">
        <v>7155</v>
      </c>
      <c r="C20" s="832" t="s">
        <v>5356</v>
      </c>
      <c r="D20" s="832" t="s">
        <v>7182</v>
      </c>
      <c r="E20" s="832" t="s">
        <v>7183</v>
      </c>
      <c r="F20" s="849">
        <v>1</v>
      </c>
      <c r="G20" s="849">
        <v>719</v>
      </c>
      <c r="H20" s="849">
        <v>0.33333333333333331</v>
      </c>
      <c r="I20" s="849">
        <v>719</v>
      </c>
      <c r="J20" s="849">
        <v>3</v>
      </c>
      <c r="K20" s="849">
        <v>2157</v>
      </c>
      <c r="L20" s="849">
        <v>1</v>
      </c>
      <c r="M20" s="849">
        <v>719</v>
      </c>
      <c r="N20" s="849"/>
      <c r="O20" s="849"/>
      <c r="P20" s="837"/>
      <c r="Q20" s="850"/>
    </row>
    <row r="21" spans="1:17" ht="14.45" customHeight="1" x14ac:dyDescent="0.2">
      <c r="A21" s="831" t="s">
        <v>6851</v>
      </c>
      <c r="B21" s="832" t="s">
        <v>7184</v>
      </c>
      <c r="C21" s="832" t="s">
        <v>5356</v>
      </c>
      <c r="D21" s="832" t="s">
        <v>7185</v>
      </c>
      <c r="E21" s="832" t="s">
        <v>7186</v>
      </c>
      <c r="F21" s="849">
        <v>48</v>
      </c>
      <c r="G21" s="849">
        <v>16992</v>
      </c>
      <c r="H21" s="849">
        <v>1.263157894736842</v>
      </c>
      <c r="I21" s="849">
        <v>354</v>
      </c>
      <c r="J21" s="849">
        <v>38</v>
      </c>
      <c r="K21" s="849">
        <v>13452</v>
      </c>
      <c r="L21" s="849">
        <v>1</v>
      </c>
      <c r="M21" s="849">
        <v>354</v>
      </c>
      <c r="N21" s="849">
        <v>41</v>
      </c>
      <c r="O21" s="849">
        <v>14555</v>
      </c>
      <c r="P21" s="837">
        <v>1.081995242343146</v>
      </c>
      <c r="Q21" s="850">
        <v>355</v>
      </c>
    </row>
    <row r="22" spans="1:17" ht="14.45" customHeight="1" x14ac:dyDescent="0.2">
      <c r="A22" s="831" t="s">
        <v>6851</v>
      </c>
      <c r="B22" s="832" t="s">
        <v>7184</v>
      </c>
      <c r="C22" s="832" t="s">
        <v>5356</v>
      </c>
      <c r="D22" s="832" t="s">
        <v>7187</v>
      </c>
      <c r="E22" s="832" t="s">
        <v>7188</v>
      </c>
      <c r="F22" s="849">
        <v>694</v>
      </c>
      <c r="G22" s="849">
        <v>45110</v>
      </c>
      <c r="H22" s="849">
        <v>1.1266233766233766</v>
      </c>
      <c r="I22" s="849">
        <v>65</v>
      </c>
      <c r="J22" s="849">
        <v>616</v>
      </c>
      <c r="K22" s="849">
        <v>40040</v>
      </c>
      <c r="L22" s="849">
        <v>1</v>
      </c>
      <c r="M22" s="849">
        <v>65</v>
      </c>
      <c r="N22" s="849">
        <v>625</v>
      </c>
      <c r="O22" s="849">
        <v>40625</v>
      </c>
      <c r="P22" s="837">
        <v>1.0146103896103895</v>
      </c>
      <c r="Q22" s="850">
        <v>65</v>
      </c>
    </row>
    <row r="23" spans="1:17" ht="14.45" customHeight="1" x14ac:dyDescent="0.2">
      <c r="A23" s="831" t="s">
        <v>6851</v>
      </c>
      <c r="B23" s="832" t="s">
        <v>7184</v>
      </c>
      <c r="C23" s="832" t="s">
        <v>5356</v>
      </c>
      <c r="D23" s="832" t="s">
        <v>7189</v>
      </c>
      <c r="E23" s="832" t="s">
        <v>7190</v>
      </c>
      <c r="F23" s="849">
        <v>5</v>
      </c>
      <c r="G23" s="849">
        <v>2960</v>
      </c>
      <c r="H23" s="849"/>
      <c r="I23" s="849">
        <v>592</v>
      </c>
      <c r="J23" s="849"/>
      <c r="K23" s="849"/>
      <c r="L23" s="849"/>
      <c r="M23" s="849"/>
      <c r="N23" s="849"/>
      <c r="O23" s="849"/>
      <c r="P23" s="837"/>
      <c r="Q23" s="850"/>
    </row>
    <row r="24" spans="1:17" ht="14.45" customHeight="1" x14ac:dyDescent="0.2">
      <c r="A24" s="831" t="s">
        <v>6851</v>
      </c>
      <c r="B24" s="832" t="s">
        <v>7184</v>
      </c>
      <c r="C24" s="832" t="s">
        <v>5356</v>
      </c>
      <c r="D24" s="832" t="s">
        <v>7191</v>
      </c>
      <c r="E24" s="832" t="s">
        <v>7192</v>
      </c>
      <c r="F24" s="849"/>
      <c r="G24" s="849"/>
      <c r="H24" s="849"/>
      <c r="I24" s="849"/>
      <c r="J24" s="849">
        <v>2</v>
      </c>
      <c r="K24" s="849">
        <v>306</v>
      </c>
      <c r="L24" s="849">
        <v>1</v>
      </c>
      <c r="M24" s="849">
        <v>153</v>
      </c>
      <c r="N24" s="849"/>
      <c r="O24" s="849"/>
      <c r="P24" s="837"/>
      <c r="Q24" s="850"/>
    </row>
    <row r="25" spans="1:17" ht="14.45" customHeight="1" x14ac:dyDescent="0.2">
      <c r="A25" s="831" t="s">
        <v>6851</v>
      </c>
      <c r="B25" s="832" t="s">
        <v>7184</v>
      </c>
      <c r="C25" s="832" t="s">
        <v>5356</v>
      </c>
      <c r="D25" s="832" t="s">
        <v>7193</v>
      </c>
      <c r="E25" s="832" t="s">
        <v>7194</v>
      </c>
      <c r="F25" s="849">
        <v>1</v>
      </c>
      <c r="G25" s="849">
        <v>24</v>
      </c>
      <c r="H25" s="849">
        <v>9.0909090909090912E-2</v>
      </c>
      <c r="I25" s="849">
        <v>24</v>
      </c>
      <c r="J25" s="849">
        <v>11</v>
      </c>
      <c r="K25" s="849">
        <v>264</v>
      </c>
      <c r="L25" s="849">
        <v>1</v>
      </c>
      <c r="M25" s="849">
        <v>24</v>
      </c>
      <c r="N25" s="849">
        <v>10</v>
      </c>
      <c r="O25" s="849">
        <v>260</v>
      </c>
      <c r="P25" s="837">
        <v>0.98484848484848486</v>
      </c>
      <c r="Q25" s="850">
        <v>26</v>
      </c>
    </row>
    <row r="26" spans="1:17" ht="14.45" customHeight="1" x14ac:dyDescent="0.2">
      <c r="A26" s="831" t="s">
        <v>6851</v>
      </c>
      <c r="B26" s="832" t="s">
        <v>7184</v>
      </c>
      <c r="C26" s="832" t="s">
        <v>5356</v>
      </c>
      <c r="D26" s="832" t="s">
        <v>7195</v>
      </c>
      <c r="E26" s="832" t="s">
        <v>7196</v>
      </c>
      <c r="F26" s="849">
        <v>142</v>
      </c>
      <c r="G26" s="849">
        <v>7810</v>
      </c>
      <c r="H26" s="849">
        <v>0.93421052631578949</v>
      </c>
      <c r="I26" s="849">
        <v>55</v>
      </c>
      <c r="J26" s="849">
        <v>152</v>
      </c>
      <c r="K26" s="849">
        <v>8360</v>
      </c>
      <c r="L26" s="849">
        <v>1</v>
      </c>
      <c r="M26" s="849">
        <v>55</v>
      </c>
      <c r="N26" s="849">
        <v>147</v>
      </c>
      <c r="O26" s="849">
        <v>8085</v>
      </c>
      <c r="P26" s="837">
        <v>0.96710526315789469</v>
      </c>
      <c r="Q26" s="850">
        <v>55</v>
      </c>
    </row>
    <row r="27" spans="1:17" ht="14.45" customHeight="1" x14ac:dyDescent="0.2">
      <c r="A27" s="831" t="s">
        <v>6851</v>
      </c>
      <c r="B27" s="832" t="s">
        <v>7184</v>
      </c>
      <c r="C27" s="832" t="s">
        <v>5356</v>
      </c>
      <c r="D27" s="832" t="s">
        <v>7197</v>
      </c>
      <c r="E27" s="832" t="s">
        <v>7198</v>
      </c>
      <c r="F27" s="849">
        <v>922</v>
      </c>
      <c r="G27" s="849">
        <v>70994</v>
      </c>
      <c r="H27" s="849">
        <v>1.1439205955334988</v>
      </c>
      <c r="I27" s="849">
        <v>77</v>
      </c>
      <c r="J27" s="849">
        <v>806</v>
      </c>
      <c r="K27" s="849">
        <v>62062</v>
      </c>
      <c r="L27" s="849">
        <v>1</v>
      </c>
      <c r="M27" s="849">
        <v>77</v>
      </c>
      <c r="N27" s="849">
        <v>830</v>
      </c>
      <c r="O27" s="849">
        <v>64740</v>
      </c>
      <c r="P27" s="837">
        <v>1.0431503979891077</v>
      </c>
      <c r="Q27" s="850">
        <v>78</v>
      </c>
    </row>
    <row r="28" spans="1:17" ht="14.45" customHeight="1" x14ac:dyDescent="0.2">
      <c r="A28" s="831" t="s">
        <v>6851</v>
      </c>
      <c r="B28" s="832" t="s">
        <v>7184</v>
      </c>
      <c r="C28" s="832" t="s">
        <v>5356</v>
      </c>
      <c r="D28" s="832" t="s">
        <v>7199</v>
      </c>
      <c r="E28" s="832" t="s">
        <v>7200</v>
      </c>
      <c r="F28" s="849">
        <v>25</v>
      </c>
      <c r="G28" s="849">
        <v>600</v>
      </c>
      <c r="H28" s="849">
        <v>0.67567567567567566</v>
      </c>
      <c r="I28" s="849">
        <v>24</v>
      </c>
      <c r="J28" s="849">
        <v>37</v>
      </c>
      <c r="K28" s="849">
        <v>888</v>
      </c>
      <c r="L28" s="849">
        <v>1</v>
      </c>
      <c r="M28" s="849">
        <v>24</v>
      </c>
      <c r="N28" s="849">
        <v>35</v>
      </c>
      <c r="O28" s="849">
        <v>840</v>
      </c>
      <c r="P28" s="837">
        <v>0.94594594594594594</v>
      </c>
      <c r="Q28" s="850">
        <v>24</v>
      </c>
    </row>
    <row r="29" spans="1:17" ht="14.45" customHeight="1" x14ac:dyDescent="0.2">
      <c r="A29" s="831" t="s">
        <v>6851</v>
      </c>
      <c r="B29" s="832" t="s">
        <v>7184</v>
      </c>
      <c r="C29" s="832" t="s">
        <v>5356</v>
      </c>
      <c r="D29" s="832" t="s">
        <v>7201</v>
      </c>
      <c r="E29" s="832" t="s">
        <v>7202</v>
      </c>
      <c r="F29" s="849"/>
      <c r="G29" s="849"/>
      <c r="H29" s="849"/>
      <c r="I29" s="849"/>
      <c r="J29" s="849">
        <v>1</v>
      </c>
      <c r="K29" s="849">
        <v>210</v>
      </c>
      <c r="L29" s="849">
        <v>1</v>
      </c>
      <c r="M29" s="849">
        <v>210</v>
      </c>
      <c r="N29" s="849"/>
      <c r="O29" s="849"/>
      <c r="P29" s="837"/>
      <c r="Q29" s="850"/>
    </row>
    <row r="30" spans="1:17" ht="14.45" customHeight="1" x14ac:dyDescent="0.2">
      <c r="A30" s="831" t="s">
        <v>6851</v>
      </c>
      <c r="B30" s="832" t="s">
        <v>7184</v>
      </c>
      <c r="C30" s="832" t="s">
        <v>5356</v>
      </c>
      <c r="D30" s="832" t="s">
        <v>7203</v>
      </c>
      <c r="E30" s="832" t="s">
        <v>7204</v>
      </c>
      <c r="F30" s="849">
        <v>3</v>
      </c>
      <c r="G30" s="849">
        <v>198</v>
      </c>
      <c r="H30" s="849">
        <v>0.375</v>
      </c>
      <c r="I30" s="849">
        <v>66</v>
      </c>
      <c r="J30" s="849">
        <v>8</v>
      </c>
      <c r="K30" s="849">
        <v>528</v>
      </c>
      <c r="L30" s="849">
        <v>1</v>
      </c>
      <c r="M30" s="849">
        <v>66</v>
      </c>
      <c r="N30" s="849">
        <v>5</v>
      </c>
      <c r="O30" s="849">
        <v>330</v>
      </c>
      <c r="P30" s="837">
        <v>0.625</v>
      </c>
      <c r="Q30" s="850">
        <v>66</v>
      </c>
    </row>
    <row r="31" spans="1:17" ht="14.45" customHeight="1" x14ac:dyDescent="0.2">
      <c r="A31" s="831" t="s">
        <v>6851</v>
      </c>
      <c r="B31" s="832" t="s">
        <v>7184</v>
      </c>
      <c r="C31" s="832" t="s">
        <v>5356</v>
      </c>
      <c r="D31" s="832" t="s">
        <v>7205</v>
      </c>
      <c r="E31" s="832" t="s">
        <v>7206</v>
      </c>
      <c r="F31" s="849"/>
      <c r="G31" s="849"/>
      <c r="H31" s="849"/>
      <c r="I31" s="849"/>
      <c r="J31" s="849"/>
      <c r="K31" s="849"/>
      <c r="L31" s="849"/>
      <c r="M31" s="849"/>
      <c r="N31" s="849">
        <v>2</v>
      </c>
      <c r="O31" s="849">
        <v>702</v>
      </c>
      <c r="P31" s="837"/>
      <c r="Q31" s="850">
        <v>351</v>
      </c>
    </row>
    <row r="32" spans="1:17" ht="14.45" customHeight="1" x14ac:dyDescent="0.2">
      <c r="A32" s="831" t="s">
        <v>6851</v>
      </c>
      <c r="B32" s="832" t="s">
        <v>7184</v>
      </c>
      <c r="C32" s="832" t="s">
        <v>5356</v>
      </c>
      <c r="D32" s="832" t="s">
        <v>7207</v>
      </c>
      <c r="E32" s="832" t="s">
        <v>7208</v>
      </c>
      <c r="F32" s="849">
        <v>22</v>
      </c>
      <c r="G32" s="849">
        <v>550</v>
      </c>
      <c r="H32" s="849">
        <v>0.84615384615384615</v>
      </c>
      <c r="I32" s="849">
        <v>25</v>
      </c>
      <c r="J32" s="849">
        <v>26</v>
      </c>
      <c r="K32" s="849">
        <v>650</v>
      </c>
      <c r="L32" s="849">
        <v>1</v>
      </c>
      <c r="M32" s="849">
        <v>25</v>
      </c>
      <c r="N32" s="849">
        <v>23</v>
      </c>
      <c r="O32" s="849">
        <v>575</v>
      </c>
      <c r="P32" s="837">
        <v>0.88461538461538458</v>
      </c>
      <c r="Q32" s="850">
        <v>25</v>
      </c>
    </row>
    <row r="33" spans="1:17" ht="14.45" customHeight="1" x14ac:dyDescent="0.2">
      <c r="A33" s="831" t="s">
        <v>6851</v>
      </c>
      <c r="B33" s="832" t="s">
        <v>7184</v>
      </c>
      <c r="C33" s="832" t="s">
        <v>5356</v>
      </c>
      <c r="D33" s="832" t="s">
        <v>7209</v>
      </c>
      <c r="E33" s="832" t="s">
        <v>7210</v>
      </c>
      <c r="F33" s="849">
        <v>136</v>
      </c>
      <c r="G33" s="849">
        <v>24616</v>
      </c>
      <c r="H33" s="849">
        <v>1</v>
      </c>
      <c r="I33" s="849">
        <v>181</v>
      </c>
      <c r="J33" s="849">
        <v>136</v>
      </c>
      <c r="K33" s="849">
        <v>24616</v>
      </c>
      <c r="L33" s="849">
        <v>1</v>
      </c>
      <c r="M33" s="849">
        <v>181</v>
      </c>
      <c r="N33" s="849">
        <v>135</v>
      </c>
      <c r="O33" s="849">
        <v>24435</v>
      </c>
      <c r="P33" s="837">
        <v>0.99264705882352944</v>
      </c>
      <c r="Q33" s="850">
        <v>181</v>
      </c>
    </row>
    <row r="34" spans="1:17" ht="14.45" customHeight="1" x14ac:dyDescent="0.2">
      <c r="A34" s="831" t="s">
        <v>6851</v>
      </c>
      <c r="B34" s="832" t="s">
        <v>7184</v>
      </c>
      <c r="C34" s="832" t="s">
        <v>5356</v>
      </c>
      <c r="D34" s="832" t="s">
        <v>7211</v>
      </c>
      <c r="E34" s="832" t="s">
        <v>7212</v>
      </c>
      <c r="F34" s="849">
        <v>30</v>
      </c>
      <c r="G34" s="849">
        <v>7620</v>
      </c>
      <c r="H34" s="849">
        <v>1.5</v>
      </c>
      <c r="I34" s="849">
        <v>254</v>
      </c>
      <c r="J34" s="849">
        <v>20</v>
      </c>
      <c r="K34" s="849">
        <v>5080</v>
      </c>
      <c r="L34" s="849">
        <v>1</v>
      </c>
      <c r="M34" s="849">
        <v>254</v>
      </c>
      <c r="N34" s="849">
        <v>20</v>
      </c>
      <c r="O34" s="849">
        <v>5080</v>
      </c>
      <c r="P34" s="837">
        <v>1</v>
      </c>
      <c r="Q34" s="850">
        <v>254</v>
      </c>
    </row>
    <row r="35" spans="1:17" ht="14.45" customHeight="1" x14ac:dyDescent="0.2">
      <c r="A35" s="831" t="s">
        <v>6851</v>
      </c>
      <c r="B35" s="832" t="s">
        <v>7184</v>
      </c>
      <c r="C35" s="832" t="s">
        <v>5356</v>
      </c>
      <c r="D35" s="832" t="s">
        <v>7213</v>
      </c>
      <c r="E35" s="832" t="s">
        <v>7214</v>
      </c>
      <c r="F35" s="849">
        <v>139</v>
      </c>
      <c r="G35" s="849">
        <v>30163</v>
      </c>
      <c r="H35" s="849">
        <v>0.93918918918918914</v>
      </c>
      <c r="I35" s="849">
        <v>217</v>
      </c>
      <c r="J35" s="849">
        <v>148</v>
      </c>
      <c r="K35" s="849">
        <v>32116</v>
      </c>
      <c r="L35" s="849">
        <v>1</v>
      </c>
      <c r="M35" s="849">
        <v>217</v>
      </c>
      <c r="N35" s="849">
        <v>141</v>
      </c>
      <c r="O35" s="849">
        <v>30597</v>
      </c>
      <c r="P35" s="837">
        <v>0.95270270270270274</v>
      </c>
      <c r="Q35" s="850">
        <v>217</v>
      </c>
    </row>
    <row r="36" spans="1:17" ht="14.45" customHeight="1" x14ac:dyDescent="0.2">
      <c r="A36" s="831" t="s">
        <v>6851</v>
      </c>
      <c r="B36" s="832" t="s">
        <v>7184</v>
      </c>
      <c r="C36" s="832" t="s">
        <v>5356</v>
      </c>
      <c r="D36" s="832" t="s">
        <v>7215</v>
      </c>
      <c r="E36" s="832" t="s">
        <v>7216</v>
      </c>
      <c r="F36" s="849"/>
      <c r="G36" s="849"/>
      <c r="H36" s="849"/>
      <c r="I36" s="849"/>
      <c r="J36" s="849"/>
      <c r="K36" s="849"/>
      <c r="L36" s="849"/>
      <c r="M36" s="849"/>
      <c r="N36" s="849">
        <v>1</v>
      </c>
      <c r="O36" s="849">
        <v>37</v>
      </c>
      <c r="P36" s="837"/>
      <c r="Q36" s="850">
        <v>37</v>
      </c>
    </row>
    <row r="37" spans="1:17" ht="14.45" customHeight="1" x14ac:dyDescent="0.2">
      <c r="A37" s="831" t="s">
        <v>6851</v>
      </c>
      <c r="B37" s="832" t="s">
        <v>7184</v>
      </c>
      <c r="C37" s="832" t="s">
        <v>5356</v>
      </c>
      <c r="D37" s="832" t="s">
        <v>7217</v>
      </c>
      <c r="E37" s="832" t="s">
        <v>7218</v>
      </c>
      <c r="F37" s="849">
        <v>1</v>
      </c>
      <c r="G37" s="849">
        <v>50</v>
      </c>
      <c r="H37" s="849"/>
      <c r="I37" s="849">
        <v>50</v>
      </c>
      <c r="J37" s="849"/>
      <c r="K37" s="849"/>
      <c r="L37" s="849"/>
      <c r="M37" s="849"/>
      <c r="N37" s="849"/>
      <c r="O37" s="849"/>
      <c r="P37" s="837"/>
      <c r="Q37" s="850"/>
    </row>
    <row r="38" spans="1:17" ht="14.45" customHeight="1" x14ac:dyDescent="0.2">
      <c r="A38" s="831" t="s">
        <v>6851</v>
      </c>
      <c r="B38" s="832" t="s">
        <v>7184</v>
      </c>
      <c r="C38" s="832" t="s">
        <v>5356</v>
      </c>
      <c r="D38" s="832" t="s">
        <v>7219</v>
      </c>
      <c r="E38" s="832" t="s">
        <v>7220</v>
      </c>
      <c r="F38" s="849"/>
      <c r="G38" s="849"/>
      <c r="H38" s="849"/>
      <c r="I38" s="849"/>
      <c r="J38" s="849"/>
      <c r="K38" s="849"/>
      <c r="L38" s="849"/>
      <c r="M38" s="849"/>
      <c r="N38" s="849">
        <v>3</v>
      </c>
      <c r="O38" s="849">
        <v>696</v>
      </c>
      <c r="P38" s="837"/>
      <c r="Q38" s="850">
        <v>232</v>
      </c>
    </row>
    <row r="39" spans="1:17" ht="14.45" customHeight="1" x14ac:dyDescent="0.2">
      <c r="A39" s="831" t="s">
        <v>6851</v>
      </c>
      <c r="B39" s="832" t="s">
        <v>7184</v>
      </c>
      <c r="C39" s="832" t="s">
        <v>5356</v>
      </c>
      <c r="D39" s="832" t="s">
        <v>7221</v>
      </c>
      <c r="E39" s="832" t="s">
        <v>7222</v>
      </c>
      <c r="F39" s="849"/>
      <c r="G39" s="849"/>
      <c r="H39" s="849"/>
      <c r="I39" s="849"/>
      <c r="J39" s="849">
        <v>1</v>
      </c>
      <c r="K39" s="849">
        <v>233</v>
      </c>
      <c r="L39" s="849">
        <v>1</v>
      </c>
      <c r="M39" s="849">
        <v>233</v>
      </c>
      <c r="N39" s="849"/>
      <c r="O39" s="849"/>
      <c r="P39" s="837"/>
      <c r="Q39" s="850"/>
    </row>
    <row r="40" spans="1:17" ht="14.45" customHeight="1" x14ac:dyDescent="0.2">
      <c r="A40" s="831" t="s">
        <v>6851</v>
      </c>
      <c r="B40" s="832" t="s">
        <v>7184</v>
      </c>
      <c r="C40" s="832" t="s">
        <v>5356</v>
      </c>
      <c r="D40" s="832" t="s">
        <v>7223</v>
      </c>
      <c r="E40" s="832" t="s">
        <v>7224</v>
      </c>
      <c r="F40" s="849"/>
      <c r="G40" s="849"/>
      <c r="H40" s="849"/>
      <c r="I40" s="849"/>
      <c r="J40" s="849">
        <v>5</v>
      </c>
      <c r="K40" s="849">
        <v>1935</v>
      </c>
      <c r="L40" s="849">
        <v>1</v>
      </c>
      <c r="M40" s="849">
        <v>387</v>
      </c>
      <c r="N40" s="849">
        <v>1</v>
      </c>
      <c r="O40" s="849">
        <v>388</v>
      </c>
      <c r="P40" s="837">
        <v>0.20051679586563306</v>
      </c>
      <c r="Q40" s="850">
        <v>388</v>
      </c>
    </row>
    <row r="41" spans="1:17" ht="14.45" customHeight="1" x14ac:dyDescent="0.2">
      <c r="A41" s="831" t="s">
        <v>6851</v>
      </c>
      <c r="B41" s="832" t="s">
        <v>7184</v>
      </c>
      <c r="C41" s="832" t="s">
        <v>5356</v>
      </c>
      <c r="D41" s="832" t="s">
        <v>7225</v>
      </c>
      <c r="E41" s="832" t="s">
        <v>7226</v>
      </c>
      <c r="F41" s="849">
        <v>8</v>
      </c>
      <c r="G41" s="849">
        <v>1952</v>
      </c>
      <c r="H41" s="849">
        <v>0.72727272727272729</v>
      </c>
      <c r="I41" s="849">
        <v>244</v>
      </c>
      <c r="J41" s="849">
        <v>11</v>
      </c>
      <c r="K41" s="849">
        <v>2684</v>
      </c>
      <c r="L41" s="849">
        <v>1</v>
      </c>
      <c r="M41" s="849">
        <v>244</v>
      </c>
      <c r="N41" s="849">
        <v>11</v>
      </c>
      <c r="O41" s="849">
        <v>2695</v>
      </c>
      <c r="P41" s="837">
        <v>1.0040983606557377</v>
      </c>
      <c r="Q41" s="850">
        <v>245</v>
      </c>
    </row>
    <row r="42" spans="1:17" ht="14.45" customHeight="1" x14ac:dyDescent="0.2">
      <c r="A42" s="831" t="s">
        <v>6851</v>
      </c>
      <c r="B42" s="832" t="s">
        <v>7184</v>
      </c>
      <c r="C42" s="832" t="s">
        <v>5356</v>
      </c>
      <c r="D42" s="832" t="s">
        <v>7227</v>
      </c>
      <c r="E42" s="832" t="s">
        <v>7228</v>
      </c>
      <c r="F42" s="849"/>
      <c r="G42" s="849"/>
      <c r="H42" s="849"/>
      <c r="I42" s="849"/>
      <c r="J42" s="849"/>
      <c r="K42" s="849"/>
      <c r="L42" s="849"/>
      <c r="M42" s="849"/>
      <c r="N42" s="849">
        <v>3</v>
      </c>
      <c r="O42" s="849">
        <v>609</v>
      </c>
      <c r="P42" s="837"/>
      <c r="Q42" s="850">
        <v>203</v>
      </c>
    </row>
    <row r="43" spans="1:17" ht="14.45" customHeight="1" x14ac:dyDescent="0.2">
      <c r="A43" s="831" t="s">
        <v>7229</v>
      </c>
      <c r="B43" s="832" t="s">
        <v>7230</v>
      </c>
      <c r="C43" s="832" t="s">
        <v>5356</v>
      </c>
      <c r="D43" s="832" t="s">
        <v>7231</v>
      </c>
      <c r="E43" s="832" t="s">
        <v>7232</v>
      </c>
      <c r="F43" s="849">
        <v>757</v>
      </c>
      <c r="G43" s="849">
        <v>20439</v>
      </c>
      <c r="H43" s="849">
        <v>1.1366366366366367</v>
      </c>
      <c r="I43" s="849">
        <v>27</v>
      </c>
      <c r="J43" s="849">
        <v>666</v>
      </c>
      <c r="K43" s="849">
        <v>17982</v>
      </c>
      <c r="L43" s="849">
        <v>1</v>
      </c>
      <c r="M43" s="849">
        <v>27</v>
      </c>
      <c r="N43" s="849">
        <v>708</v>
      </c>
      <c r="O43" s="849">
        <v>19824</v>
      </c>
      <c r="P43" s="837">
        <v>1.1024357691024358</v>
      </c>
      <c r="Q43" s="850">
        <v>28</v>
      </c>
    </row>
    <row r="44" spans="1:17" ht="14.45" customHeight="1" x14ac:dyDescent="0.2">
      <c r="A44" s="831" t="s">
        <v>7229</v>
      </c>
      <c r="B44" s="832" t="s">
        <v>7230</v>
      </c>
      <c r="C44" s="832" t="s">
        <v>5356</v>
      </c>
      <c r="D44" s="832" t="s">
        <v>7233</v>
      </c>
      <c r="E44" s="832" t="s">
        <v>7234</v>
      </c>
      <c r="F44" s="849">
        <v>484</v>
      </c>
      <c r="G44" s="849">
        <v>26136</v>
      </c>
      <c r="H44" s="849">
        <v>1.0852017937219731</v>
      </c>
      <c r="I44" s="849">
        <v>54</v>
      </c>
      <c r="J44" s="849">
        <v>446</v>
      </c>
      <c r="K44" s="849">
        <v>24084</v>
      </c>
      <c r="L44" s="849">
        <v>1</v>
      </c>
      <c r="M44" s="849">
        <v>54</v>
      </c>
      <c r="N44" s="849">
        <v>440</v>
      </c>
      <c r="O44" s="849">
        <v>23760</v>
      </c>
      <c r="P44" s="837">
        <v>0.98654708520179368</v>
      </c>
      <c r="Q44" s="850">
        <v>54</v>
      </c>
    </row>
    <row r="45" spans="1:17" ht="14.45" customHeight="1" x14ac:dyDescent="0.2">
      <c r="A45" s="831" t="s">
        <v>7229</v>
      </c>
      <c r="B45" s="832" t="s">
        <v>7230</v>
      </c>
      <c r="C45" s="832" t="s">
        <v>5356</v>
      </c>
      <c r="D45" s="832" t="s">
        <v>7235</v>
      </c>
      <c r="E45" s="832" t="s">
        <v>7236</v>
      </c>
      <c r="F45" s="849">
        <v>684</v>
      </c>
      <c r="G45" s="849">
        <v>16416</v>
      </c>
      <c r="H45" s="849">
        <v>1.1554054054054055</v>
      </c>
      <c r="I45" s="849">
        <v>24</v>
      </c>
      <c r="J45" s="849">
        <v>592</v>
      </c>
      <c r="K45" s="849">
        <v>14208</v>
      </c>
      <c r="L45" s="849">
        <v>1</v>
      </c>
      <c r="M45" s="849">
        <v>24</v>
      </c>
      <c r="N45" s="849">
        <v>606</v>
      </c>
      <c r="O45" s="849">
        <v>14544</v>
      </c>
      <c r="P45" s="837">
        <v>1.0236486486486487</v>
      </c>
      <c r="Q45" s="850">
        <v>24</v>
      </c>
    </row>
    <row r="46" spans="1:17" ht="14.45" customHeight="1" x14ac:dyDescent="0.2">
      <c r="A46" s="831" t="s">
        <v>7229</v>
      </c>
      <c r="B46" s="832" t="s">
        <v>7230</v>
      </c>
      <c r="C46" s="832" t="s">
        <v>5356</v>
      </c>
      <c r="D46" s="832" t="s">
        <v>7237</v>
      </c>
      <c r="E46" s="832" t="s">
        <v>7238</v>
      </c>
      <c r="F46" s="849">
        <v>808</v>
      </c>
      <c r="G46" s="849">
        <v>21816</v>
      </c>
      <c r="H46" s="849">
        <v>1.0948509485094851</v>
      </c>
      <c r="I46" s="849">
        <v>27</v>
      </c>
      <c r="J46" s="849">
        <v>738</v>
      </c>
      <c r="K46" s="849">
        <v>19926</v>
      </c>
      <c r="L46" s="849">
        <v>1</v>
      </c>
      <c r="M46" s="849">
        <v>27</v>
      </c>
      <c r="N46" s="849">
        <v>779</v>
      </c>
      <c r="O46" s="849">
        <v>21033</v>
      </c>
      <c r="P46" s="837">
        <v>1.0555555555555556</v>
      </c>
      <c r="Q46" s="850">
        <v>27</v>
      </c>
    </row>
    <row r="47" spans="1:17" ht="14.45" customHeight="1" x14ac:dyDescent="0.2">
      <c r="A47" s="831" t="s">
        <v>7229</v>
      </c>
      <c r="B47" s="832" t="s">
        <v>7230</v>
      </c>
      <c r="C47" s="832" t="s">
        <v>5356</v>
      </c>
      <c r="D47" s="832" t="s">
        <v>7239</v>
      </c>
      <c r="E47" s="832" t="s">
        <v>7240</v>
      </c>
      <c r="F47" s="849"/>
      <c r="G47" s="849"/>
      <c r="H47" s="849"/>
      <c r="I47" s="849"/>
      <c r="J47" s="849"/>
      <c r="K47" s="849"/>
      <c r="L47" s="849"/>
      <c r="M47" s="849"/>
      <c r="N47" s="849">
        <v>2</v>
      </c>
      <c r="O47" s="849">
        <v>114</v>
      </c>
      <c r="P47" s="837"/>
      <c r="Q47" s="850">
        <v>57</v>
      </c>
    </row>
    <row r="48" spans="1:17" ht="14.45" customHeight="1" x14ac:dyDescent="0.2">
      <c r="A48" s="831" t="s">
        <v>7229</v>
      </c>
      <c r="B48" s="832" t="s">
        <v>7230</v>
      </c>
      <c r="C48" s="832" t="s">
        <v>5356</v>
      </c>
      <c r="D48" s="832" t="s">
        <v>7241</v>
      </c>
      <c r="E48" s="832" t="s">
        <v>7242</v>
      </c>
      <c r="F48" s="849">
        <v>325</v>
      </c>
      <c r="G48" s="849">
        <v>8775</v>
      </c>
      <c r="H48" s="849">
        <v>1.3948497854077253</v>
      </c>
      <c r="I48" s="849">
        <v>27</v>
      </c>
      <c r="J48" s="849">
        <v>233</v>
      </c>
      <c r="K48" s="849">
        <v>6291</v>
      </c>
      <c r="L48" s="849">
        <v>1</v>
      </c>
      <c r="M48" s="849">
        <v>27</v>
      </c>
      <c r="N48" s="849">
        <v>240</v>
      </c>
      <c r="O48" s="849">
        <v>6480</v>
      </c>
      <c r="P48" s="837">
        <v>1.0300429184549356</v>
      </c>
      <c r="Q48" s="850">
        <v>27</v>
      </c>
    </row>
    <row r="49" spans="1:17" ht="14.45" customHeight="1" x14ac:dyDescent="0.2">
      <c r="A49" s="831" t="s">
        <v>7229</v>
      </c>
      <c r="B49" s="832" t="s">
        <v>7230</v>
      </c>
      <c r="C49" s="832" t="s">
        <v>5356</v>
      </c>
      <c r="D49" s="832" t="s">
        <v>7243</v>
      </c>
      <c r="E49" s="832" t="s">
        <v>7244</v>
      </c>
      <c r="F49" s="849">
        <v>1742</v>
      </c>
      <c r="G49" s="849">
        <v>38324</v>
      </c>
      <c r="H49" s="849">
        <v>1.0997474747474747</v>
      </c>
      <c r="I49" s="849">
        <v>22</v>
      </c>
      <c r="J49" s="849">
        <v>1584</v>
      </c>
      <c r="K49" s="849">
        <v>34848</v>
      </c>
      <c r="L49" s="849">
        <v>1</v>
      </c>
      <c r="M49" s="849">
        <v>22</v>
      </c>
      <c r="N49" s="849">
        <v>1538</v>
      </c>
      <c r="O49" s="849">
        <v>35374</v>
      </c>
      <c r="P49" s="837">
        <v>1.0150941230486685</v>
      </c>
      <c r="Q49" s="850">
        <v>23</v>
      </c>
    </row>
    <row r="50" spans="1:17" ht="14.45" customHeight="1" x14ac:dyDescent="0.2">
      <c r="A50" s="831" t="s">
        <v>7229</v>
      </c>
      <c r="B50" s="832" t="s">
        <v>7230</v>
      </c>
      <c r="C50" s="832" t="s">
        <v>5356</v>
      </c>
      <c r="D50" s="832" t="s">
        <v>7245</v>
      </c>
      <c r="E50" s="832" t="s">
        <v>7246</v>
      </c>
      <c r="F50" s="849">
        <v>3</v>
      </c>
      <c r="G50" s="849">
        <v>204</v>
      </c>
      <c r="H50" s="849">
        <v>0.6</v>
      </c>
      <c r="I50" s="849">
        <v>68</v>
      </c>
      <c r="J50" s="849">
        <v>5</v>
      </c>
      <c r="K50" s="849">
        <v>340</v>
      </c>
      <c r="L50" s="849">
        <v>1</v>
      </c>
      <c r="M50" s="849">
        <v>68</v>
      </c>
      <c r="N50" s="849">
        <v>4</v>
      </c>
      <c r="O50" s="849">
        <v>276</v>
      </c>
      <c r="P50" s="837">
        <v>0.81176470588235294</v>
      </c>
      <c r="Q50" s="850">
        <v>69</v>
      </c>
    </row>
    <row r="51" spans="1:17" ht="14.45" customHeight="1" x14ac:dyDescent="0.2">
      <c r="A51" s="831" t="s">
        <v>7229</v>
      </c>
      <c r="B51" s="832" t="s">
        <v>7230</v>
      </c>
      <c r="C51" s="832" t="s">
        <v>5356</v>
      </c>
      <c r="D51" s="832" t="s">
        <v>7247</v>
      </c>
      <c r="E51" s="832" t="s">
        <v>7248</v>
      </c>
      <c r="F51" s="849">
        <v>280</v>
      </c>
      <c r="G51" s="849">
        <v>17360</v>
      </c>
      <c r="H51" s="849">
        <v>1.033210332103321</v>
      </c>
      <c r="I51" s="849">
        <v>62</v>
      </c>
      <c r="J51" s="849">
        <v>271</v>
      </c>
      <c r="K51" s="849">
        <v>16802</v>
      </c>
      <c r="L51" s="849">
        <v>1</v>
      </c>
      <c r="M51" s="849">
        <v>62</v>
      </c>
      <c r="N51" s="849">
        <v>255</v>
      </c>
      <c r="O51" s="849">
        <v>15810</v>
      </c>
      <c r="P51" s="837">
        <v>0.94095940959409596</v>
      </c>
      <c r="Q51" s="850">
        <v>62</v>
      </c>
    </row>
    <row r="52" spans="1:17" ht="14.45" customHeight="1" x14ac:dyDescent="0.2">
      <c r="A52" s="831" t="s">
        <v>7229</v>
      </c>
      <c r="B52" s="832" t="s">
        <v>7230</v>
      </c>
      <c r="C52" s="832" t="s">
        <v>5356</v>
      </c>
      <c r="D52" s="832" t="s">
        <v>7249</v>
      </c>
      <c r="E52" s="832" t="s">
        <v>7250</v>
      </c>
      <c r="F52" s="849">
        <v>3</v>
      </c>
      <c r="G52" s="849">
        <v>246</v>
      </c>
      <c r="H52" s="849"/>
      <c r="I52" s="849">
        <v>82</v>
      </c>
      <c r="J52" s="849"/>
      <c r="K52" s="849"/>
      <c r="L52" s="849"/>
      <c r="M52" s="849"/>
      <c r="N52" s="849">
        <v>7</v>
      </c>
      <c r="O52" s="849">
        <v>588</v>
      </c>
      <c r="P52" s="837"/>
      <c r="Q52" s="850">
        <v>84</v>
      </c>
    </row>
    <row r="53" spans="1:17" ht="14.45" customHeight="1" x14ac:dyDescent="0.2">
      <c r="A53" s="831" t="s">
        <v>7229</v>
      </c>
      <c r="B53" s="832" t="s">
        <v>7230</v>
      </c>
      <c r="C53" s="832" t="s">
        <v>5356</v>
      </c>
      <c r="D53" s="832" t="s">
        <v>7251</v>
      </c>
      <c r="E53" s="832" t="s">
        <v>7252</v>
      </c>
      <c r="F53" s="849">
        <v>63</v>
      </c>
      <c r="G53" s="849">
        <v>62244</v>
      </c>
      <c r="H53" s="849">
        <v>1.125</v>
      </c>
      <c r="I53" s="849">
        <v>988</v>
      </c>
      <c r="J53" s="849">
        <v>56</v>
      </c>
      <c r="K53" s="849">
        <v>55328</v>
      </c>
      <c r="L53" s="849">
        <v>1</v>
      </c>
      <c r="M53" s="849">
        <v>988</v>
      </c>
      <c r="N53" s="849">
        <v>67</v>
      </c>
      <c r="O53" s="849">
        <v>66196</v>
      </c>
      <c r="P53" s="837">
        <v>1.1964285714285714</v>
      </c>
      <c r="Q53" s="850">
        <v>988</v>
      </c>
    </row>
    <row r="54" spans="1:17" ht="14.45" customHeight="1" x14ac:dyDescent="0.2">
      <c r="A54" s="831" t="s">
        <v>7229</v>
      </c>
      <c r="B54" s="832" t="s">
        <v>7230</v>
      </c>
      <c r="C54" s="832" t="s">
        <v>5356</v>
      </c>
      <c r="D54" s="832" t="s">
        <v>7253</v>
      </c>
      <c r="E54" s="832" t="s">
        <v>7254</v>
      </c>
      <c r="F54" s="849">
        <v>9</v>
      </c>
      <c r="G54" s="849">
        <v>153</v>
      </c>
      <c r="H54" s="849">
        <v>1.2857142857142858</v>
      </c>
      <c r="I54" s="849">
        <v>17</v>
      </c>
      <c r="J54" s="849">
        <v>7</v>
      </c>
      <c r="K54" s="849">
        <v>119</v>
      </c>
      <c r="L54" s="849">
        <v>1</v>
      </c>
      <c r="M54" s="849">
        <v>17</v>
      </c>
      <c r="N54" s="849">
        <v>15</v>
      </c>
      <c r="O54" s="849">
        <v>255</v>
      </c>
      <c r="P54" s="837">
        <v>2.1428571428571428</v>
      </c>
      <c r="Q54" s="850">
        <v>17</v>
      </c>
    </row>
    <row r="55" spans="1:17" ht="14.45" customHeight="1" x14ac:dyDescent="0.2">
      <c r="A55" s="831" t="s">
        <v>7229</v>
      </c>
      <c r="B55" s="832" t="s">
        <v>7230</v>
      </c>
      <c r="C55" s="832" t="s">
        <v>5356</v>
      </c>
      <c r="D55" s="832" t="s">
        <v>7255</v>
      </c>
      <c r="E55" s="832" t="s">
        <v>7256</v>
      </c>
      <c r="F55" s="849"/>
      <c r="G55" s="849"/>
      <c r="H55" s="849"/>
      <c r="I55" s="849"/>
      <c r="J55" s="849">
        <v>1</v>
      </c>
      <c r="K55" s="849">
        <v>47</v>
      </c>
      <c r="L55" s="849">
        <v>1</v>
      </c>
      <c r="M55" s="849">
        <v>47</v>
      </c>
      <c r="N55" s="849">
        <v>1</v>
      </c>
      <c r="O55" s="849">
        <v>47</v>
      </c>
      <c r="P55" s="837">
        <v>1</v>
      </c>
      <c r="Q55" s="850">
        <v>47</v>
      </c>
    </row>
    <row r="56" spans="1:17" ht="14.45" customHeight="1" x14ac:dyDescent="0.2">
      <c r="A56" s="831" t="s">
        <v>7229</v>
      </c>
      <c r="B56" s="832" t="s">
        <v>7230</v>
      </c>
      <c r="C56" s="832" t="s">
        <v>5356</v>
      </c>
      <c r="D56" s="832" t="s">
        <v>7257</v>
      </c>
      <c r="E56" s="832" t="s">
        <v>7258</v>
      </c>
      <c r="F56" s="849">
        <v>1</v>
      </c>
      <c r="G56" s="849">
        <v>60</v>
      </c>
      <c r="H56" s="849"/>
      <c r="I56" s="849">
        <v>60</v>
      </c>
      <c r="J56" s="849"/>
      <c r="K56" s="849"/>
      <c r="L56" s="849"/>
      <c r="M56" s="849"/>
      <c r="N56" s="849"/>
      <c r="O56" s="849"/>
      <c r="P56" s="837"/>
      <c r="Q56" s="850"/>
    </row>
    <row r="57" spans="1:17" ht="14.45" customHeight="1" x14ac:dyDescent="0.2">
      <c r="A57" s="831" t="s">
        <v>7229</v>
      </c>
      <c r="B57" s="832" t="s">
        <v>7230</v>
      </c>
      <c r="C57" s="832" t="s">
        <v>5356</v>
      </c>
      <c r="D57" s="832" t="s">
        <v>7259</v>
      </c>
      <c r="E57" s="832" t="s">
        <v>7260</v>
      </c>
      <c r="F57" s="849">
        <v>1</v>
      </c>
      <c r="G57" s="849">
        <v>19</v>
      </c>
      <c r="H57" s="849"/>
      <c r="I57" s="849">
        <v>19</v>
      </c>
      <c r="J57" s="849"/>
      <c r="K57" s="849"/>
      <c r="L57" s="849"/>
      <c r="M57" s="849"/>
      <c r="N57" s="849"/>
      <c r="O57" s="849"/>
      <c r="P57" s="837"/>
      <c r="Q57" s="850"/>
    </row>
    <row r="58" spans="1:17" ht="14.45" customHeight="1" x14ac:dyDescent="0.2">
      <c r="A58" s="831" t="s">
        <v>7229</v>
      </c>
      <c r="B58" s="832" t="s">
        <v>7230</v>
      </c>
      <c r="C58" s="832" t="s">
        <v>5356</v>
      </c>
      <c r="D58" s="832" t="s">
        <v>7261</v>
      </c>
      <c r="E58" s="832" t="s">
        <v>7262</v>
      </c>
      <c r="F58" s="849"/>
      <c r="G58" s="849"/>
      <c r="H58" s="849"/>
      <c r="I58" s="849"/>
      <c r="J58" s="849">
        <v>1</v>
      </c>
      <c r="K58" s="849">
        <v>464</v>
      </c>
      <c r="L58" s="849">
        <v>1</v>
      </c>
      <c r="M58" s="849">
        <v>464</v>
      </c>
      <c r="N58" s="849">
        <v>1</v>
      </c>
      <c r="O58" s="849">
        <v>464</v>
      </c>
      <c r="P58" s="837">
        <v>1</v>
      </c>
      <c r="Q58" s="850">
        <v>464</v>
      </c>
    </row>
    <row r="59" spans="1:17" ht="14.45" customHeight="1" x14ac:dyDescent="0.2">
      <c r="A59" s="831" t="s">
        <v>7229</v>
      </c>
      <c r="B59" s="832" t="s">
        <v>7230</v>
      </c>
      <c r="C59" s="832" t="s">
        <v>5356</v>
      </c>
      <c r="D59" s="832" t="s">
        <v>7263</v>
      </c>
      <c r="E59" s="832" t="s">
        <v>7264</v>
      </c>
      <c r="F59" s="849">
        <v>22</v>
      </c>
      <c r="G59" s="849">
        <v>18766</v>
      </c>
      <c r="H59" s="849">
        <v>0.57894736842105265</v>
      </c>
      <c r="I59" s="849">
        <v>853</v>
      </c>
      <c r="J59" s="849">
        <v>38</v>
      </c>
      <c r="K59" s="849">
        <v>32414</v>
      </c>
      <c r="L59" s="849">
        <v>1</v>
      </c>
      <c r="M59" s="849">
        <v>853</v>
      </c>
      <c r="N59" s="849">
        <v>28</v>
      </c>
      <c r="O59" s="849">
        <v>23912</v>
      </c>
      <c r="P59" s="837">
        <v>0.73770592953661995</v>
      </c>
      <c r="Q59" s="850">
        <v>854</v>
      </c>
    </row>
    <row r="60" spans="1:17" ht="14.45" customHeight="1" x14ac:dyDescent="0.2">
      <c r="A60" s="831" t="s">
        <v>7229</v>
      </c>
      <c r="B60" s="832" t="s">
        <v>7230</v>
      </c>
      <c r="C60" s="832" t="s">
        <v>5356</v>
      </c>
      <c r="D60" s="832" t="s">
        <v>7265</v>
      </c>
      <c r="E60" s="832" t="s">
        <v>7266</v>
      </c>
      <c r="F60" s="849"/>
      <c r="G60" s="849"/>
      <c r="H60" s="849"/>
      <c r="I60" s="849"/>
      <c r="J60" s="849">
        <v>2</v>
      </c>
      <c r="K60" s="849">
        <v>374</v>
      </c>
      <c r="L60" s="849">
        <v>1</v>
      </c>
      <c r="M60" s="849">
        <v>187</v>
      </c>
      <c r="N60" s="849">
        <v>2</v>
      </c>
      <c r="O60" s="849">
        <v>376</v>
      </c>
      <c r="P60" s="837">
        <v>1.0053475935828877</v>
      </c>
      <c r="Q60" s="850">
        <v>188</v>
      </c>
    </row>
    <row r="61" spans="1:17" ht="14.45" customHeight="1" x14ac:dyDescent="0.2">
      <c r="A61" s="831" t="s">
        <v>7229</v>
      </c>
      <c r="B61" s="832" t="s">
        <v>7230</v>
      </c>
      <c r="C61" s="832" t="s">
        <v>5356</v>
      </c>
      <c r="D61" s="832" t="s">
        <v>7267</v>
      </c>
      <c r="E61" s="832" t="s">
        <v>7268</v>
      </c>
      <c r="F61" s="849">
        <v>2</v>
      </c>
      <c r="G61" s="849">
        <v>334</v>
      </c>
      <c r="H61" s="849"/>
      <c r="I61" s="849">
        <v>167</v>
      </c>
      <c r="J61" s="849"/>
      <c r="K61" s="849"/>
      <c r="L61" s="849"/>
      <c r="M61" s="849"/>
      <c r="N61" s="849"/>
      <c r="O61" s="849"/>
      <c r="P61" s="837"/>
      <c r="Q61" s="850"/>
    </row>
    <row r="62" spans="1:17" ht="14.45" customHeight="1" x14ac:dyDescent="0.2">
      <c r="A62" s="831" t="s">
        <v>7229</v>
      </c>
      <c r="B62" s="832" t="s">
        <v>7230</v>
      </c>
      <c r="C62" s="832" t="s">
        <v>5356</v>
      </c>
      <c r="D62" s="832" t="s">
        <v>7269</v>
      </c>
      <c r="E62" s="832" t="s">
        <v>7270</v>
      </c>
      <c r="F62" s="849">
        <v>5</v>
      </c>
      <c r="G62" s="849">
        <v>3940</v>
      </c>
      <c r="H62" s="849">
        <v>0.5</v>
      </c>
      <c r="I62" s="849">
        <v>788</v>
      </c>
      <c r="J62" s="849">
        <v>10</v>
      </c>
      <c r="K62" s="849">
        <v>7880</v>
      </c>
      <c r="L62" s="849">
        <v>1</v>
      </c>
      <c r="M62" s="849">
        <v>788</v>
      </c>
      <c r="N62" s="849">
        <v>18</v>
      </c>
      <c r="O62" s="849">
        <v>14202</v>
      </c>
      <c r="P62" s="837">
        <v>1.8022842639593908</v>
      </c>
      <c r="Q62" s="850">
        <v>789</v>
      </c>
    </row>
    <row r="63" spans="1:17" ht="14.45" customHeight="1" x14ac:dyDescent="0.2">
      <c r="A63" s="831" t="s">
        <v>7229</v>
      </c>
      <c r="B63" s="832" t="s">
        <v>7230</v>
      </c>
      <c r="C63" s="832" t="s">
        <v>5356</v>
      </c>
      <c r="D63" s="832" t="s">
        <v>7271</v>
      </c>
      <c r="E63" s="832" t="s">
        <v>7272</v>
      </c>
      <c r="F63" s="849">
        <v>1</v>
      </c>
      <c r="G63" s="849">
        <v>229</v>
      </c>
      <c r="H63" s="849">
        <v>1</v>
      </c>
      <c r="I63" s="849">
        <v>229</v>
      </c>
      <c r="J63" s="849">
        <v>1</v>
      </c>
      <c r="K63" s="849">
        <v>229</v>
      </c>
      <c r="L63" s="849">
        <v>1</v>
      </c>
      <c r="M63" s="849">
        <v>229</v>
      </c>
      <c r="N63" s="849"/>
      <c r="O63" s="849"/>
      <c r="P63" s="837"/>
      <c r="Q63" s="850"/>
    </row>
    <row r="64" spans="1:17" ht="14.45" customHeight="1" x14ac:dyDescent="0.2">
      <c r="A64" s="831" t="s">
        <v>7229</v>
      </c>
      <c r="B64" s="832" t="s">
        <v>7230</v>
      </c>
      <c r="C64" s="832" t="s">
        <v>5356</v>
      </c>
      <c r="D64" s="832" t="s">
        <v>7273</v>
      </c>
      <c r="E64" s="832" t="s">
        <v>7274</v>
      </c>
      <c r="F64" s="849"/>
      <c r="G64" s="849"/>
      <c r="H64" s="849"/>
      <c r="I64" s="849"/>
      <c r="J64" s="849"/>
      <c r="K64" s="849"/>
      <c r="L64" s="849"/>
      <c r="M64" s="849"/>
      <c r="N64" s="849">
        <v>1</v>
      </c>
      <c r="O64" s="849">
        <v>134</v>
      </c>
      <c r="P64" s="837"/>
      <c r="Q64" s="850">
        <v>134</v>
      </c>
    </row>
    <row r="65" spans="1:17" ht="14.45" customHeight="1" x14ac:dyDescent="0.2">
      <c r="A65" s="831" t="s">
        <v>7229</v>
      </c>
      <c r="B65" s="832" t="s">
        <v>7230</v>
      </c>
      <c r="C65" s="832" t="s">
        <v>5356</v>
      </c>
      <c r="D65" s="832" t="s">
        <v>7275</v>
      </c>
      <c r="E65" s="832" t="s">
        <v>7276</v>
      </c>
      <c r="F65" s="849"/>
      <c r="G65" s="849"/>
      <c r="H65" s="849"/>
      <c r="I65" s="849"/>
      <c r="J65" s="849">
        <v>1</v>
      </c>
      <c r="K65" s="849">
        <v>941</v>
      </c>
      <c r="L65" s="849">
        <v>1</v>
      </c>
      <c r="M65" s="849">
        <v>941</v>
      </c>
      <c r="N65" s="849"/>
      <c r="O65" s="849"/>
      <c r="P65" s="837"/>
      <c r="Q65" s="850"/>
    </row>
    <row r="66" spans="1:17" ht="14.45" customHeight="1" x14ac:dyDescent="0.2">
      <c r="A66" s="831" t="s">
        <v>7229</v>
      </c>
      <c r="B66" s="832" t="s">
        <v>7230</v>
      </c>
      <c r="C66" s="832" t="s">
        <v>5356</v>
      </c>
      <c r="D66" s="832" t="s">
        <v>7277</v>
      </c>
      <c r="E66" s="832" t="s">
        <v>7278</v>
      </c>
      <c r="F66" s="849">
        <v>1748</v>
      </c>
      <c r="G66" s="849">
        <v>52440</v>
      </c>
      <c r="H66" s="849">
        <v>1.1028391167192428</v>
      </c>
      <c r="I66" s="849">
        <v>30</v>
      </c>
      <c r="J66" s="849">
        <v>1585</v>
      </c>
      <c r="K66" s="849">
        <v>47550</v>
      </c>
      <c r="L66" s="849">
        <v>1</v>
      </c>
      <c r="M66" s="849">
        <v>30</v>
      </c>
      <c r="N66" s="849">
        <v>1543</v>
      </c>
      <c r="O66" s="849">
        <v>46290</v>
      </c>
      <c r="P66" s="837">
        <v>0.97350157728706621</v>
      </c>
      <c r="Q66" s="850">
        <v>30</v>
      </c>
    </row>
    <row r="67" spans="1:17" ht="14.45" customHeight="1" x14ac:dyDescent="0.2">
      <c r="A67" s="831" t="s">
        <v>7229</v>
      </c>
      <c r="B67" s="832" t="s">
        <v>7230</v>
      </c>
      <c r="C67" s="832" t="s">
        <v>5356</v>
      </c>
      <c r="D67" s="832" t="s">
        <v>7279</v>
      </c>
      <c r="E67" s="832" t="s">
        <v>7280</v>
      </c>
      <c r="F67" s="849">
        <v>1</v>
      </c>
      <c r="G67" s="849">
        <v>50</v>
      </c>
      <c r="H67" s="849"/>
      <c r="I67" s="849">
        <v>50</v>
      </c>
      <c r="J67" s="849"/>
      <c r="K67" s="849"/>
      <c r="L67" s="849"/>
      <c r="M67" s="849"/>
      <c r="N67" s="849"/>
      <c r="O67" s="849"/>
      <c r="P67" s="837"/>
      <c r="Q67" s="850"/>
    </row>
    <row r="68" spans="1:17" ht="14.45" customHeight="1" x14ac:dyDescent="0.2">
      <c r="A68" s="831" t="s">
        <v>7229</v>
      </c>
      <c r="B68" s="832" t="s">
        <v>7230</v>
      </c>
      <c r="C68" s="832" t="s">
        <v>5356</v>
      </c>
      <c r="D68" s="832" t="s">
        <v>7281</v>
      </c>
      <c r="E68" s="832" t="s">
        <v>7282</v>
      </c>
      <c r="F68" s="849">
        <v>207</v>
      </c>
      <c r="G68" s="849">
        <v>2484</v>
      </c>
      <c r="H68" s="849">
        <v>0.98104265402843605</v>
      </c>
      <c r="I68" s="849">
        <v>12</v>
      </c>
      <c r="J68" s="849">
        <v>211</v>
      </c>
      <c r="K68" s="849">
        <v>2532</v>
      </c>
      <c r="L68" s="849">
        <v>1</v>
      </c>
      <c r="M68" s="849">
        <v>12</v>
      </c>
      <c r="N68" s="849">
        <v>181</v>
      </c>
      <c r="O68" s="849">
        <v>2353</v>
      </c>
      <c r="P68" s="837">
        <v>0.92930489731437593</v>
      </c>
      <c r="Q68" s="850">
        <v>13</v>
      </c>
    </row>
    <row r="69" spans="1:17" ht="14.45" customHeight="1" x14ac:dyDescent="0.2">
      <c r="A69" s="831" t="s">
        <v>7229</v>
      </c>
      <c r="B69" s="832" t="s">
        <v>7230</v>
      </c>
      <c r="C69" s="832" t="s">
        <v>5356</v>
      </c>
      <c r="D69" s="832" t="s">
        <v>7283</v>
      </c>
      <c r="E69" s="832" t="s">
        <v>7284</v>
      </c>
      <c r="F69" s="849"/>
      <c r="G69" s="849"/>
      <c r="H69" s="849"/>
      <c r="I69" s="849"/>
      <c r="J69" s="849">
        <v>2</v>
      </c>
      <c r="K69" s="849">
        <v>366</v>
      </c>
      <c r="L69" s="849">
        <v>1</v>
      </c>
      <c r="M69" s="849">
        <v>183</v>
      </c>
      <c r="N69" s="849">
        <v>4</v>
      </c>
      <c r="O69" s="849">
        <v>736</v>
      </c>
      <c r="P69" s="837">
        <v>2.0109289617486339</v>
      </c>
      <c r="Q69" s="850">
        <v>184</v>
      </c>
    </row>
    <row r="70" spans="1:17" ht="14.45" customHeight="1" x14ac:dyDescent="0.2">
      <c r="A70" s="831" t="s">
        <v>7229</v>
      </c>
      <c r="B70" s="832" t="s">
        <v>7230</v>
      </c>
      <c r="C70" s="832" t="s">
        <v>5356</v>
      </c>
      <c r="D70" s="832" t="s">
        <v>7285</v>
      </c>
      <c r="E70" s="832" t="s">
        <v>7286</v>
      </c>
      <c r="F70" s="849">
        <v>3</v>
      </c>
      <c r="G70" s="849">
        <v>219</v>
      </c>
      <c r="H70" s="849"/>
      <c r="I70" s="849">
        <v>73</v>
      </c>
      <c r="J70" s="849"/>
      <c r="K70" s="849"/>
      <c r="L70" s="849"/>
      <c r="M70" s="849"/>
      <c r="N70" s="849">
        <v>9</v>
      </c>
      <c r="O70" s="849">
        <v>657</v>
      </c>
      <c r="P70" s="837"/>
      <c r="Q70" s="850">
        <v>73</v>
      </c>
    </row>
    <row r="71" spans="1:17" ht="14.45" customHeight="1" x14ac:dyDescent="0.2">
      <c r="A71" s="831" t="s">
        <v>7229</v>
      </c>
      <c r="B71" s="832" t="s">
        <v>7230</v>
      </c>
      <c r="C71" s="832" t="s">
        <v>5356</v>
      </c>
      <c r="D71" s="832" t="s">
        <v>7287</v>
      </c>
      <c r="E71" s="832" t="s">
        <v>7288</v>
      </c>
      <c r="F71" s="849"/>
      <c r="G71" s="849"/>
      <c r="H71" s="849"/>
      <c r="I71" s="849"/>
      <c r="J71" s="849">
        <v>1</v>
      </c>
      <c r="K71" s="849">
        <v>184</v>
      </c>
      <c r="L71" s="849">
        <v>1</v>
      </c>
      <c r="M71" s="849">
        <v>184</v>
      </c>
      <c r="N71" s="849">
        <v>3</v>
      </c>
      <c r="O71" s="849">
        <v>555</v>
      </c>
      <c r="P71" s="837">
        <v>3.0163043478260869</v>
      </c>
      <c r="Q71" s="850">
        <v>185</v>
      </c>
    </row>
    <row r="72" spans="1:17" ht="14.45" customHeight="1" x14ac:dyDescent="0.2">
      <c r="A72" s="831" t="s">
        <v>7229</v>
      </c>
      <c r="B72" s="832" t="s">
        <v>7230</v>
      </c>
      <c r="C72" s="832" t="s">
        <v>5356</v>
      </c>
      <c r="D72" s="832" t="s">
        <v>7289</v>
      </c>
      <c r="E72" s="832" t="s">
        <v>7290</v>
      </c>
      <c r="F72" s="849">
        <v>788</v>
      </c>
      <c r="G72" s="849">
        <v>117412</v>
      </c>
      <c r="H72" s="849">
        <v>1.1354466858789625</v>
      </c>
      <c r="I72" s="849">
        <v>149</v>
      </c>
      <c r="J72" s="849">
        <v>694</v>
      </c>
      <c r="K72" s="849">
        <v>103406</v>
      </c>
      <c r="L72" s="849">
        <v>1</v>
      </c>
      <c r="M72" s="849">
        <v>149</v>
      </c>
      <c r="N72" s="849">
        <v>733</v>
      </c>
      <c r="O72" s="849">
        <v>109950</v>
      </c>
      <c r="P72" s="837">
        <v>1.0632845289441619</v>
      </c>
      <c r="Q72" s="850">
        <v>150</v>
      </c>
    </row>
    <row r="73" spans="1:17" ht="14.45" customHeight="1" x14ac:dyDescent="0.2">
      <c r="A73" s="831" t="s">
        <v>7229</v>
      </c>
      <c r="B73" s="832" t="s">
        <v>7230</v>
      </c>
      <c r="C73" s="832" t="s">
        <v>5356</v>
      </c>
      <c r="D73" s="832" t="s">
        <v>7291</v>
      </c>
      <c r="E73" s="832" t="s">
        <v>7292</v>
      </c>
      <c r="F73" s="849">
        <v>1788</v>
      </c>
      <c r="G73" s="849">
        <v>53640</v>
      </c>
      <c r="H73" s="849">
        <v>1.1057513914656771</v>
      </c>
      <c r="I73" s="849">
        <v>30</v>
      </c>
      <c r="J73" s="849">
        <v>1617</v>
      </c>
      <c r="K73" s="849">
        <v>48510</v>
      </c>
      <c r="L73" s="849">
        <v>1</v>
      </c>
      <c r="M73" s="849">
        <v>30</v>
      </c>
      <c r="N73" s="849">
        <v>1594</v>
      </c>
      <c r="O73" s="849">
        <v>47820</v>
      </c>
      <c r="P73" s="837">
        <v>0.98577612863327146</v>
      </c>
      <c r="Q73" s="850">
        <v>30</v>
      </c>
    </row>
    <row r="74" spans="1:17" ht="14.45" customHeight="1" x14ac:dyDescent="0.2">
      <c r="A74" s="831" t="s">
        <v>7229</v>
      </c>
      <c r="B74" s="832" t="s">
        <v>7230</v>
      </c>
      <c r="C74" s="832" t="s">
        <v>5356</v>
      </c>
      <c r="D74" s="832" t="s">
        <v>7293</v>
      </c>
      <c r="E74" s="832" t="s">
        <v>7294</v>
      </c>
      <c r="F74" s="849">
        <v>288</v>
      </c>
      <c r="G74" s="849">
        <v>8928</v>
      </c>
      <c r="H74" s="849">
        <v>1.103448275862069</v>
      </c>
      <c r="I74" s="849">
        <v>31</v>
      </c>
      <c r="J74" s="849">
        <v>261</v>
      </c>
      <c r="K74" s="849">
        <v>8091</v>
      </c>
      <c r="L74" s="849">
        <v>1</v>
      </c>
      <c r="M74" s="849">
        <v>31</v>
      </c>
      <c r="N74" s="849">
        <v>481</v>
      </c>
      <c r="O74" s="849">
        <v>14911</v>
      </c>
      <c r="P74" s="837">
        <v>1.842911877394636</v>
      </c>
      <c r="Q74" s="850">
        <v>31</v>
      </c>
    </row>
    <row r="75" spans="1:17" ht="14.45" customHeight="1" x14ac:dyDescent="0.2">
      <c r="A75" s="831" t="s">
        <v>7229</v>
      </c>
      <c r="B75" s="832" t="s">
        <v>7230</v>
      </c>
      <c r="C75" s="832" t="s">
        <v>5356</v>
      </c>
      <c r="D75" s="832" t="s">
        <v>7295</v>
      </c>
      <c r="E75" s="832" t="s">
        <v>7296</v>
      </c>
      <c r="F75" s="849">
        <v>761</v>
      </c>
      <c r="G75" s="849">
        <v>20547</v>
      </c>
      <c r="H75" s="849">
        <v>1.129080118694362</v>
      </c>
      <c r="I75" s="849">
        <v>27</v>
      </c>
      <c r="J75" s="849">
        <v>674</v>
      </c>
      <c r="K75" s="849">
        <v>18198</v>
      </c>
      <c r="L75" s="849">
        <v>1</v>
      </c>
      <c r="M75" s="849">
        <v>27</v>
      </c>
      <c r="N75" s="849">
        <v>714</v>
      </c>
      <c r="O75" s="849">
        <v>19992</v>
      </c>
      <c r="P75" s="837">
        <v>1.0985822617870096</v>
      </c>
      <c r="Q75" s="850">
        <v>28</v>
      </c>
    </row>
    <row r="76" spans="1:17" ht="14.45" customHeight="1" x14ac:dyDescent="0.2">
      <c r="A76" s="831" t="s">
        <v>7229</v>
      </c>
      <c r="B76" s="832" t="s">
        <v>7230</v>
      </c>
      <c r="C76" s="832" t="s">
        <v>5356</v>
      </c>
      <c r="D76" s="832" t="s">
        <v>7297</v>
      </c>
      <c r="E76" s="832" t="s">
        <v>7298</v>
      </c>
      <c r="F76" s="849"/>
      <c r="G76" s="849"/>
      <c r="H76" s="849"/>
      <c r="I76" s="849"/>
      <c r="J76" s="849">
        <v>1</v>
      </c>
      <c r="K76" s="849">
        <v>256</v>
      </c>
      <c r="L76" s="849">
        <v>1</v>
      </c>
      <c r="M76" s="849">
        <v>256</v>
      </c>
      <c r="N76" s="849"/>
      <c r="O76" s="849"/>
      <c r="P76" s="837"/>
      <c r="Q76" s="850"/>
    </row>
    <row r="77" spans="1:17" ht="14.45" customHeight="1" x14ac:dyDescent="0.2">
      <c r="A77" s="831" t="s">
        <v>7229</v>
      </c>
      <c r="B77" s="832" t="s">
        <v>7230</v>
      </c>
      <c r="C77" s="832" t="s">
        <v>5356</v>
      </c>
      <c r="D77" s="832" t="s">
        <v>7299</v>
      </c>
      <c r="E77" s="832" t="s">
        <v>7300</v>
      </c>
      <c r="F77" s="849"/>
      <c r="G77" s="849"/>
      <c r="H77" s="849"/>
      <c r="I77" s="849"/>
      <c r="J77" s="849">
        <v>1</v>
      </c>
      <c r="K77" s="849">
        <v>22</v>
      </c>
      <c r="L77" s="849">
        <v>1</v>
      </c>
      <c r="M77" s="849">
        <v>22</v>
      </c>
      <c r="N77" s="849"/>
      <c r="O77" s="849"/>
      <c r="P77" s="837"/>
      <c r="Q77" s="850"/>
    </row>
    <row r="78" spans="1:17" ht="14.45" customHeight="1" x14ac:dyDescent="0.2">
      <c r="A78" s="831" t="s">
        <v>7229</v>
      </c>
      <c r="B78" s="832" t="s">
        <v>7230</v>
      </c>
      <c r="C78" s="832" t="s">
        <v>5356</v>
      </c>
      <c r="D78" s="832" t="s">
        <v>7301</v>
      </c>
      <c r="E78" s="832" t="s">
        <v>7302</v>
      </c>
      <c r="F78" s="849">
        <v>807</v>
      </c>
      <c r="G78" s="849">
        <v>20175</v>
      </c>
      <c r="H78" s="849">
        <v>1.0934959349593496</v>
      </c>
      <c r="I78" s="849">
        <v>25</v>
      </c>
      <c r="J78" s="849">
        <v>738</v>
      </c>
      <c r="K78" s="849">
        <v>18450</v>
      </c>
      <c r="L78" s="849">
        <v>1</v>
      </c>
      <c r="M78" s="849">
        <v>25</v>
      </c>
      <c r="N78" s="849">
        <v>775</v>
      </c>
      <c r="O78" s="849">
        <v>20150</v>
      </c>
      <c r="P78" s="837">
        <v>1.0921409214092141</v>
      </c>
      <c r="Q78" s="850">
        <v>26</v>
      </c>
    </row>
    <row r="79" spans="1:17" ht="14.45" customHeight="1" x14ac:dyDescent="0.2">
      <c r="A79" s="831" t="s">
        <v>7229</v>
      </c>
      <c r="B79" s="832" t="s">
        <v>7230</v>
      </c>
      <c r="C79" s="832" t="s">
        <v>5356</v>
      </c>
      <c r="D79" s="832" t="s">
        <v>7303</v>
      </c>
      <c r="E79" s="832" t="s">
        <v>7304</v>
      </c>
      <c r="F79" s="849">
        <v>1</v>
      </c>
      <c r="G79" s="849">
        <v>33</v>
      </c>
      <c r="H79" s="849">
        <v>1</v>
      </c>
      <c r="I79" s="849">
        <v>33</v>
      </c>
      <c r="J79" s="849">
        <v>1</v>
      </c>
      <c r="K79" s="849">
        <v>33</v>
      </c>
      <c r="L79" s="849">
        <v>1</v>
      </c>
      <c r="M79" s="849">
        <v>33</v>
      </c>
      <c r="N79" s="849">
        <v>2</v>
      </c>
      <c r="O79" s="849">
        <v>66</v>
      </c>
      <c r="P79" s="837">
        <v>2</v>
      </c>
      <c r="Q79" s="850">
        <v>33</v>
      </c>
    </row>
    <row r="80" spans="1:17" ht="14.45" customHeight="1" x14ac:dyDescent="0.2">
      <c r="A80" s="831" t="s">
        <v>7229</v>
      </c>
      <c r="B80" s="832" t="s">
        <v>7230</v>
      </c>
      <c r="C80" s="832" t="s">
        <v>5356</v>
      </c>
      <c r="D80" s="832" t="s">
        <v>7305</v>
      </c>
      <c r="E80" s="832" t="s">
        <v>7306</v>
      </c>
      <c r="F80" s="849">
        <v>1</v>
      </c>
      <c r="G80" s="849">
        <v>30</v>
      </c>
      <c r="H80" s="849">
        <v>1</v>
      </c>
      <c r="I80" s="849">
        <v>30</v>
      </c>
      <c r="J80" s="849">
        <v>1</v>
      </c>
      <c r="K80" s="849">
        <v>30</v>
      </c>
      <c r="L80" s="849">
        <v>1</v>
      </c>
      <c r="M80" s="849">
        <v>30</v>
      </c>
      <c r="N80" s="849"/>
      <c r="O80" s="849"/>
      <c r="P80" s="837"/>
      <c r="Q80" s="850"/>
    </row>
    <row r="81" spans="1:17" ht="14.45" customHeight="1" x14ac:dyDescent="0.2">
      <c r="A81" s="831" t="s">
        <v>7229</v>
      </c>
      <c r="B81" s="832" t="s">
        <v>7230</v>
      </c>
      <c r="C81" s="832" t="s">
        <v>5356</v>
      </c>
      <c r="D81" s="832" t="s">
        <v>7307</v>
      </c>
      <c r="E81" s="832" t="s">
        <v>7308</v>
      </c>
      <c r="F81" s="849">
        <v>1</v>
      </c>
      <c r="G81" s="849">
        <v>205</v>
      </c>
      <c r="H81" s="849">
        <v>1</v>
      </c>
      <c r="I81" s="849">
        <v>205</v>
      </c>
      <c r="J81" s="849">
        <v>1</v>
      </c>
      <c r="K81" s="849">
        <v>205</v>
      </c>
      <c r="L81" s="849">
        <v>1</v>
      </c>
      <c r="M81" s="849">
        <v>205</v>
      </c>
      <c r="N81" s="849">
        <v>1</v>
      </c>
      <c r="O81" s="849">
        <v>204</v>
      </c>
      <c r="P81" s="837">
        <v>0.99512195121951219</v>
      </c>
      <c r="Q81" s="850">
        <v>204</v>
      </c>
    </row>
    <row r="82" spans="1:17" ht="14.45" customHeight="1" x14ac:dyDescent="0.2">
      <c r="A82" s="831" t="s">
        <v>7229</v>
      </c>
      <c r="B82" s="832" t="s">
        <v>7230</v>
      </c>
      <c r="C82" s="832" t="s">
        <v>5356</v>
      </c>
      <c r="D82" s="832" t="s">
        <v>7309</v>
      </c>
      <c r="E82" s="832" t="s">
        <v>7310</v>
      </c>
      <c r="F82" s="849">
        <v>5</v>
      </c>
      <c r="G82" s="849">
        <v>130</v>
      </c>
      <c r="H82" s="849">
        <v>0.45454545454545453</v>
      </c>
      <c r="I82" s="849">
        <v>26</v>
      </c>
      <c r="J82" s="849">
        <v>11</v>
      </c>
      <c r="K82" s="849">
        <v>286</v>
      </c>
      <c r="L82" s="849">
        <v>1</v>
      </c>
      <c r="M82" s="849">
        <v>26</v>
      </c>
      <c r="N82" s="849">
        <v>4</v>
      </c>
      <c r="O82" s="849">
        <v>104</v>
      </c>
      <c r="P82" s="837">
        <v>0.36363636363636365</v>
      </c>
      <c r="Q82" s="850">
        <v>26</v>
      </c>
    </row>
    <row r="83" spans="1:17" ht="14.45" customHeight="1" x14ac:dyDescent="0.2">
      <c r="A83" s="831" t="s">
        <v>7229</v>
      </c>
      <c r="B83" s="832" t="s">
        <v>7230</v>
      </c>
      <c r="C83" s="832" t="s">
        <v>5356</v>
      </c>
      <c r="D83" s="832" t="s">
        <v>7311</v>
      </c>
      <c r="E83" s="832" t="s">
        <v>7312</v>
      </c>
      <c r="F83" s="849">
        <v>59</v>
      </c>
      <c r="G83" s="849">
        <v>4956</v>
      </c>
      <c r="H83" s="849">
        <v>0.96721311475409832</v>
      </c>
      <c r="I83" s="849">
        <v>84</v>
      </c>
      <c r="J83" s="849">
        <v>61</v>
      </c>
      <c r="K83" s="849">
        <v>5124</v>
      </c>
      <c r="L83" s="849">
        <v>1</v>
      </c>
      <c r="M83" s="849">
        <v>84</v>
      </c>
      <c r="N83" s="849">
        <v>54</v>
      </c>
      <c r="O83" s="849">
        <v>4536</v>
      </c>
      <c r="P83" s="837">
        <v>0.88524590163934425</v>
      </c>
      <c r="Q83" s="850">
        <v>84</v>
      </c>
    </row>
    <row r="84" spans="1:17" ht="14.45" customHeight="1" x14ac:dyDescent="0.2">
      <c r="A84" s="831" t="s">
        <v>7229</v>
      </c>
      <c r="B84" s="832" t="s">
        <v>7230</v>
      </c>
      <c r="C84" s="832" t="s">
        <v>5356</v>
      </c>
      <c r="D84" s="832" t="s">
        <v>7313</v>
      </c>
      <c r="E84" s="832" t="s">
        <v>7314</v>
      </c>
      <c r="F84" s="849"/>
      <c r="G84" s="849"/>
      <c r="H84" s="849"/>
      <c r="I84" s="849"/>
      <c r="J84" s="849">
        <v>3</v>
      </c>
      <c r="K84" s="849">
        <v>528</v>
      </c>
      <c r="L84" s="849">
        <v>1</v>
      </c>
      <c r="M84" s="849">
        <v>176</v>
      </c>
      <c r="N84" s="849">
        <v>4</v>
      </c>
      <c r="O84" s="849">
        <v>708</v>
      </c>
      <c r="P84" s="837">
        <v>1.3409090909090908</v>
      </c>
      <c r="Q84" s="850">
        <v>177</v>
      </c>
    </row>
    <row r="85" spans="1:17" ht="14.45" customHeight="1" x14ac:dyDescent="0.2">
      <c r="A85" s="831" t="s">
        <v>7229</v>
      </c>
      <c r="B85" s="832" t="s">
        <v>7230</v>
      </c>
      <c r="C85" s="832" t="s">
        <v>5356</v>
      </c>
      <c r="D85" s="832" t="s">
        <v>7315</v>
      </c>
      <c r="E85" s="832" t="s">
        <v>7316</v>
      </c>
      <c r="F85" s="849">
        <v>1</v>
      </c>
      <c r="G85" s="849">
        <v>253</v>
      </c>
      <c r="H85" s="849">
        <v>1</v>
      </c>
      <c r="I85" s="849">
        <v>253</v>
      </c>
      <c r="J85" s="849">
        <v>1</v>
      </c>
      <c r="K85" s="849">
        <v>253</v>
      </c>
      <c r="L85" s="849">
        <v>1</v>
      </c>
      <c r="M85" s="849">
        <v>253</v>
      </c>
      <c r="N85" s="849"/>
      <c r="O85" s="849"/>
      <c r="P85" s="837"/>
      <c r="Q85" s="850"/>
    </row>
    <row r="86" spans="1:17" ht="14.45" customHeight="1" x14ac:dyDescent="0.2">
      <c r="A86" s="831" t="s">
        <v>7229</v>
      </c>
      <c r="B86" s="832" t="s">
        <v>7230</v>
      </c>
      <c r="C86" s="832" t="s">
        <v>5356</v>
      </c>
      <c r="D86" s="832" t="s">
        <v>7317</v>
      </c>
      <c r="E86" s="832" t="s">
        <v>7318</v>
      </c>
      <c r="F86" s="849">
        <v>4</v>
      </c>
      <c r="G86" s="849">
        <v>60</v>
      </c>
      <c r="H86" s="849">
        <v>2</v>
      </c>
      <c r="I86" s="849">
        <v>15</v>
      </c>
      <c r="J86" s="849">
        <v>2</v>
      </c>
      <c r="K86" s="849">
        <v>30</v>
      </c>
      <c r="L86" s="849">
        <v>1</v>
      </c>
      <c r="M86" s="849">
        <v>15</v>
      </c>
      <c r="N86" s="849">
        <v>4</v>
      </c>
      <c r="O86" s="849">
        <v>64</v>
      </c>
      <c r="P86" s="837">
        <v>2.1333333333333333</v>
      </c>
      <c r="Q86" s="850">
        <v>16</v>
      </c>
    </row>
    <row r="87" spans="1:17" ht="14.45" customHeight="1" x14ac:dyDescent="0.2">
      <c r="A87" s="831" t="s">
        <v>7229</v>
      </c>
      <c r="B87" s="832" t="s">
        <v>7230</v>
      </c>
      <c r="C87" s="832" t="s">
        <v>5356</v>
      </c>
      <c r="D87" s="832" t="s">
        <v>7319</v>
      </c>
      <c r="E87" s="832" t="s">
        <v>7320</v>
      </c>
      <c r="F87" s="849">
        <v>14</v>
      </c>
      <c r="G87" s="849">
        <v>322</v>
      </c>
      <c r="H87" s="849">
        <v>1.75</v>
      </c>
      <c r="I87" s="849">
        <v>23</v>
      </c>
      <c r="J87" s="849">
        <v>8</v>
      </c>
      <c r="K87" s="849">
        <v>184</v>
      </c>
      <c r="L87" s="849">
        <v>1</v>
      </c>
      <c r="M87" s="849">
        <v>23</v>
      </c>
      <c r="N87" s="849">
        <v>6</v>
      </c>
      <c r="O87" s="849">
        <v>138</v>
      </c>
      <c r="P87" s="837">
        <v>0.75</v>
      </c>
      <c r="Q87" s="850">
        <v>23</v>
      </c>
    </row>
    <row r="88" spans="1:17" ht="14.45" customHeight="1" x14ac:dyDescent="0.2">
      <c r="A88" s="831" t="s">
        <v>7229</v>
      </c>
      <c r="B88" s="832" t="s">
        <v>7230</v>
      </c>
      <c r="C88" s="832" t="s">
        <v>5356</v>
      </c>
      <c r="D88" s="832" t="s">
        <v>7321</v>
      </c>
      <c r="E88" s="832" t="s">
        <v>7322</v>
      </c>
      <c r="F88" s="849">
        <v>1</v>
      </c>
      <c r="G88" s="849">
        <v>252</v>
      </c>
      <c r="H88" s="849">
        <v>1</v>
      </c>
      <c r="I88" s="849">
        <v>252</v>
      </c>
      <c r="J88" s="849">
        <v>1</v>
      </c>
      <c r="K88" s="849">
        <v>252</v>
      </c>
      <c r="L88" s="849">
        <v>1</v>
      </c>
      <c r="M88" s="849">
        <v>252</v>
      </c>
      <c r="N88" s="849"/>
      <c r="O88" s="849"/>
      <c r="P88" s="837"/>
      <c r="Q88" s="850"/>
    </row>
    <row r="89" spans="1:17" ht="14.45" customHeight="1" x14ac:dyDescent="0.2">
      <c r="A89" s="831" t="s">
        <v>7229</v>
      </c>
      <c r="B89" s="832" t="s">
        <v>7230</v>
      </c>
      <c r="C89" s="832" t="s">
        <v>5356</v>
      </c>
      <c r="D89" s="832" t="s">
        <v>7323</v>
      </c>
      <c r="E89" s="832" t="s">
        <v>7324</v>
      </c>
      <c r="F89" s="849">
        <v>4</v>
      </c>
      <c r="G89" s="849">
        <v>148</v>
      </c>
      <c r="H89" s="849">
        <v>1.3333333333333333</v>
      </c>
      <c r="I89" s="849">
        <v>37</v>
      </c>
      <c r="J89" s="849">
        <v>3</v>
      </c>
      <c r="K89" s="849">
        <v>111</v>
      </c>
      <c r="L89" s="849">
        <v>1</v>
      </c>
      <c r="M89" s="849">
        <v>37</v>
      </c>
      <c r="N89" s="849">
        <v>6</v>
      </c>
      <c r="O89" s="849">
        <v>222</v>
      </c>
      <c r="P89" s="837">
        <v>2</v>
      </c>
      <c r="Q89" s="850">
        <v>37</v>
      </c>
    </row>
    <row r="90" spans="1:17" ht="14.45" customHeight="1" x14ac:dyDescent="0.2">
      <c r="A90" s="831" t="s">
        <v>7229</v>
      </c>
      <c r="B90" s="832" t="s">
        <v>7230</v>
      </c>
      <c r="C90" s="832" t="s">
        <v>5356</v>
      </c>
      <c r="D90" s="832" t="s">
        <v>7325</v>
      </c>
      <c r="E90" s="832" t="s">
        <v>7326</v>
      </c>
      <c r="F90" s="849">
        <v>1037</v>
      </c>
      <c r="G90" s="849">
        <v>23851</v>
      </c>
      <c r="H90" s="849">
        <v>1.083594566353187</v>
      </c>
      <c r="I90" s="849">
        <v>23</v>
      </c>
      <c r="J90" s="849">
        <v>957</v>
      </c>
      <c r="K90" s="849">
        <v>22011</v>
      </c>
      <c r="L90" s="849">
        <v>1</v>
      </c>
      <c r="M90" s="849">
        <v>23</v>
      </c>
      <c r="N90" s="849">
        <v>957</v>
      </c>
      <c r="O90" s="849">
        <v>22011</v>
      </c>
      <c r="P90" s="837">
        <v>1</v>
      </c>
      <c r="Q90" s="850">
        <v>23</v>
      </c>
    </row>
    <row r="91" spans="1:17" ht="14.45" customHeight="1" x14ac:dyDescent="0.2">
      <c r="A91" s="831" t="s">
        <v>7229</v>
      </c>
      <c r="B91" s="832" t="s">
        <v>7230</v>
      </c>
      <c r="C91" s="832" t="s">
        <v>5356</v>
      </c>
      <c r="D91" s="832" t="s">
        <v>7327</v>
      </c>
      <c r="E91" s="832" t="s">
        <v>7328</v>
      </c>
      <c r="F91" s="849">
        <v>9</v>
      </c>
      <c r="G91" s="849">
        <v>261</v>
      </c>
      <c r="H91" s="849">
        <v>0.52941176470588236</v>
      </c>
      <c r="I91" s="849">
        <v>29</v>
      </c>
      <c r="J91" s="849">
        <v>17</v>
      </c>
      <c r="K91" s="849">
        <v>493</v>
      </c>
      <c r="L91" s="849">
        <v>1</v>
      </c>
      <c r="M91" s="849">
        <v>29</v>
      </c>
      <c r="N91" s="849">
        <v>16</v>
      </c>
      <c r="O91" s="849">
        <v>464</v>
      </c>
      <c r="P91" s="837">
        <v>0.94117647058823528</v>
      </c>
      <c r="Q91" s="850">
        <v>29</v>
      </c>
    </row>
    <row r="92" spans="1:17" ht="14.45" customHeight="1" x14ac:dyDescent="0.2">
      <c r="A92" s="831" t="s">
        <v>7229</v>
      </c>
      <c r="B92" s="832" t="s">
        <v>7230</v>
      </c>
      <c r="C92" s="832" t="s">
        <v>5356</v>
      </c>
      <c r="D92" s="832" t="s">
        <v>7329</v>
      </c>
      <c r="E92" s="832" t="s">
        <v>7330</v>
      </c>
      <c r="F92" s="849">
        <v>7</v>
      </c>
      <c r="G92" s="849">
        <v>1246</v>
      </c>
      <c r="H92" s="849">
        <v>1.4</v>
      </c>
      <c r="I92" s="849">
        <v>178</v>
      </c>
      <c r="J92" s="849">
        <v>5</v>
      </c>
      <c r="K92" s="849">
        <v>890</v>
      </c>
      <c r="L92" s="849">
        <v>1</v>
      </c>
      <c r="M92" s="849">
        <v>178</v>
      </c>
      <c r="N92" s="849">
        <v>6</v>
      </c>
      <c r="O92" s="849">
        <v>1074</v>
      </c>
      <c r="P92" s="837">
        <v>1.2067415730337079</v>
      </c>
      <c r="Q92" s="850">
        <v>179</v>
      </c>
    </row>
    <row r="93" spans="1:17" ht="14.45" customHeight="1" x14ac:dyDescent="0.2">
      <c r="A93" s="831" t="s">
        <v>7229</v>
      </c>
      <c r="B93" s="832" t="s">
        <v>7230</v>
      </c>
      <c r="C93" s="832" t="s">
        <v>5356</v>
      </c>
      <c r="D93" s="832" t="s">
        <v>7331</v>
      </c>
      <c r="E93" s="832" t="s">
        <v>7332</v>
      </c>
      <c r="F93" s="849">
        <v>4</v>
      </c>
      <c r="G93" s="849">
        <v>76</v>
      </c>
      <c r="H93" s="849">
        <v>1</v>
      </c>
      <c r="I93" s="849">
        <v>19</v>
      </c>
      <c r="J93" s="849">
        <v>4</v>
      </c>
      <c r="K93" s="849">
        <v>76</v>
      </c>
      <c r="L93" s="849">
        <v>1</v>
      </c>
      <c r="M93" s="849">
        <v>19</v>
      </c>
      <c r="N93" s="849">
        <v>10</v>
      </c>
      <c r="O93" s="849">
        <v>200</v>
      </c>
      <c r="P93" s="837">
        <v>2.6315789473684212</v>
      </c>
      <c r="Q93" s="850">
        <v>20</v>
      </c>
    </row>
    <row r="94" spans="1:17" ht="14.45" customHeight="1" x14ac:dyDescent="0.2">
      <c r="A94" s="831" t="s">
        <v>7229</v>
      </c>
      <c r="B94" s="832" t="s">
        <v>7230</v>
      </c>
      <c r="C94" s="832" t="s">
        <v>5356</v>
      </c>
      <c r="D94" s="832" t="s">
        <v>7333</v>
      </c>
      <c r="E94" s="832" t="s">
        <v>7334</v>
      </c>
      <c r="F94" s="849">
        <v>21</v>
      </c>
      <c r="G94" s="849">
        <v>420</v>
      </c>
      <c r="H94" s="849">
        <v>0.72413793103448276</v>
      </c>
      <c r="I94" s="849">
        <v>20</v>
      </c>
      <c r="J94" s="849">
        <v>29</v>
      </c>
      <c r="K94" s="849">
        <v>580</v>
      </c>
      <c r="L94" s="849">
        <v>1</v>
      </c>
      <c r="M94" s="849">
        <v>20</v>
      </c>
      <c r="N94" s="849">
        <v>28</v>
      </c>
      <c r="O94" s="849">
        <v>560</v>
      </c>
      <c r="P94" s="837">
        <v>0.96551724137931039</v>
      </c>
      <c r="Q94" s="850">
        <v>20</v>
      </c>
    </row>
    <row r="95" spans="1:17" ht="14.45" customHeight="1" x14ac:dyDescent="0.2">
      <c r="A95" s="831" t="s">
        <v>7229</v>
      </c>
      <c r="B95" s="832" t="s">
        <v>7230</v>
      </c>
      <c r="C95" s="832" t="s">
        <v>5356</v>
      </c>
      <c r="D95" s="832" t="s">
        <v>7335</v>
      </c>
      <c r="E95" s="832" t="s">
        <v>7336</v>
      </c>
      <c r="F95" s="849">
        <v>2</v>
      </c>
      <c r="G95" s="849">
        <v>376</v>
      </c>
      <c r="H95" s="849">
        <v>0.49735449735449733</v>
      </c>
      <c r="I95" s="849">
        <v>188</v>
      </c>
      <c r="J95" s="849">
        <v>4</v>
      </c>
      <c r="K95" s="849">
        <v>756</v>
      </c>
      <c r="L95" s="849">
        <v>1</v>
      </c>
      <c r="M95" s="849">
        <v>189</v>
      </c>
      <c r="N95" s="849">
        <v>1</v>
      </c>
      <c r="O95" s="849">
        <v>190</v>
      </c>
      <c r="P95" s="837">
        <v>0.25132275132275134</v>
      </c>
      <c r="Q95" s="850">
        <v>190</v>
      </c>
    </row>
    <row r="96" spans="1:17" ht="14.45" customHeight="1" x14ac:dyDescent="0.2">
      <c r="A96" s="831" t="s">
        <v>7229</v>
      </c>
      <c r="B96" s="832" t="s">
        <v>7230</v>
      </c>
      <c r="C96" s="832" t="s">
        <v>5356</v>
      </c>
      <c r="D96" s="832" t="s">
        <v>7337</v>
      </c>
      <c r="E96" s="832" t="s">
        <v>7338</v>
      </c>
      <c r="F96" s="849">
        <v>2</v>
      </c>
      <c r="G96" s="849">
        <v>168</v>
      </c>
      <c r="H96" s="849">
        <v>2</v>
      </c>
      <c r="I96" s="849">
        <v>84</v>
      </c>
      <c r="J96" s="849">
        <v>1</v>
      </c>
      <c r="K96" s="849">
        <v>84</v>
      </c>
      <c r="L96" s="849">
        <v>1</v>
      </c>
      <c r="M96" s="849">
        <v>84</v>
      </c>
      <c r="N96" s="849">
        <v>5</v>
      </c>
      <c r="O96" s="849">
        <v>420</v>
      </c>
      <c r="P96" s="837">
        <v>5</v>
      </c>
      <c r="Q96" s="850">
        <v>84</v>
      </c>
    </row>
    <row r="97" spans="1:17" ht="14.45" customHeight="1" x14ac:dyDescent="0.2">
      <c r="A97" s="831" t="s">
        <v>7229</v>
      </c>
      <c r="B97" s="832" t="s">
        <v>7230</v>
      </c>
      <c r="C97" s="832" t="s">
        <v>5356</v>
      </c>
      <c r="D97" s="832" t="s">
        <v>7339</v>
      </c>
      <c r="E97" s="832" t="s">
        <v>7340</v>
      </c>
      <c r="F97" s="849">
        <v>1</v>
      </c>
      <c r="G97" s="849">
        <v>301</v>
      </c>
      <c r="H97" s="849">
        <v>1</v>
      </c>
      <c r="I97" s="849">
        <v>301</v>
      </c>
      <c r="J97" s="849">
        <v>1</v>
      </c>
      <c r="K97" s="849">
        <v>301</v>
      </c>
      <c r="L97" s="849">
        <v>1</v>
      </c>
      <c r="M97" s="849">
        <v>301</v>
      </c>
      <c r="N97" s="849"/>
      <c r="O97" s="849"/>
      <c r="P97" s="837"/>
      <c r="Q97" s="850"/>
    </row>
    <row r="98" spans="1:17" ht="14.45" customHeight="1" x14ac:dyDescent="0.2">
      <c r="A98" s="831" t="s">
        <v>7229</v>
      </c>
      <c r="B98" s="832" t="s">
        <v>7230</v>
      </c>
      <c r="C98" s="832" t="s">
        <v>5356</v>
      </c>
      <c r="D98" s="832" t="s">
        <v>7341</v>
      </c>
      <c r="E98" s="832" t="s">
        <v>7342</v>
      </c>
      <c r="F98" s="849">
        <v>17</v>
      </c>
      <c r="G98" s="849">
        <v>374</v>
      </c>
      <c r="H98" s="849">
        <v>1.8888888888888888</v>
      </c>
      <c r="I98" s="849">
        <v>22</v>
      </c>
      <c r="J98" s="849">
        <v>9</v>
      </c>
      <c r="K98" s="849">
        <v>198</v>
      </c>
      <c r="L98" s="849">
        <v>1</v>
      </c>
      <c r="M98" s="849">
        <v>22</v>
      </c>
      <c r="N98" s="849">
        <v>11</v>
      </c>
      <c r="O98" s="849">
        <v>242</v>
      </c>
      <c r="P98" s="837">
        <v>1.2222222222222223</v>
      </c>
      <c r="Q98" s="850">
        <v>22</v>
      </c>
    </row>
    <row r="99" spans="1:17" ht="14.45" customHeight="1" x14ac:dyDescent="0.2">
      <c r="A99" s="831" t="s">
        <v>7229</v>
      </c>
      <c r="B99" s="832" t="s">
        <v>7230</v>
      </c>
      <c r="C99" s="832" t="s">
        <v>5356</v>
      </c>
      <c r="D99" s="832" t="s">
        <v>7343</v>
      </c>
      <c r="E99" s="832" t="s">
        <v>7344</v>
      </c>
      <c r="F99" s="849"/>
      <c r="G99" s="849"/>
      <c r="H99" s="849"/>
      <c r="I99" s="849"/>
      <c r="J99" s="849">
        <v>2</v>
      </c>
      <c r="K99" s="849">
        <v>990</v>
      </c>
      <c r="L99" s="849">
        <v>1</v>
      </c>
      <c r="M99" s="849">
        <v>495</v>
      </c>
      <c r="N99" s="849">
        <v>1</v>
      </c>
      <c r="O99" s="849">
        <v>495</v>
      </c>
      <c r="P99" s="837">
        <v>0.5</v>
      </c>
      <c r="Q99" s="850">
        <v>495</v>
      </c>
    </row>
    <row r="100" spans="1:17" ht="14.45" customHeight="1" x14ac:dyDescent="0.2">
      <c r="A100" s="831" t="s">
        <v>7229</v>
      </c>
      <c r="B100" s="832" t="s">
        <v>7230</v>
      </c>
      <c r="C100" s="832" t="s">
        <v>5356</v>
      </c>
      <c r="D100" s="832" t="s">
        <v>7345</v>
      </c>
      <c r="E100" s="832" t="s">
        <v>7346</v>
      </c>
      <c r="F100" s="849"/>
      <c r="G100" s="849"/>
      <c r="H100" s="849"/>
      <c r="I100" s="849"/>
      <c r="J100" s="849">
        <v>1</v>
      </c>
      <c r="K100" s="849">
        <v>192</v>
      </c>
      <c r="L100" s="849">
        <v>1</v>
      </c>
      <c r="M100" s="849">
        <v>192</v>
      </c>
      <c r="N100" s="849">
        <v>1</v>
      </c>
      <c r="O100" s="849">
        <v>192</v>
      </c>
      <c r="P100" s="837">
        <v>1</v>
      </c>
      <c r="Q100" s="850">
        <v>192</v>
      </c>
    </row>
    <row r="101" spans="1:17" ht="14.45" customHeight="1" x14ac:dyDescent="0.2">
      <c r="A101" s="831" t="s">
        <v>7229</v>
      </c>
      <c r="B101" s="832" t="s">
        <v>7230</v>
      </c>
      <c r="C101" s="832" t="s">
        <v>5356</v>
      </c>
      <c r="D101" s="832" t="s">
        <v>7347</v>
      </c>
      <c r="E101" s="832" t="s">
        <v>7348</v>
      </c>
      <c r="F101" s="849">
        <v>1</v>
      </c>
      <c r="G101" s="849">
        <v>205</v>
      </c>
      <c r="H101" s="849"/>
      <c r="I101" s="849">
        <v>205</v>
      </c>
      <c r="J101" s="849"/>
      <c r="K101" s="849"/>
      <c r="L101" s="849"/>
      <c r="M101" s="849"/>
      <c r="N101" s="849"/>
      <c r="O101" s="849"/>
      <c r="P101" s="837"/>
      <c r="Q101" s="850"/>
    </row>
    <row r="102" spans="1:17" ht="14.45" customHeight="1" x14ac:dyDescent="0.2">
      <c r="A102" s="831" t="s">
        <v>7229</v>
      </c>
      <c r="B102" s="832" t="s">
        <v>7230</v>
      </c>
      <c r="C102" s="832" t="s">
        <v>5356</v>
      </c>
      <c r="D102" s="832" t="s">
        <v>7349</v>
      </c>
      <c r="E102" s="832" t="s">
        <v>7350</v>
      </c>
      <c r="F102" s="849"/>
      <c r="G102" s="849"/>
      <c r="H102" s="849"/>
      <c r="I102" s="849"/>
      <c r="J102" s="849">
        <v>1</v>
      </c>
      <c r="K102" s="849">
        <v>127</v>
      </c>
      <c r="L102" s="849">
        <v>1</v>
      </c>
      <c r="M102" s="849">
        <v>127</v>
      </c>
      <c r="N102" s="849"/>
      <c r="O102" s="849"/>
      <c r="P102" s="837"/>
      <c r="Q102" s="850"/>
    </row>
    <row r="103" spans="1:17" ht="14.45" customHeight="1" x14ac:dyDescent="0.2">
      <c r="A103" s="831" t="s">
        <v>7229</v>
      </c>
      <c r="B103" s="832" t="s">
        <v>7230</v>
      </c>
      <c r="C103" s="832" t="s">
        <v>5356</v>
      </c>
      <c r="D103" s="832" t="s">
        <v>7351</v>
      </c>
      <c r="E103" s="832" t="s">
        <v>7352</v>
      </c>
      <c r="F103" s="849">
        <v>5</v>
      </c>
      <c r="G103" s="849">
        <v>115</v>
      </c>
      <c r="H103" s="849">
        <v>1.25</v>
      </c>
      <c r="I103" s="849">
        <v>23</v>
      </c>
      <c r="J103" s="849">
        <v>4</v>
      </c>
      <c r="K103" s="849">
        <v>92</v>
      </c>
      <c r="L103" s="849">
        <v>1</v>
      </c>
      <c r="M103" s="849">
        <v>23</v>
      </c>
      <c r="N103" s="849">
        <v>6</v>
      </c>
      <c r="O103" s="849">
        <v>138</v>
      </c>
      <c r="P103" s="837">
        <v>1.5</v>
      </c>
      <c r="Q103" s="850">
        <v>23</v>
      </c>
    </row>
    <row r="104" spans="1:17" ht="14.45" customHeight="1" x14ac:dyDescent="0.2">
      <c r="A104" s="831" t="s">
        <v>7229</v>
      </c>
      <c r="B104" s="832" t="s">
        <v>7230</v>
      </c>
      <c r="C104" s="832" t="s">
        <v>5356</v>
      </c>
      <c r="D104" s="832" t="s">
        <v>7353</v>
      </c>
      <c r="E104" s="832" t="s">
        <v>7354</v>
      </c>
      <c r="F104" s="849"/>
      <c r="G104" s="849"/>
      <c r="H104" s="849"/>
      <c r="I104" s="849"/>
      <c r="J104" s="849">
        <v>1</v>
      </c>
      <c r="K104" s="849">
        <v>651</v>
      </c>
      <c r="L104" s="849">
        <v>1</v>
      </c>
      <c r="M104" s="849">
        <v>651</v>
      </c>
      <c r="N104" s="849"/>
      <c r="O104" s="849"/>
      <c r="P104" s="837"/>
      <c r="Q104" s="850"/>
    </row>
    <row r="105" spans="1:17" ht="14.45" customHeight="1" x14ac:dyDescent="0.2">
      <c r="A105" s="831" t="s">
        <v>7229</v>
      </c>
      <c r="B105" s="832" t="s">
        <v>7230</v>
      </c>
      <c r="C105" s="832" t="s">
        <v>5356</v>
      </c>
      <c r="D105" s="832" t="s">
        <v>7355</v>
      </c>
      <c r="E105" s="832" t="s">
        <v>7356</v>
      </c>
      <c r="F105" s="849">
        <v>76</v>
      </c>
      <c r="G105" s="849">
        <v>22344</v>
      </c>
      <c r="H105" s="849">
        <v>1.1138584247258225</v>
      </c>
      <c r="I105" s="849">
        <v>294</v>
      </c>
      <c r="J105" s="849">
        <v>68</v>
      </c>
      <c r="K105" s="849">
        <v>20060</v>
      </c>
      <c r="L105" s="849">
        <v>1</v>
      </c>
      <c r="M105" s="849">
        <v>295</v>
      </c>
      <c r="N105" s="849">
        <v>127</v>
      </c>
      <c r="O105" s="849">
        <v>37592</v>
      </c>
      <c r="P105" s="837">
        <v>1.8739780658025922</v>
      </c>
      <c r="Q105" s="850">
        <v>296</v>
      </c>
    </row>
    <row r="106" spans="1:17" ht="14.45" customHeight="1" x14ac:dyDescent="0.2">
      <c r="A106" s="831" t="s">
        <v>7229</v>
      </c>
      <c r="B106" s="832" t="s">
        <v>7230</v>
      </c>
      <c r="C106" s="832" t="s">
        <v>5356</v>
      </c>
      <c r="D106" s="832" t="s">
        <v>7357</v>
      </c>
      <c r="E106" s="832" t="s">
        <v>7358</v>
      </c>
      <c r="F106" s="849"/>
      <c r="G106" s="849"/>
      <c r="H106" s="849"/>
      <c r="I106" s="849"/>
      <c r="J106" s="849">
        <v>4</v>
      </c>
      <c r="K106" s="849">
        <v>180</v>
      </c>
      <c r="L106" s="849">
        <v>1</v>
      </c>
      <c r="M106" s="849">
        <v>45</v>
      </c>
      <c r="N106" s="849"/>
      <c r="O106" s="849"/>
      <c r="P106" s="837"/>
      <c r="Q106" s="850"/>
    </row>
    <row r="107" spans="1:17" ht="14.45" customHeight="1" x14ac:dyDescent="0.2">
      <c r="A107" s="831" t="s">
        <v>7229</v>
      </c>
      <c r="B107" s="832" t="s">
        <v>7230</v>
      </c>
      <c r="C107" s="832" t="s">
        <v>5356</v>
      </c>
      <c r="D107" s="832" t="s">
        <v>7359</v>
      </c>
      <c r="E107" s="832" t="s">
        <v>7360</v>
      </c>
      <c r="F107" s="849">
        <v>3</v>
      </c>
      <c r="G107" s="849">
        <v>138</v>
      </c>
      <c r="H107" s="849"/>
      <c r="I107" s="849">
        <v>46</v>
      </c>
      <c r="J107" s="849"/>
      <c r="K107" s="849"/>
      <c r="L107" s="849"/>
      <c r="M107" s="849"/>
      <c r="N107" s="849">
        <v>7</v>
      </c>
      <c r="O107" s="849">
        <v>322</v>
      </c>
      <c r="P107" s="837"/>
      <c r="Q107" s="850">
        <v>46</v>
      </c>
    </row>
    <row r="108" spans="1:17" ht="14.45" customHeight="1" x14ac:dyDescent="0.2">
      <c r="A108" s="831" t="s">
        <v>7229</v>
      </c>
      <c r="B108" s="832" t="s">
        <v>7230</v>
      </c>
      <c r="C108" s="832" t="s">
        <v>5356</v>
      </c>
      <c r="D108" s="832" t="s">
        <v>7361</v>
      </c>
      <c r="E108" s="832" t="s">
        <v>7362</v>
      </c>
      <c r="F108" s="849">
        <v>3</v>
      </c>
      <c r="G108" s="849">
        <v>399</v>
      </c>
      <c r="H108" s="849">
        <v>1</v>
      </c>
      <c r="I108" s="849">
        <v>133</v>
      </c>
      <c r="J108" s="849">
        <v>3</v>
      </c>
      <c r="K108" s="849">
        <v>399</v>
      </c>
      <c r="L108" s="849">
        <v>1</v>
      </c>
      <c r="M108" s="849">
        <v>133</v>
      </c>
      <c r="N108" s="849">
        <v>2</v>
      </c>
      <c r="O108" s="849">
        <v>266</v>
      </c>
      <c r="P108" s="837">
        <v>0.66666666666666663</v>
      </c>
      <c r="Q108" s="850">
        <v>133</v>
      </c>
    </row>
    <row r="109" spans="1:17" ht="14.45" customHeight="1" x14ac:dyDescent="0.2">
      <c r="A109" s="831" t="s">
        <v>7229</v>
      </c>
      <c r="B109" s="832" t="s">
        <v>7230</v>
      </c>
      <c r="C109" s="832" t="s">
        <v>5356</v>
      </c>
      <c r="D109" s="832" t="s">
        <v>7363</v>
      </c>
      <c r="E109" s="832" t="s">
        <v>7364</v>
      </c>
      <c r="F109" s="849">
        <v>482</v>
      </c>
      <c r="G109" s="849">
        <v>17834</v>
      </c>
      <c r="H109" s="849">
        <v>1.0233545647558386</v>
      </c>
      <c r="I109" s="849">
        <v>37</v>
      </c>
      <c r="J109" s="849">
        <v>471</v>
      </c>
      <c r="K109" s="849">
        <v>17427</v>
      </c>
      <c r="L109" s="849">
        <v>1</v>
      </c>
      <c r="M109" s="849">
        <v>37</v>
      </c>
      <c r="N109" s="849">
        <v>526</v>
      </c>
      <c r="O109" s="849">
        <v>19462</v>
      </c>
      <c r="P109" s="837">
        <v>1.1167728237791932</v>
      </c>
      <c r="Q109" s="850">
        <v>37</v>
      </c>
    </row>
    <row r="110" spans="1:17" ht="14.45" customHeight="1" x14ac:dyDescent="0.2">
      <c r="A110" s="831" t="s">
        <v>7229</v>
      </c>
      <c r="B110" s="832" t="s">
        <v>7230</v>
      </c>
      <c r="C110" s="832" t="s">
        <v>5356</v>
      </c>
      <c r="D110" s="832" t="s">
        <v>7365</v>
      </c>
      <c r="E110" s="832" t="s">
        <v>7366</v>
      </c>
      <c r="F110" s="849"/>
      <c r="G110" s="849"/>
      <c r="H110" s="849"/>
      <c r="I110" s="849"/>
      <c r="J110" s="849">
        <v>2</v>
      </c>
      <c r="K110" s="849">
        <v>186</v>
      </c>
      <c r="L110" s="849">
        <v>1</v>
      </c>
      <c r="M110" s="849">
        <v>93</v>
      </c>
      <c r="N110" s="849">
        <v>2</v>
      </c>
      <c r="O110" s="849">
        <v>188</v>
      </c>
      <c r="P110" s="837">
        <v>1.010752688172043</v>
      </c>
      <c r="Q110" s="850">
        <v>94</v>
      </c>
    </row>
    <row r="111" spans="1:17" ht="14.45" customHeight="1" x14ac:dyDescent="0.2">
      <c r="A111" s="831" t="s">
        <v>7229</v>
      </c>
      <c r="B111" s="832" t="s">
        <v>7230</v>
      </c>
      <c r="C111" s="832" t="s">
        <v>5356</v>
      </c>
      <c r="D111" s="832" t="s">
        <v>7367</v>
      </c>
      <c r="E111" s="832" t="s">
        <v>7368</v>
      </c>
      <c r="F111" s="849"/>
      <c r="G111" s="849"/>
      <c r="H111" s="849"/>
      <c r="I111" s="849"/>
      <c r="J111" s="849"/>
      <c r="K111" s="849"/>
      <c r="L111" s="849"/>
      <c r="M111" s="849"/>
      <c r="N111" s="849">
        <v>1</v>
      </c>
      <c r="O111" s="849">
        <v>396</v>
      </c>
      <c r="P111" s="837"/>
      <c r="Q111" s="850">
        <v>396</v>
      </c>
    </row>
    <row r="112" spans="1:17" ht="14.45" customHeight="1" x14ac:dyDescent="0.2">
      <c r="A112" s="831" t="s">
        <v>7369</v>
      </c>
      <c r="B112" s="832" t="s">
        <v>7151</v>
      </c>
      <c r="C112" s="832" t="s">
        <v>5342</v>
      </c>
      <c r="D112" s="832" t="s">
        <v>7370</v>
      </c>
      <c r="E112" s="832" t="s">
        <v>7371</v>
      </c>
      <c r="F112" s="849">
        <v>1</v>
      </c>
      <c r="G112" s="849">
        <v>855.64</v>
      </c>
      <c r="H112" s="849"/>
      <c r="I112" s="849">
        <v>855.64</v>
      </c>
      <c r="J112" s="849"/>
      <c r="K112" s="849"/>
      <c r="L112" s="849"/>
      <c r="M112" s="849"/>
      <c r="N112" s="849"/>
      <c r="O112" s="849"/>
      <c r="P112" s="837"/>
      <c r="Q112" s="850"/>
    </row>
    <row r="113" spans="1:17" ht="14.45" customHeight="1" x14ac:dyDescent="0.2">
      <c r="A113" s="831" t="s">
        <v>7369</v>
      </c>
      <c r="B113" s="832" t="s">
        <v>7151</v>
      </c>
      <c r="C113" s="832" t="s">
        <v>5342</v>
      </c>
      <c r="D113" s="832" t="s">
        <v>7372</v>
      </c>
      <c r="E113" s="832" t="s">
        <v>7373</v>
      </c>
      <c r="F113" s="849">
        <v>0.67</v>
      </c>
      <c r="G113" s="849">
        <v>1814.38</v>
      </c>
      <c r="H113" s="849">
        <v>1.400784398499143</v>
      </c>
      <c r="I113" s="849">
        <v>2708.0298507462685</v>
      </c>
      <c r="J113" s="849">
        <v>0.5</v>
      </c>
      <c r="K113" s="849">
        <v>1295.26</v>
      </c>
      <c r="L113" s="849">
        <v>1</v>
      </c>
      <c r="M113" s="849">
        <v>2590.52</v>
      </c>
      <c r="N113" s="849"/>
      <c r="O113" s="849"/>
      <c r="P113" s="837"/>
      <c r="Q113" s="850"/>
    </row>
    <row r="114" spans="1:17" ht="14.45" customHeight="1" x14ac:dyDescent="0.2">
      <c r="A114" s="831" t="s">
        <v>7369</v>
      </c>
      <c r="B114" s="832" t="s">
        <v>7151</v>
      </c>
      <c r="C114" s="832" t="s">
        <v>5342</v>
      </c>
      <c r="D114" s="832" t="s">
        <v>6746</v>
      </c>
      <c r="E114" s="832" t="s">
        <v>6747</v>
      </c>
      <c r="F114" s="849"/>
      <c r="G114" s="849"/>
      <c r="H114" s="849"/>
      <c r="I114" s="849"/>
      <c r="J114" s="849"/>
      <c r="K114" s="849"/>
      <c r="L114" s="849"/>
      <c r="M114" s="849"/>
      <c r="N114" s="849">
        <v>0.1</v>
      </c>
      <c r="O114" s="849">
        <v>486.31</v>
      </c>
      <c r="P114" s="837"/>
      <c r="Q114" s="850">
        <v>4863.0999999999995</v>
      </c>
    </row>
    <row r="115" spans="1:17" ht="14.45" customHeight="1" x14ac:dyDescent="0.2">
      <c r="A115" s="831" t="s">
        <v>7369</v>
      </c>
      <c r="B115" s="832" t="s">
        <v>7151</v>
      </c>
      <c r="C115" s="832" t="s">
        <v>5342</v>
      </c>
      <c r="D115" s="832" t="s">
        <v>7374</v>
      </c>
      <c r="E115" s="832" t="s">
        <v>7375</v>
      </c>
      <c r="F115" s="849">
        <v>18.900000000000002</v>
      </c>
      <c r="G115" s="849">
        <v>18991.2</v>
      </c>
      <c r="H115" s="849"/>
      <c r="I115" s="849">
        <v>1004.8253968253968</v>
      </c>
      <c r="J115" s="849"/>
      <c r="K115" s="849"/>
      <c r="L115" s="849"/>
      <c r="M115" s="849"/>
      <c r="N115" s="849"/>
      <c r="O115" s="849"/>
      <c r="P115" s="837"/>
      <c r="Q115" s="850"/>
    </row>
    <row r="116" spans="1:17" ht="14.45" customHeight="1" x14ac:dyDescent="0.2">
      <c r="A116" s="831" t="s">
        <v>7369</v>
      </c>
      <c r="B116" s="832" t="s">
        <v>7151</v>
      </c>
      <c r="C116" s="832" t="s">
        <v>5342</v>
      </c>
      <c r="D116" s="832" t="s">
        <v>7376</v>
      </c>
      <c r="E116" s="832" t="s">
        <v>6747</v>
      </c>
      <c r="F116" s="849">
        <v>0.97</v>
      </c>
      <c r="G116" s="849">
        <v>9591.23</v>
      </c>
      <c r="H116" s="849">
        <v>0.73718300008070325</v>
      </c>
      <c r="I116" s="849">
        <v>9887.8659793814422</v>
      </c>
      <c r="J116" s="849">
        <v>1.3400000000000003</v>
      </c>
      <c r="K116" s="849">
        <v>13010.649999999998</v>
      </c>
      <c r="L116" s="849">
        <v>1</v>
      </c>
      <c r="M116" s="849">
        <v>9709.4402985074594</v>
      </c>
      <c r="N116" s="849">
        <v>1.2699999999999998</v>
      </c>
      <c r="O116" s="849">
        <v>11111.52</v>
      </c>
      <c r="P116" s="837">
        <v>0.8540326578610602</v>
      </c>
      <c r="Q116" s="850">
        <v>8749.2283464566954</v>
      </c>
    </row>
    <row r="117" spans="1:17" ht="14.45" customHeight="1" x14ac:dyDescent="0.2">
      <c r="A117" s="831" t="s">
        <v>7369</v>
      </c>
      <c r="B117" s="832" t="s">
        <v>7151</v>
      </c>
      <c r="C117" s="832" t="s">
        <v>5342</v>
      </c>
      <c r="D117" s="832" t="s">
        <v>7377</v>
      </c>
      <c r="E117" s="832" t="s">
        <v>7157</v>
      </c>
      <c r="F117" s="849">
        <v>0.08</v>
      </c>
      <c r="G117" s="849">
        <v>727.61</v>
      </c>
      <c r="H117" s="849">
        <v>1</v>
      </c>
      <c r="I117" s="849">
        <v>9095.125</v>
      </c>
      <c r="J117" s="849">
        <v>0.08</v>
      </c>
      <c r="K117" s="849">
        <v>727.61</v>
      </c>
      <c r="L117" s="849">
        <v>1</v>
      </c>
      <c r="M117" s="849">
        <v>9095.125</v>
      </c>
      <c r="N117" s="849"/>
      <c r="O117" s="849"/>
      <c r="P117" s="837"/>
      <c r="Q117" s="850"/>
    </row>
    <row r="118" spans="1:17" ht="14.45" customHeight="1" x14ac:dyDescent="0.2">
      <c r="A118" s="831" t="s">
        <v>7369</v>
      </c>
      <c r="B118" s="832" t="s">
        <v>7151</v>
      </c>
      <c r="C118" s="832" t="s">
        <v>5342</v>
      </c>
      <c r="D118" s="832" t="s">
        <v>7378</v>
      </c>
      <c r="E118" s="832" t="s">
        <v>7379</v>
      </c>
      <c r="F118" s="849"/>
      <c r="G118" s="849"/>
      <c r="H118" s="849"/>
      <c r="I118" s="849"/>
      <c r="J118" s="849">
        <v>0.1</v>
      </c>
      <c r="K118" s="849">
        <v>194.93</v>
      </c>
      <c r="L118" s="849">
        <v>1</v>
      </c>
      <c r="M118" s="849">
        <v>1949.3</v>
      </c>
      <c r="N118" s="849"/>
      <c r="O118" s="849"/>
      <c r="P118" s="837"/>
      <c r="Q118" s="850"/>
    </row>
    <row r="119" spans="1:17" ht="14.45" customHeight="1" x14ac:dyDescent="0.2">
      <c r="A119" s="831" t="s">
        <v>7369</v>
      </c>
      <c r="B119" s="832" t="s">
        <v>7151</v>
      </c>
      <c r="C119" s="832" t="s">
        <v>5342</v>
      </c>
      <c r="D119" s="832" t="s">
        <v>7156</v>
      </c>
      <c r="E119" s="832" t="s">
        <v>7157</v>
      </c>
      <c r="F119" s="849">
        <v>17.399999999999999</v>
      </c>
      <c r="G119" s="849">
        <v>31651.360000000001</v>
      </c>
      <c r="H119" s="849">
        <v>0.75012928212986785</v>
      </c>
      <c r="I119" s="849">
        <v>1819.0436781609196</v>
      </c>
      <c r="J119" s="849">
        <v>30.200000000000003</v>
      </c>
      <c r="K119" s="849">
        <v>42194.540000000008</v>
      </c>
      <c r="L119" s="849">
        <v>1</v>
      </c>
      <c r="M119" s="849">
        <v>1397.1701986754967</v>
      </c>
      <c r="N119" s="849"/>
      <c r="O119" s="849"/>
      <c r="P119" s="837"/>
      <c r="Q119" s="850"/>
    </row>
    <row r="120" spans="1:17" ht="14.45" customHeight="1" x14ac:dyDescent="0.2">
      <c r="A120" s="831" t="s">
        <v>7369</v>
      </c>
      <c r="B120" s="832" t="s">
        <v>7151</v>
      </c>
      <c r="C120" s="832" t="s">
        <v>5342</v>
      </c>
      <c r="D120" s="832" t="s">
        <v>7380</v>
      </c>
      <c r="E120" s="832" t="s">
        <v>7157</v>
      </c>
      <c r="F120" s="849">
        <v>0.8600000000000001</v>
      </c>
      <c r="G120" s="849">
        <v>30304.990000000005</v>
      </c>
      <c r="H120" s="849">
        <v>1.4183015009055979</v>
      </c>
      <c r="I120" s="849">
        <v>35238.360465116282</v>
      </c>
      <c r="J120" s="849">
        <v>0.88000000000000023</v>
      </c>
      <c r="K120" s="849">
        <v>21367.100000000002</v>
      </c>
      <c r="L120" s="849">
        <v>1</v>
      </c>
      <c r="M120" s="849">
        <v>24280.795454545452</v>
      </c>
      <c r="N120" s="849"/>
      <c r="O120" s="849"/>
      <c r="P120" s="837"/>
      <c r="Q120" s="850"/>
    </row>
    <row r="121" spans="1:17" ht="14.45" customHeight="1" x14ac:dyDescent="0.2">
      <c r="A121" s="831" t="s">
        <v>7369</v>
      </c>
      <c r="B121" s="832" t="s">
        <v>7151</v>
      </c>
      <c r="C121" s="832" t="s">
        <v>5342</v>
      </c>
      <c r="D121" s="832" t="s">
        <v>7381</v>
      </c>
      <c r="E121" s="832" t="s">
        <v>7157</v>
      </c>
      <c r="F121" s="849"/>
      <c r="G121" s="849"/>
      <c r="H121" s="849"/>
      <c r="I121" s="849"/>
      <c r="J121" s="849"/>
      <c r="K121" s="849"/>
      <c r="L121" s="849"/>
      <c r="M121" s="849"/>
      <c r="N121" s="849">
        <v>33.099999999999994</v>
      </c>
      <c r="O121" s="849">
        <v>21697.769999999993</v>
      </c>
      <c r="P121" s="837"/>
      <c r="Q121" s="850">
        <v>655.52175226586098</v>
      </c>
    </row>
    <row r="122" spans="1:17" ht="14.45" customHeight="1" x14ac:dyDescent="0.2">
      <c r="A122" s="831" t="s">
        <v>7369</v>
      </c>
      <c r="B122" s="832" t="s">
        <v>7151</v>
      </c>
      <c r="C122" s="832" t="s">
        <v>5342</v>
      </c>
      <c r="D122" s="832" t="s">
        <v>7382</v>
      </c>
      <c r="E122" s="832" t="s">
        <v>7157</v>
      </c>
      <c r="F122" s="849"/>
      <c r="G122" s="849"/>
      <c r="H122" s="849"/>
      <c r="I122" s="849"/>
      <c r="J122" s="849"/>
      <c r="K122" s="849"/>
      <c r="L122" s="849"/>
      <c r="M122" s="849"/>
      <c r="N122" s="849">
        <v>0.65999999999999992</v>
      </c>
      <c r="O122" s="849">
        <v>7889.34</v>
      </c>
      <c r="P122" s="837"/>
      <c r="Q122" s="850">
        <v>11953.545454545456</v>
      </c>
    </row>
    <row r="123" spans="1:17" ht="14.45" customHeight="1" x14ac:dyDescent="0.2">
      <c r="A123" s="831" t="s">
        <v>7369</v>
      </c>
      <c r="B123" s="832" t="s">
        <v>7151</v>
      </c>
      <c r="C123" s="832" t="s">
        <v>5342</v>
      </c>
      <c r="D123" s="832" t="s">
        <v>7383</v>
      </c>
      <c r="E123" s="832" t="s">
        <v>7157</v>
      </c>
      <c r="F123" s="849"/>
      <c r="G123" s="849"/>
      <c r="H123" s="849"/>
      <c r="I123" s="849"/>
      <c r="J123" s="849"/>
      <c r="K123" s="849"/>
      <c r="L123" s="849"/>
      <c r="M123" s="849"/>
      <c r="N123" s="849">
        <v>0.08</v>
      </c>
      <c r="O123" s="849">
        <v>131.16</v>
      </c>
      <c r="P123" s="837"/>
      <c r="Q123" s="850">
        <v>1639.5</v>
      </c>
    </row>
    <row r="124" spans="1:17" ht="14.45" customHeight="1" x14ac:dyDescent="0.2">
      <c r="A124" s="831" t="s">
        <v>7369</v>
      </c>
      <c r="B124" s="832" t="s">
        <v>7151</v>
      </c>
      <c r="C124" s="832" t="s">
        <v>5342</v>
      </c>
      <c r="D124" s="832" t="s">
        <v>7384</v>
      </c>
      <c r="E124" s="832" t="s">
        <v>7373</v>
      </c>
      <c r="F124" s="849"/>
      <c r="G124" s="849"/>
      <c r="H124" s="849"/>
      <c r="I124" s="849"/>
      <c r="J124" s="849"/>
      <c r="K124" s="849"/>
      <c r="L124" s="849"/>
      <c r="M124" s="849"/>
      <c r="N124" s="849">
        <v>0.33</v>
      </c>
      <c r="O124" s="849">
        <v>480.67</v>
      </c>
      <c r="P124" s="837"/>
      <c r="Q124" s="850">
        <v>1456.5757575757575</v>
      </c>
    </row>
    <row r="125" spans="1:17" ht="14.45" customHeight="1" x14ac:dyDescent="0.2">
      <c r="A125" s="831" t="s">
        <v>7369</v>
      </c>
      <c r="B125" s="832" t="s">
        <v>7151</v>
      </c>
      <c r="C125" s="832" t="s">
        <v>5342</v>
      </c>
      <c r="D125" s="832" t="s">
        <v>7385</v>
      </c>
      <c r="E125" s="832" t="s">
        <v>7373</v>
      </c>
      <c r="F125" s="849"/>
      <c r="G125" s="849"/>
      <c r="H125" s="849"/>
      <c r="I125" s="849"/>
      <c r="J125" s="849"/>
      <c r="K125" s="849"/>
      <c r="L125" s="849"/>
      <c r="M125" s="849"/>
      <c r="N125" s="849">
        <v>0.4</v>
      </c>
      <c r="O125" s="849">
        <v>1456.42</v>
      </c>
      <c r="P125" s="837"/>
      <c r="Q125" s="850">
        <v>3641.05</v>
      </c>
    </row>
    <row r="126" spans="1:17" ht="14.45" customHeight="1" x14ac:dyDescent="0.2">
      <c r="A126" s="831" t="s">
        <v>7369</v>
      </c>
      <c r="B126" s="832" t="s">
        <v>7151</v>
      </c>
      <c r="C126" s="832" t="s">
        <v>5342</v>
      </c>
      <c r="D126" s="832" t="s">
        <v>7386</v>
      </c>
      <c r="E126" s="832" t="s">
        <v>7379</v>
      </c>
      <c r="F126" s="849"/>
      <c r="G126" s="849"/>
      <c r="H126" s="849"/>
      <c r="I126" s="849"/>
      <c r="J126" s="849"/>
      <c r="K126" s="849"/>
      <c r="L126" s="849"/>
      <c r="M126" s="849"/>
      <c r="N126" s="849">
        <v>0.2</v>
      </c>
      <c r="O126" s="849">
        <v>106.46</v>
      </c>
      <c r="P126" s="837"/>
      <c r="Q126" s="850">
        <v>532.29999999999995</v>
      </c>
    </row>
    <row r="127" spans="1:17" ht="14.45" customHeight="1" x14ac:dyDescent="0.2">
      <c r="A127" s="831" t="s">
        <v>7369</v>
      </c>
      <c r="B127" s="832" t="s">
        <v>7151</v>
      </c>
      <c r="C127" s="832" t="s">
        <v>5342</v>
      </c>
      <c r="D127" s="832" t="s">
        <v>7387</v>
      </c>
      <c r="E127" s="832" t="s">
        <v>7157</v>
      </c>
      <c r="F127" s="849"/>
      <c r="G127" s="849"/>
      <c r="H127" s="849"/>
      <c r="I127" s="849"/>
      <c r="J127" s="849"/>
      <c r="K127" s="849"/>
      <c r="L127" s="849"/>
      <c r="M127" s="849"/>
      <c r="N127" s="849">
        <v>0.16</v>
      </c>
      <c r="O127" s="849">
        <v>524.14</v>
      </c>
      <c r="P127" s="837"/>
      <c r="Q127" s="850">
        <v>3275.875</v>
      </c>
    </row>
    <row r="128" spans="1:17" ht="14.45" customHeight="1" x14ac:dyDescent="0.2">
      <c r="A128" s="831" t="s">
        <v>7369</v>
      </c>
      <c r="B128" s="832" t="s">
        <v>7151</v>
      </c>
      <c r="C128" s="832" t="s">
        <v>5722</v>
      </c>
      <c r="D128" s="832" t="s">
        <v>7388</v>
      </c>
      <c r="E128" s="832" t="s">
        <v>7389</v>
      </c>
      <c r="F128" s="849"/>
      <c r="G128" s="849"/>
      <c r="H128" s="849"/>
      <c r="I128" s="849"/>
      <c r="J128" s="849">
        <v>2</v>
      </c>
      <c r="K128" s="849">
        <v>1944.64</v>
      </c>
      <c r="L128" s="849">
        <v>1</v>
      </c>
      <c r="M128" s="849">
        <v>972.32</v>
      </c>
      <c r="N128" s="849">
        <v>2</v>
      </c>
      <c r="O128" s="849">
        <v>1944.64</v>
      </c>
      <c r="P128" s="837">
        <v>1</v>
      </c>
      <c r="Q128" s="850">
        <v>972.32</v>
      </c>
    </row>
    <row r="129" spans="1:17" ht="14.45" customHeight="1" x14ac:dyDescent="0.2">
      <c r="A129" s="831" t="s">
        <v>7369</v>
      </c>
      <c r="B129" s="832" t="s">
        <v>7151</v>
      </c>
      <c r="C129" s="832" t="s">
        <v>5722</v>
      </c>
      <c r="D129" s="832" t="s">
        <v>7390</v>
      </c>
      <c r="E129" s="832" t="s">
        <v>7389</v>
      </c>
      <c r="F129" s="849"/>
      <c r="G129" s="849"/>
      <c r="H129" s="849"/>
      <c r="I129" s="849"/>
      <c r="J129" s="849"/>
      <c r="K129" s="849"/>
      <c r="L129" s="849"/>
      <c r="M129" s="849"/>
      <c r="N129" s="849">
        <v>1</v>
      </c>
      <c r="O129" s="849">
        <v>1408.42</v>
      </c>
      <c r="P129" s="837"/>
      <c r="Q129" s="850">
        <v>1408.42</v>
      </c>
    </row>
    <row r="130" spans="1:17" ht="14.45" customHeight="1" x14ac:dyDescent="0.2">
      <c r="A130" s="831" t="s">
        <v>7369</v>
      </c>
      <c r="B130" s="832" t="s">
        <v>7151</v>
      </c>
      <c r="C130" s="832" t="s">
        <v>5722</v>
      </c>
      <c r="D130" s="832" t="s">
        <v>7391</v>
      </c>
      <c r="E130" s="832" t="s">
        <v>7389</v>
      </c>
      <c r="F130" s="849">
        <v>1</v>
      </c>
      <c r="G130" s="849">
        <v>1707.31</v>
      </c>
      <c r="H130" s="849">
        <v>1.0657698430038389</v>
      </c>
      <c r="I130" s="849">
        <v>1707.31</v>
      </c>
      <c r="J130" s="849">
        <v>1</v>
      </c>
      <c r="K130" s="849">
        <v>1601.95</v>
      </c>
      <c r="L130" s="849">
        <v>1</v>
      </c>
      <c r="M130" s="849">
        <v>1601.95</v>
      </c>
      <c r="N130" s="849"/>
      <c r="O130" s="849"/>
      <c r="P130" s="837"/>
      <c r="Q130" s="850"/>
    </row>
    <row r="131" spans="1:17" ht="14.45" customHeight="1" x14ac:dyDescent="0.2">
      <c r="A131" s="831" t="s">
        <v>7369</v>
      </c>
      <c r="B131" s="832" t="s">
        <v>7151</v>
      </c>
      <c r="C131" s="832" t="s">
        <v>5722</v>
      </c>
      <c r="D131" s="832" t="s">
        <v>7392</v>
      </c>
      <c r="E131" s="832" t="s">
        <v>7389</v>
      </c>
      <c r="F131" s="849"/>
      <c r="G131" s="849"/>
      <c r="H131" s="849"/>
      <c r="I131" s="849"/>
      <c r="J131" s="849">
        <v>1</v>
      </c>
      <c r="K131" s="849">
        <v>1952.7</v>
      </c>
      <c r="L131" s="849">
        <v>1</v>
      </c>
      <c r="M131" s="849">
        <v>1952.7</v>
      </c>
      <c r="N131" s="849"/>
      <c r="O131" s="849"/>
      <c r="P131" s="837"/>
      <c r="Q131" s="850"/>
    </row>
    <row r="132" spans="1:17" ht="14.45" customHeight="1" x14ac:dyDescent="0.2">
      <c r="A132" s="831" t="s">
        <v>7369</v>
      </c>
      <c r="B132" s="832" t="s">
        <v>7151</v>
      </c>
      <c r="C132" s="832" t="s">
        <v>5722</v>
      </c>
      <c r="D132" s="832" t="s">
        <v>7393</v>
      </c>
      <c r="E132" s="832" t="s">
        <v>7394</v>
      </c>
      <c r="F132" s="849">
        <v>2</v>
      </c>
      <c r="G132" s="849">
        <v>2055.52</v>
      </c>
      <c r="H132" s="849"/>
      <c r="I132" s="849">
        <v>1027.76</v>
      </c>
      <c r="J132" s="849"/>
      <c r="K132" s="849"/>
      <c r="L132" s="849"/>
      <c r="M132" s="849"/>
      <c r="N132" s="849">
        <v>1</v>
      </c>
      <c r="O132" s="849">
        <v>939.14</v>
      </c>
      <c r="P132" s="837"/>
      <c r="Q132" s="850">
        <v>939.14</v>
      </c>
    </row>
    <row r="133" spans="1:17" ht="14.45" customHeight="1" x14ac:dyDescent="0.2">
      <c r="A133" s="831" t="s">
        <v>7369</v>
      </c>
      <c r="B133" s="832" t="s">
        <v>7151</v>
      </c>
      <c r="C133" s="832" t="s">
        <v>5722</v>
      </c>
      <c r="D133" s="832" t="s">
        <v>7395</v>
      </c>
      <c r="E133" s="832" t="s">
        <v>7396</v>
      </c>
      <c r="F133" s="849"/>
      <c r="G133" s="849"/>
      <c r="H133" s="849"/>
      <c r="I133" s="849"/>
      <c r="J133" s="849">
        <v>1</v>
      </c>
      <c r="K133" s="849">
        <v>11000.14</v>
      </c>
      <c r="L133" s="849">
        <v>1</v>
      </c>
      <c r="M133" s="849">
        <v>11000.14</v>
      </c>
      <c r="N133" s="849"/>
      <c r="O133" s="849"/>
      <c r="P133" s="837"/>
      <c r="Q133" s="850"/>
    </row>
    <row r="134" spans="1:17" ht="14.45" customHeight="1" x14ac:dyDescent="0.2">
      <c r="A134" s="831" t="s">
        <v>7369</v>
      </c>
      <c r="B134" s="832" t="s">
        <v>7151</v>
      </c>
      <c r="C134" s="832" t="s">
        <v>5722</v>
      </c>
      <c r="D134" s="832" t="s">
        <v>7397</v>
      </c>
      <c r="E134" s="832" t="s">
        <v>7398</v>
      </c>
      <c r="F134" s="849">
        <v>1</v>
      </c>
      <c r="G134" s="849">
        <v>166546.75</v>
      </c>
      <c r="H134" s="849"/>
      <c r="I134" s="849">
        <v>166546.75</v>
      </c>
      <c r="J134" s="849"/>
      <c r="K134" s="849"/>
      <c r="L134" s="849"/>
      <c r="M134" s="849"/>
      <c r="N134" s="849"/>
      <c r="O134" s="849"/>
      <c r="P134" s="837"/>
      <c r="Q134" s="850"/>
    </row>
    <row r="135" spans="1:17" ht="14.45" customHeight="1" x14ac:dyDescent="0.2">
      <c r="A135" s="831" t="s">
        <v>7369</v>
      </c>
      <c r="B135" s="832" t="s">
        <v>7151</v>
      </c>
      <c r="C135" s="832" t="s">
        <v>5722</v>
      </c>
      <c r="D135" s="832" t="s">
        <v>7399</v>
      </c>
      <c r="E135" s="832" t="s">
        <v>7389</v>
      </c>
      <c r="F135" s="849"/>
      <c r="G135" s="849"/>
      <c r="H135" s="849"/>
      <c r="I135" s="849"/>
      <c r="J135" s="849">
        <v>1</v>
      </c>
      <c r="K135" s="849">
        <v>1446.97</v>
      </c>
      <c r="L135" s="849">
        <v>1</v>
      </c>
      <c r="M135" s="849">
        <v>1446.97</v>
      </c>
      <c r="N135" s="849"/>
      <c r="O135" s="849"/>
      <c r="P135" s="837"/>
      <c r="Q135" s="850"/>
    </row>
    <row r="136" spans="1:17" ht="14.45" customHeight="1" x14ac:dyDescent="0.2">
      <c r="A136" s="831" t="s">
        <v>7369</v>
      </c>
      <c r="B136" s="832" t="s">
        <v>7151</v>
      </c>
      <c r="C136" s="832" t="s">
        <v>5722</v>
      </c>
      <c r="D136" s="832" t="s">
        <v>7400</v>
      </c>
      <c r="E136" s="832" t="s">
        <v>7401</v>
      </c>
      <c r="F136" s="849"/>
      <c r="G136" s="849"/>
      <c r="H136" s="849"/>
      <c r="I136" s="849"/>
      <c r="J136" s="849">
        <v>2</v>
      </c>
      <c r="K136" s="849">
        <v>1946.05</v>
      </c>
      <c r="L136" s="849">
        <v>1</v>
      </c>
      <c r="M136" s="849">
        <v>973.02499999999998</v>
      </c>
      <c r="N136" s="849">
        <v>2</v>
      </c>
      <c r="O136" s="849">
        <v>1790.8</v>
      </c>
      <c r="P136" s="837">
        <v>0.92022301585262456</v>
      </c>
      <c r="Q136" s="850">
        <v>895.4</v>
      </c>
    </row>
    <row r="137" spans="1:17" ht="14.45" customHeight="1" x14ac:dyDescent="0.2">
      <c r="A137" s="831" t="s">
        <v>7369</v>
      </c>
      <c r="B137" s="832" t="s">
        <v>7151</v>
      </c>
      <c r="C137" s="832" t="s">
        <v>5722</v>
      </c>
      <c r="D137" s="832" t="s">
        <v>7402</v>
      </c>
      <c r="E137" s="832" t="s">
        <v>7403</v>
      </c>
      <c r="F137" s="849"/>
      <c r="G137" s="849"/>
      <c r="H137" s="849"/>
      <c r="I137" s="849"/>
      <c r="J137" s="849">
        <v>1</v>
      </c>
      <c r="K137" s="849">
        <v>858.52</v>
      </c>
      <c r="L137" s="849">
        <v>1</v>
      </c>
      <c r="M137" s="849">
        <v>858.52</v>
      </c>
      <c r="N137" s="849"/>
      <c r="O137" s="849"/>
      <c r="P137" s="837"/>
      <c r="Q137" s="850"/>
    </row>
    <row r="138" spans="1:17" ht="14.45" customHeight="1" x14ac:dyDescent="0.2">
      <c r="A138" s="831" t="s">
        <v>7369</v>
      </c>
      <c r="B138" s="832" t="s">
        <v>7151</v>
      </c>
      <c r="C138" s="832" t="s">
        <v>5722</v>
      </c>
      <c r="D138" s="832" t="s">
        <v>7404</v>
      </c>
      <c r="E138" s="832" t="s">
        <v>7405</v>
      </c>
      <c r="F138" s="849"/>
      <c r="G138" s="849"/>
      <c r="H138" s="849"/>
      <c r="I138" s="849"/>
      <c r="J138" s="849">
        <v>2</v>
      </c>
      <c r="K138" s="849">
        <v>10518.46</v>
      </c>
      <c r="L138" s="849">
        <v>1</v>
      </c>
      <c r="M138" s="849">
        <v>5259.23</v>
      </c>
      <c r="N138" s="849">
        <v>5</v>
      </c>
      <c r="O138" s="849">
        <v>14081.29</v>
      </c>
      <c r="P138" s="837">
        <v>1.3387216379584086</v>
      </c>
      <c r="Q138" s="850">
        <v>2816.2580000000003</v>
      </c>
    </row>
    <row r="139" spans="1:17" ht="14.45" customHeight="1" x14ac:dyDescent="0.2">
      <c r="A139" s="831" t="s">
        <v>7369</v>
      </c>
      <c r="B139" s="832" t="s">
        <v>7151</v>
      </c>
      <c r="C139" s="832" t="s">
        <v>5722</v>
      </c>
      <c r="D139" s="832" t="s">
        <v>7406</v>
      </c>
      <c r="E139" s="832" t="s">
        <v>7407</v>
      </c>
      <c r="F139" s="849">
        <v>2</v>
      </c>
      <c r="G139" s="849">
        <v>1662.32</v>
      </c>
      <c r="H139" s="849"/>
      <c r="I139" s="849">
        <v>831.16</v>
      </c>
      <c r="J139" s="849"/>
      <c r="K139" s="849"/>
      <c r="L139" s="849"/>
      <c r="M139" s="849"/>
      <c r="N139" s="849"/>
      <c r="O139" s="849"/>
      <c r="P139" s="837"/>
      <c r="Q139" s="850"/>
    </row>
    <row r="140" spans="1:17" ht="14.45" customHeight="1" x14ac:dyDescent="0.2">
      <c r="A140" s="831" t="s">
        <v>7369</v>
      </c>
      <c r="B140" s="832" t="s">
        <v>7151</v>
      </c>
      <c r="C140" s="832" t="s">
        <v>5722</v>
      </c>
      <c r="D140" s="832" t="s">
        <v>7408</v>
      </c>
      <c r="E140" s="832" t="s">
        <v>7407</v>
      </c>
      <c r="F140" s="849"/>
      <c r="G140" s="849"/>
      <c r="H140" s="849"/>
      <c r="I140" s="849"/>
      <c r="J140" s="849">
        <v>1</v>
      </c>
      <c r="K140" s="849">
        <v>888.06</v>
      </c>
      <c r="L140" s="849">
        <v>1</v>
      </c>
      <c r="M140" s="849">
        <v>888.06</v>
      </c>
      <c r="N140" s="849"/>
      <c r="O140" s="849"/>
      <c r="P140" s="837"/>
      <c r="Q140" s="850"/>
    </row>
    <row r="141" spans="1:17" ht="14.45" customHeight="1" x14ac:dyDescent="0.2">
      <c r="A141" s="831" t="s">
        <v>7369</v>
      </c>
      <c r="B141" s="832" t="s">
        <v>7151</v>
      </c>
      <c r="C141" s="832" t="s">
        <v>5722</v>
      </c>
      <c r="D141" s="832" t="s">
        <v>7409</v>
      </c>
      <c r="E141" s="832" t="s">
        <v>7410</v>
      </c>
      <c r="F141" s="849"/>
      <c r="G141" s="849"/>
      <c r="H141" s="849"/>
      <c r="I141" s="849"/>
      <c r="J141" s="849">
        <v>7</v>
      </c>
      <c r="K141" s="849">
        <v>27291.599999999999</v>
      </c>
      <c r="L141" s="849">
        <v>1</v>
      </c>
      <c r="M141" s="849">
        <v>3898.7999999999997</v>
      </c>
      <c r="N141" s="849"/>
      <c r="O141" s="849"/>
      <c r="P141" s="837"/>
      <c r="Q141" s="850"/>
    </row>
    <row r="142" spans="1:17" ht="14.45" customHeight="1" x14ac:dyDescent="0.2">
      <c r="A142" s="831" t="s">
        <v>7369</v>
      </c>
      <c r="B142" s="832" t="s">
        <v>7151</v>
      </c>
      <c r="C142" s="832" t="s">
        <v>5722</v>
      </c>
      <c r="D142" s="832" t="s">
        <v>7411</v>
      </c>
      <c r="E142" s="832" t="s">
        <v>7412</v>
      </c>
      <c r="F142" s="849">
        <v>1</v>
      </c>
      <c r="G142" s="849">
        <v>1312.14</v>
      </c>
      <c r="H142" s="849"/>
      <c r="I142" s="849">
        <v>1312.14</v>
      </c>
      <c r="J142" s="849"/>
      <c r="K142" s="849"/>
      <c r="L142" s="849"/>
      <c r="M142" s="849"/>
      <c r="N142" s="849"/>
      <c r="O142" s="849"/>
      <c r="P142" s="837"/>
      <c r="Q142" s="850"/>
    </row>
    <row r="143" spans="1:17" ht="14.45" customHeight="1" x14ac:dyDescent="0.2">
      <c r="A143" s="831" t="s">
        <v>7369</v>
      </c>
      <c r="B143" s="832" t="s">
        <v>7151</v>
      </c>
      <c r="C143" s="832" t="s">
        <v>5722</v>
      </c>
      <c r="D143" s="832" t="s">
        <v>7413</v>
      </c>
      <c r="E143" s="832" t="s">
        <v>7414</v>
      </c>
      <c r="F143" s="849"/>
      <c r="G143" s="849"/>
      <c r="H143" s="849"/>
      <c r="I143" s="849"/>
      <c r="J143" s="849">
        <v>8</v>
      </c>
      <c r="K143" s="849">
        <v>29156.639999999999</v>
      </c>
      <c r="L143" s="849">
        <v>1</v>
      </c>
      <c r="M143" s="849">
        <v>3644.58</v>
      </c>
      <c r="N143" s="849">
        <v>10</v>
      </c>
      <c r="O143" s="849">
        <v>32715.600000000002</v>
      </c>
      <c r="P143" s="837">
        <v>1.1220634476400575</v>
      </c>
      <c r="Q143" s="850">
        <v>3271.5600000000004</v>
      </c>
    </row>
    <row r="144" spans="1:17" ht="14.45" customHeight="1" x14ac:dyDescent="0.2">
      <c r="A144" s="831" t="s">
        <v>7369</v>
      </c>
      <c r="B144" s="832" t="s">
        <v>7151</v>
      </c>
      <c r="C144" s="832" t="s">
        <v>5722</v>
      </c>
      <c r="D144" s="832" t="s">
        <v>7415</v>
      </c>
      <c r="E144" s="832" t="s">
        <v>7416</v>
      </c>
      <c r="F144" s="849"/>
      <c r="G144" s="849"/>
      <c r="H144" s="849"/>
      <c r="I144" s="849"/>
      <c r="J144" s="849">
        <v>1</v>
      </c>
      <c r="K144" s="849">
        <v>1086.17</v>
      </c>
      <c r="L144" s="849">
        <v>1</v>
      </c>
      <c r="M144" s="849">
        <v>1086.17</v>
      </c>
      <c r="N144" s="849"/>
      <c r="O144" s="849"/>
      <c r="P144" s="837"/>
      <c r="Q144" s="850"/>
    </row>
    <row r="145" spans="1:17" ht="14.45" customHeight="1" x14ac:dyDescent="0.2">
      <c r="A145" s="831" t="s">
        <v>7369</v>
      </c>
      <c r="B145" s="832" t="s">
        <v>7151</v>
      </c>
      <c r="C145" s="832" t="s">
        <v>5722</v>
      </c>
      <c r="D145" s="832" t="s">
        <v>7417</v>
      </c>
      <c r="E145" s="832" t="s">
        <v>7418</v>
      </c>
      <c r="F145" s="849"/>
      <c r="G145" s="849"/>
      <c r="H145" s="849"/>
      <c r="I145" s="849"/>
      <c r="J145" s="849">
        <v>2</v>
      </c>
      <c r="K145" s="849">
        <v>718.2</v>
      </c>
      <c r="L145" s="849">
        <v>1</v>
      </c>
      <c r="M145" s="849">
        <v>359.1</v>
      </c>
      <c r="N145" s="849">
        <v>2</v>
      </c>
      <c r="O145" s="849">
        <v>718.2</v>
      </c>
      <c r="P145" s="837">
        <v>1</v>
      </c>
      <c r="Q145" s="850">
        <v>359.1</v>
      </c>
    </row>
    <row r="146" spans="1:17" ht="14.45" customHeight="1" x14ac:dyDescent="0.2">
      <c r="A146" s="831" t="s">
        <v>7369</v>
      </c>
      <c r="B146" s="832" t="s">
        <v>7151</v>
      </c>
      <c r="C146" s="832" t="s">
        <v>5722</v>
      </c>
      <c r="D146" s="832" t="s">
        <v>7419</v>
      </c>
      <c r="E146" s="832" t="s">
        <v>7420</v>
      </c>
      <c r="F146" s="849">
        <v>1</v>
      </c>
      <c r="G146" s="849">
        <v>893.9</v>
      </c>
      <c r="H146" s="849"/>
      <c r="I146" s="849">
        <v>893.9</v>
      </c>
      <c r="J146" s="849"/>
      <c r="K146" s="849"/>
      <c r="L146" s="849"/>
      <c r="M146" s="849"/>
      <c r="N146" s="849"/>
      <c r="O146" s="849"/>
      <c r="P146" s="837"/>
      <c r="Q146" s="850"/>
    </row>
    <row r="147" spans="1:17" ht="14.45" customHeight="1" x14ac:dyDescent="0.2">
      <c r="A147" s="831" t="s">
        <v>7369</v>
      </c>
      <c r="B147" s="832" t="s">
        <v>7151</v>
      </c>
      <c r="C147" s="832" t="s">
        <v>5722</v>
      </c>
      <c r="D147" s="832" t="s">
        <v>7421</v>
      </c>
      <c r="E147" s="832" t="s">
        <v>7422</v>
      </c>
      <c r="F147" s="849"/>
      <c r="G147" s="849"/>
      <c r="H147" s="849"/>
      <c r="I147" s="849"/>
      <c r="J147" s="849">
        <v>3</v>
      </c>
      <c r="K147" s="849">
        <v>50495.069999999992</v>
      </c>
      <c r="L147" s="849">
        <v>1</v>
      </c>
      <c r="M147" s="849">
        <v>16831.689999999999</v>
      </c>
      <c r="N147" s="849">
        <v>3</v>
      </c>
      <c r="O147" s="849">
        <v>42782.100000000006</v>
      </c>
      <c r="P147" s="837">
        <v>0.84725300905613188</v>
      </c>
      <c r="Q147" s="850">
        <v>14260.700000000003</v>
      </c>
    </row>
    <row r="148" spans="1:17" ht="14.45" customHeight="1" x14ac:dyDescent="0.2">
      <c r="A148" s="831" t="s">
        <v>7369</v>
      </c>
      <c r="B148" s="832" t="s">
        <v>7151</v>
      </c>
      <c r="C148" s="832" t="s">
        <v>5722</v>
      </c>
      <c r="D148" s="832" t="s">
        <v>7423</v>
      </c>
      <c r="E148" s="832" t="s">
        <v>7424</v>
      </c>
      <c r="F148" s="849"/>
      <c r="G148" s="849"/>
      <c r="H148" s="849"/>
      <c r="I148" s="849"/>
      <c r="J148" s="849">
        <v>1</v>
      </c>
      <c r="K148" s="849">
        <v>5200.68</v>
      </c>
      <c r="L148" s="849">
        <v>1</v>
      </c>
      <c r="M148" s="849">
        <v>5200.68</v>
      </c>
      <c r="N148" s="849"/>
      <c r="O148" s="849"/>
      <c r="P148" s="837"/>
      <c r="Q148" s="850"/>
    </row>
    <row r="149" spans="1:17" ht="14.45" customHeight="1" x14ac:dyDescent="0.2">
      <c r="A149" s="831" t="s">
        <v>7369</v>
      </c>
      <c r="B149" s="832" t="s">
        <v>7151</v>
      </c>
      <c r="C149" s="832" t="s">
        <v>5722</v>
      </c>
      <c r="D149" s="832" t="s">
        <v>7425</v>
      </c>
      <c r="E149" s="832" t="s">
        <v>7426</v>
      </c>
      <c r="F149" s="849">
        <v>1</v>
      </c>
      <c r="G149" s="849">
        <v>6587.13</v>
      </c>
      <c r="H149" s="849">
        <v>0.25969326285312383</v>
      </c>
      <c r="I149" s="849">
        <v>6587.13</v>
      </c>
      <c r="J149" s="849">
        <v>4</v>
      </c>
      <c r="K149" s="849">
        <v>25365.040000000001</v>
      </c>
      <c r="L149" s="849">
        <v>1</v>
      </c>
      <c r="M149" s="849">
        <v>6341.26</v>
      </c>
      <c r="N149" s="849">
        <v>3</v>
      </c>
      <c r="O149" s="849">
        <v>10523.47</v>
      </c>
      <c r="P149" s="837">
        <v>0.41488087540961888</v>
      </c>
      <c r="Q149" s="850">
        <v>3507.8233333333333</v>
      </c>
    </row>
    <row r="150" spans="1:17" ht="14.45" customHeight="1" x14ac:dyDescent="0.2">
      <c r="A150" s="831" t="s">
        <v>7369</v>
      </c>
      <c r="B150" s="832" t="s">
        <v>7151</v>
      </c>
      <c r="C150" s="832" t="s">
        <v>5722</v>
      </c>
      <c r="D150" s="832" t="s">
        <v>7427</v>
      </c>
      <c r="E150" s="832" t="s">
        <v>7428</v>
      </c>
      <c r="F150" s="849">
        <v>4</v>
      </c>
      <c r="G150" s="849">
        <v>7366.48</v>
      </c>
      <c r="H150" s="849">
        <v>2.0645848397710775</v>
      </c>
      <c r="I150" s="849">
        <v>1841.62</v>
      </c>
      <c r="J150" s="849">
        <v>2</v>
      </c>
      <c r="K150" s="849">
        <v>3568.02</v>
      </c>
      <c r="L150" s="849">
        <v>1</v>
      </c>
      <c r="M150" s="849">
        <v>1784.01</v>
      </c>
      <c r="N150" s="849">
        <v>2</v>
      </c>
      <c r="O150" s="849">
        <v>3452.8</v>
      </c>
      <c r="P150" s="837">
        <v>0.96770758011446134</v>
      </c>
      <c r="Q150" s="850">
        <v>1726.4</v>
      </c>
    </row>
    <row r="151" spans="1:17" ht="14.45" customHeight="1" x14ac:dyDescent="0.2">
      <c r="A151" s="831" t="s">
        <v>7369</v>
      </c>
      <c r="B151" s="832" t="s">
        <v>7151</v>
      </c>
      <c r="C151" s="832" t="s">
        <v>5722</v>
      </c>
      <c r="D151" s="832" t="s">
        <v>7429</v>
      </c>
      <c r="E151" s="832" t="s">
        <v>7430</v>
      </c>
      <c r="F151" s="849"/>
      <c r="G151" s="849"/>
      <c r="H151" s="849"/>
      <c r="I151" s="849"/>
      <c r="J151" s="849">
        <v>1</v>
      </c>
      <c r="K151" s="849">
        <v>3106.5</v>
      </c>
      <c r="L151" s="849">
        <v>1</v>
      </c>
      <c r="M151" s="849">
        <v>3106.5</v>
      </c>
      <c r="N151" s="849"/>
      <c r="O151" s="849"/>
      <c r="P151" s="837"/>
      <c r="Q151" s="850"/>
    </row>
    <row r="152" spans="1:17" ht="14.45" customHeight="1" x14ac:dyDescent="0.2">
      <c r="A152" s="831" t="s">
        <v>7369</v>
      </c>
      <c r="B152" s="832" t="s">
        <v>7151</v>
      </c>
      <c r="C152" s="832" t="s">
        <v>5722</v>
      </c>
      <c r="D152" s="832" t="s">
        <v>7431</v>
      </c>
      <c r="E152" s="832" t="s">
        <v>7432</v>
      </c>
      <c r="F152" s="849"/>
      <c r="G152" s="849"/>
      <c r="H152" s="849"/>
      <c r="I152" s="849"/>
      <c r="J152" s="849">
        <v>2</v>
      </c>
      <c r="K152" s="849">
        <v>761.72</v>
      </c>
      <c r="L152" s="849">
        <v>1</v>
      </c>
      <c r="M152" s="849">
        <v>380.86</v>
      </c>
      <c r="N152" s="849"/>
      <c r="O152" s="849"/>
      <c r="P152" s="837"/>
      <c r="Q152" s="850"/>
    </row>
    <row r="153" spans="1:17" ht="14.45" customHeight="1" x14ac:dyDescent="0.2">
      <c r="A153" s="831" t="s">
        <v>7369</v>
      </c>
      <c r="B153" s="832" t="s">
        <v>7151</v>
      </c>
      <c r="C153" s="832" t="s">
        <v>5722</v>
      </c>
      <c r="D153" s="832" t="s">
        <v>7433</v>
      </c>
      <c r="E153" s="832" t="s">
        <v>7434</v>
      </c>
      <c r="F153" s="849"/>
      <c r="G153" s="849"/>
      <c r="H153" s="849"/>
      <c r="I153" s="849"/>
      <c r="J153" s="849">
        <v>2</v>
      </c>
      <c r="K153" s="849">
        <v>6357.26</v>
      </c>
      <c r="L153" s="849">
        <v>1</v>
      </c>
      <c r="M153" s="849">
        <v>3178.63</v>
      </c>
      <c r="N153" s="849">
        <v>3</v>
      </c>
      <c r="O153" s="849">
        <v>9535.89</v>
      </c>
      <c r="P153" s="837">
        <v>1.4999999999999998</v>
      </c>
      <c r="Q153" s="850">
        <v>3178.6299999999997</v>
      </c>
    </row>
    <row r="154" spans="1:17" ht="14.45" customHeight="1" x14ac:dyDescent="0.2">
      <c r="A154" s="831" t="s">
        <v>7369</v>
      </c>
      <c r="B154" s="832" t="s">
        <v>7151</v>
      </c>
      <c r="C154" s="832" t="s">
        <v>5722</v>
      </c>
      <c r="D154" s="832" t="s">
        <v>7435</v>
      </c>
      <c r="E154" s="832" t="s">
        <v>7436</v>
      </c>
      <c r="F154" s="849">
        <v>1</v>
      </c>
      <c r="G154" s="849">
        <v>1085.2</v>
      </c>
      <c r="H154" s="849"/>
      <c r="I154" s="849">
        <v>1085.2</v>
      </c>
      <c r="J154" s="849"/>
      <c r="K154" s="849"/>
      <c r="L154" s="849"/>
      <c r="M154" s="849"/>
      <c r="N154" s="849"/>
      <c r="O154" s="849"/>
      <c r="P154" s="837"/>
      <c r="Q154" s="850"/>
    </row>
    <row r="155" spans="1:17" ht="14.45" customHeight="1" x14ac:dyDescent="0.2">
      <c r="A155" s="831" t="s">
        <v>7369</v>
      </c>
      <c r="B155" s="832" t="s">
        <v>7151</v>
      </c>
      <c r="C155" s="832" t="s">
        <v>5722</v>
      </c>
      <c r="D155" s="832" t="s">
        <v>7437</v>
      </c>
      <c r="E155" s="832" t="s">
        <v>7438</v>
      </c>
      <c r="F155" s="849"/>
      <c r="G155" s="849"/>
      <c r="H155" s="849"/>
      <c r="I155" s="849"/>
      <c r="J155" s="849">
        <v>1</v>
      </c>
      <c r="K155" s="849">
        <v>1932.09</v>
      </c>
      <c r="L155" s="849">
        <v>1</v>
      </c>
      <c r="M155" s="849">
        <v>1932.09</v>
      </c>
      <c r="N155" s="849"/>
      <c r="O155" s="849"/>
      <c r="P155" s="837"/>
      <c r="Q155" s="850"/>
    </row>
    <row r="156" spans="1:17" ht="14.45" customHeight="1" x14ac:dyDescent="0.2">
      <c r="A156" s="831" t="s">
        <v>7369</v>
      </c>
      <c r="B156" s="832" t="s">
        <v>7151</v>
      </c>
      <c r="C156" s="832" t="s">
        <v>5722</v>
      </c>
      <c r="D156" s="832" t="s">
        <v>7439</v>
      </c>
      <c r="E156" s="832" t="s">
        <v>7440</v>
      </c>
      <c r="F156" s="849"/>
      <c r="G156" s="849"/>
      <c r="H156" s="849"/>
      <c r="I156" s="849"/>
      <c r="J156" s="849"/>
      <c r="K156" s="849"/>
      <c r="L156" s="849"/>
      <c r="M156" s="849"/>
      <c r="N156" s="849">
        <v>1</v>
      </c>
      <c r="O156" s="849">
        <v>7840.8</v>
      </c>
      <c r="P156" s="837"/>
      <c r="Q156" s="850">
        <v>7840.8</v>
      </c>
    </row>
    <row r="157" spans="1:17" ht="14.45" customHeight="1" x14ac:dyDescent="0.2">
      <c r="A157" s="831" t="s">
        <v>7369</v>
      </c>
      <c r="B157" s="832" t="s">
        <v>7151</v>
      </c>
      <c r="C157" s="832" t="s">
        <v>5722</v>
      </c>
      <c r="D157" s="832" t="s">
        <v>7441</v>
      </c>
      <c r="E157" s="832" t="s">
        <v>7442</v>
      </c>
      <c r="F157" s="849"/>
      <c r="G157" s="849"/>
      <c r="H157" s="849"/>
      <c r="I157" s="849"/>
      <c r="J157" s="849">
        <v>1</v>
      </c>
      <c r="K157" s="849">
        <v>7763.29</v>
      </c>
      <c r="L157" s="849">
        <v>1</v>
      </c>
      <c r="M157" s="849">
        <v>7763.29</v>
      </c>
      <c r="N157" s="849"/>
      <c r="O157" s="849"/>
      <c r="P157" s="837"/>
      <c r="Q157" s="850"/>
    </row>
    <row r="158" spans="1:17" ht="14.45" customHeight="1" x14ac:dyDescent="0.2">
      <c r="A158" s="831" t="s">
        <v>7369</v>
      </c>
      <c r="B158" s="832" t="s">
        <v>7151</v>
      </c>
      <c r="C158" s="832" t="s">
        <v>5356</v>
      </c>
      <c r="D158" s="832" t="s">
        <v>7443</v>
      </c>
      <c r="E158" s="832" t="s">
        <v>7444</v>
      </c>
      <c r="F158" s="849">
        <v>14</v>
      </c>
      <c r="G158" s="849">
        <v>2982</v>
      </c>
      <c r="H158" s="849">
        <v>2.3224299065420562</v>
      </c>
      <c r="I158" s="849">
        <v>213</v>
      </c>
      <c r="J158" s="849">
        <v>6</v>
      </c>
      <c r="K158" s="849">
        <v>1284</v>
      </c>
      <c r="L158" s="849">
        <v>1</v>
      </c>
      <c r="M158" s="849">
        <v>214</v>
      </c>
      <c r="N158" s="849">
        <v>4</v>
      </c>
      <c r="O158" s="849">
        <v>860</v>
      </c>
      <c r="P158" s="837">
        <v>0.66978193146417442</v>
      </c>
      <c r="Q158" s="850">
        <v>215</v>
      </c>
    </row>
    <row r="159" spans="1:17" ht="14.45" customHeight="1" x14ac:dyDescent="0.2">
      <c r="A159" s="831" t="s">
        <v>7369</v>
      </c>
      <c r="B159" s="832" t="s">
        <v>7151</v>
      </c>
      <c r="C159" s="832" t="s">
        <v>5356</v>
      </c>
      <c r="D159" s="832" t="s">
        <v>7445</v>
      </c>
      <c r="E159" s="832" t="s">
        <v>7446</v>
      </c>
      <c r="F159" s="849">
        <v>55</v>
      </c>
      <c r="G159" s="849">
        <v>8525</v>
      </c>
      <c r="H159" s="849">
        <v>2.75</v>
      </c>
      <c r="I159" s="849">
        <v>155</v>
      </c>
      <c r="J159" s="849">
        <v>20</v>
      </c>
      <c r="K159" s="849">
        <v>3100</v>
      </c>
      <c r="L159" s="849">
        <v>1</v>
      </c>
      <c r="M159" s="849">
        <v>155</v>
      </c>
      <c r="N159" s="849">
        <v>19</v>
      </c>
      <c r="O159" s="849">
        <v>2964</v>
      </c>
      <c r="P159" s="837">
        <v>0.95612903225806456</v>
      </c>
      <c r="Q159" s="850">
        <v>156</v>
      </c>
    </row>
    <row r="160" spans="1:17" ht="14.45" customHeight="1" x14ac:dyDescent="0.2">
      <c r="A160" s="831" t="s">
        <v>7369</v>
      </c>
      <c r="B160" s="832" t="s">
        <v>7151</v>
      </c>
      <c r="C160" s="832" t="s">
        <v>5356</v>
      </c>
      <c r="D160" s="832" t="s">
        <v>7447</v>
      </c>
      <c r="E160" s="832" t="s">
        <v>7448</v>
      </c>
      <c r="F160" s="849">
        <v>41</v>
      </c>
      <c r="G160" s="849">
        <v>7667</v>
      </c>
      <c r="H160" s="849">
        <v>1.1714285714285715</v>
      </c>
      <c r="I160" s="849">
        <v>187</v>
      </c>
      <c r="J160" s="849">
        <v>35</v>
      </c>
      <c r="K160" s="849">
        <v>6545</v>
      </c>
      <c r="L160" s="849">
        <v>1</v>
      </c>
      <c r="M160" s="849">
        <v>187</v>
      </c>
      <c r="N160" s="849">
        <v>48</v>
      </c>
      <c r="O160" s="849">
        <v>9024</v>
      </c>
      <c r="P160" s="837">
        <v>1.3787624140565318</v>
      </c>
      <c r="Q160" s="850">
        <v>188</v>
      </c>
    </row>
    <row r="161" spans="1:17" ht="14.45" customHeight="1" x14ac:dyDescent="0.2">
      <c r="A161" s="831" t="s">
        <v>7369</v>
      </c>
      <c r="B161" s="832" t="s">
        <v>7151</v>
      </c>
      <c r="C161" s="832" t="s">
        <v>5356</v>
      </c>
      <c r="D161" s="832" t="s">
        <v>7449</v>
      </c>
      <c r="E161" s="832" t="s">
        <v>7450</v>
      </c>
      <c r="F161" s="849">
        <v>482</v>
      </c>
      <c r="G161" s="849">
        <v>61696</v>
      </c>
      <c r="H161" s="849">
        <v>0.96787148594377514</v>
      </c>
      <c r="I161" s="849">
        <v>128</v>
      </c>
      <c r="J161" s="849">
        <v>498</v>
      </c>
      <c r="K161" s="849">
        <v>63744</v>
      </c>
      <c r="L161" s="849">
        <v>1</v>
      </c>
      <c r="M161" s="849">
        <v>128</v>
      </c>
      <c r="N161" s="849">
        <v>507</v>
      </c>
      <c r="O161" s="849">
        <v>65403</v>
      </c>
      <c r="P161" s="837">
        <v>1.0260259789156627</v>
      </c>
      <c r="Q161" s="850">
        <v>129</v>
      </c>
    </row>
    <row r="162" spans="1:17" ht="14.45" customHeight="1" x14ac:dyDescent="0.2">
      <c r="A162" s="831" t="s">
        <v>7369</v>
      </c>
      <c r="B162" s="832" t="s">
        <v>7151</v>
      </c>
      <c r="C162" s="832" t="s">
        <v>5356</v>
      </c>
      <c r="D162" s="832" t="s">
        <v>7451</v>
      </c>
      <c r="E162" s="832" t="s">
        <v>7452</v>
      </c>
      <c r="F162" s="849">
        <v>1512</v>
      </c>
      <c r="G162" s="849">
        <v>337176</v>
      </c>
      <c r="H162" s="849">
        <v>1.1377551020408163</v>
      </c>
      <c r="I162" s="849">
        <v>223</v>
      </c>
      <c r="J162" s="849">
        <v>1323</v>
      </c>
      <c r="K162" s="849">
        <v>296352</v>
      </c>
      <c r="L162" s="849">
        <v>1</v>
      </c>
      <c r="M162" s="849">
        <v>224</v>
      </c>
      <c r="N162" s="849">
        <v>1433</v>
      </c>
      <c r="O162" s="849">
        <v>322425</v>
      </c>
      <c r="P162" s="837">
        <v>1.0879798347910592</v>
      </c>
      <c r="Q162" s="850">
        <v>225</v>
      </c>
    </row>
    <row r="163" spans="1:17" ht="14.45" customHeight="1" x14ac:dyDescent="0.2">
      <c r="A163" s="831" t="s">
        <v>7369</v>
      </c>
      <c r="B163" s="832" t="s">
        <v>7151</v>
      </c>
      <c r="C163" s="832" t="s">
        <v>5356</v>
      </c>
      <c r="D163" s="832" t="s">
        <v>7453</v>
      </c>
      <c r="E163" s="832" t="s">
        <v>7454</v>
      </c>
      <c r="F163" s="849">
        <v>49</v>
      </c>
      <c r="G163" s="849">
        <v>10927</v>
      </c>
      <c r="H163" s="849">
        <v>3.048828125</v>
      </c>
      <c r="I163" s="849">
        <v>223</v>
      </c>
      <c r="J163" s="849">
        <v>16</v>
      </c>
      <c r="K163" s="849">
        <v>3584</v>
      </c>
      <c r="L163" s="849">
        <v>1</v>
      </c>
      <c r="M163" s="849">
        <v>224</v>
      </c>
      <c r="N163" s="849">
        <v>29</v>
      </c>
      <c r="O163" s="849">
        <v>6525</v>
      </c>
      <c r="P163" s="837">
        <v>1.8205915178571428</v>
      </c>
      <c r="Q163" s="850">
        <v>225</v>
      </c>
    </row>
    <row r="164" spans="1:17" ht="14.45" customHeight="1" x14ac:dyDescent="0.2">
      <c r="A164" s="831" t="s">
        <v>7369</v>
      </c>
      <c r="B164" s="832" t="s">
        <v>7151</v>
      </c>
      <c r="C164" s="832" t="s">
        <v>5356</v>
      </c>
      <c r="D164" s="832" t="s">
        <v>7455</v>
      </c>
      <c r="E164" s="832" t="s">
        <v>7456</v>
      </c>
      <c r="F164" s="849">
        <v>6</v>
      </c>
      <c r="G164" s="849">
        <v>2118</v>
      </c>
      <c r="H164" s="849"/>
      <c r="I164" s="849">
        <v>353</v>
      </c>
      <c r="J164" s="849"/>
      <c r="K164" s="849"/>
      <c r="L164" s="849"/>
      <c r="M164" s="849"/>
      <c r="N164" s="849"/>
      <c r="O164" s="849"/>
      <c r="P164" s="837"/>
      <c r="Q164" s="850"/>
    </row>
    <row r="165" spans="1:17" ht="14.45" customHeight="1" x14ac:dyDescent="0.2">
      <c r="A165" s="831" t="s">
        <v>7369</v>
      </c>
      <c r="B165" s="832" t="s">
        <v>7151</v>
      </c>
      <c r="C165" s="832" t="s">
        <v>5356</v>
      </c>
      <c r="D165" s="832" t="s">
        <v>7457</v>
      </c>
      <c r="E165" s="832" t="s">
        <v>7458</v>
      </c>
      <c r="F165" s="849">
        <v>2</v>
      </c>
      <c r="G165" s="849">
        <v>450</v>
      </c>
      <c r="H165" s="849">
        <v>0.22123893805309736</v>
      </c>
      <c r="I165" s="849">
        <v>225</v>
      </c>
      <c r="J165" s="849">
        <v>9</v>
      </c>
      <c r="K165" s="849">
        <v>2034</v>
      </c>
      <c r="L165" s="849">
        <v>1</v>
      </c>
      <c r="M165" s="849">
        <v>226</v>
      </c>
      <c r="N165" s="849">
        <v>6</v>
      </c>
      <c r="O165" s="849">
        <v>1362</v>
      </c>
      <c r="P165" s="837">
        <v>0.6696165191740413</v>
      </c>
      <c r="Q165" s="850">
        <v>227</v>
      </c>
    </row>
    <row r="166" spans="1:17" ht="14.45" customHeight="1" x14ac:dyDescent="0.2">
      <c r="A166" s="831" t="s">
        <v>7369</v>
      </c>
      <c r="B166" s="832" t="s">
        <v>7151</v>
      </c>
      <c r="C166" s="832" t="s">
        <v>5356</v>
      </c>
      <c r="D166" s="832" t="s">
        <v>7459</v>
      </c>
      <c r="E166" s="832" t="s">
        <v>7460</v>
      </c>
      <c r="F166" s="849">
        <v>2</v>
      </c>
      <c r="G166" s="849">
        <v>700</v>
      </c>
      <c r="H166" s="849"/>
      <c r="I166" s="849">
        <v>350</v>
      </c>
      <c r="J166" s="849"/>
      <c r="K166" s="849"/>
      <c r="L166" s="849"/>
      <c r="M166" s="849"/>
      <c r="N166" s="849">
        <v>1</v>
      </c>
      <c r="O166" s="849">
        <v>354</v>
      </c>
      <c r="P166" s="837"/>
      <c r="Q166" s="850">
        <v>354</v>
      </c>
    </row>
    <row r="167" spans="1:17" ht="14.45" customHeight="1" x14ac:dyDescent="0.2">
      <c r="A167" s="831" t="s">
        <v>7369</v>
      </c>
      <c r="B167" s="832" t="s">
        <v>7151</v>
      </c>
      <c r="C167" s="832" t="s">
        <v>5356</v>
      </c>
      <c r="D167" s="832" t="s">
        <v>7461</v>
      </c>
      <c r="E167" s="832" t="s">
        <v>7462</v>
      </c>
      <c r="F167" s="849">
        <v>1</v>
      </c>
      <c r="G167" s="849">
        <v>4164</v>
      </c>
      <c r="H167" s="849">
        <v>0.2498799807969275</v>
      </c>
      <c r="I167" s="849">
        <v>4164</v>
      </c>
      <c r="J167" s="849">
        <v>4</v>
      </c>
      <c r="K167" s="849">
        <v>16664</v>
      </c>
      <c r="L167" s="849">
        <v>1</v>
      </c>
      <c r="M167" s="849">
        <v>4166</v>
      </c>
      <c r="N167" s="849">
        <v>3</v>
      </c>
      <c r="O167" s="849">
        <v>12519</v>
      </c>
      <c r="P167" s="837">
        <v>0.75126020163226115</v>
      </c>
      <c r="Q167" s="850">
        <v>4173</v>
      </c>
    </row>
    <row r="168" spans="1:17" ht="14.45" customHeight="1" x14ac:dyDescent="0.2">
      <c r="A168" s="831" t="s">
        <v>7369</v>
      </c>
      <c r="B168" s="832" t="s">
        <v>7151</v>
      </c>
      <c r="C168" s="832" t="s">
        <v>5356</v>
      </c>
      <c r="D168" s="832" t="s">
        <v>7463</v>
      </c>
      <c r="E168" s="832" t="s">
        <v>7464</v>
      </c>
      <c r="F168" s="849">
        <v>1</v>
      </c>
      <c r="G168" s="849">
        <v>15262</v>
      </c>
      <c r="H168" s="849"/>
      <c r="I168" s="849">
        <v>15262</v>
      </c>
      <c r="J168" s="849"/>
      <c r="K168" s="849"/>
      <c r="L168" s="849"/>
      <c r="M168" s="849"/>
      <c r="N168" s="849"/>
      <c r="O168" s="849"/>
      <c r="P168" s="837"/>
      <c r="Q168" s="850"/>
    </row>
    <row r="169" spans="1:17" ht="14.45" customHeight="1" x14ac:dyDescent="0.2">
      <c r="A169" s="831" t="s">
        <v>7369</v>
      </c>
      <c r="B169" s="832" t="s">
        <v>7151</v>
      </c>
      <c r="C169" s="832" t="s">
        <v>5356</v>
      </c>
      <c r="D169" s="832" t="s">
        <v>7465</v>
      </c>
      <c r="E169" s="832" t="s">
        <v>7466</v>
      </c>
      <c r="F169" s="849">
        <v>2</v>
      </c>
      <c r="G169" s="849">
        <v>7720</v>
      </c>
      <c r="H169" s="849">
        <v>0.24987053340238219</v>
      </c>
      <c r="I169" s="849">
        <v>3860</v>
      </c>
      <c r="J169" s="849">
        <v>8</v>
      </c>
      <c r="K169" s="849">
        <v>30896</v>
      </c>
      <c r="L169" s="849">
        <v>1</v>
      </c>
      <c r="M169" s="849">
        <v>3862</v>
      </c>
      <c r="N169" s="849">
        <v>6</v>
      </c>
      <c r="O169" s="849">
        <v>23202</v>
      </c>
      <c r="P169" s="837">
        <v>0.75097099948213364</v>
      </c>
      <c r="Q169" s="850">
        <v>3867</v>
      </c>
    </row>
    <row r="170" spans="1:17" ht="14.45" customHeight="1" x14ac:dyDescent="0.2">
      <c r="A170" s="831" t="s">
        <v>7369</v>
      </c>
      <c r="B170" s="832" t="s">
        <v>7151</v>
      </c>
      <c r="C170" s="832" t="s">
        <v>5356</v>
      </c>
      <c r="D170" s="832" t="s">
        <v>7467</v>
      </c>
      <c r="E170" s="832" t="s">
        <v>7468</v>
      </c>
      <c r="F170" s="849">
        <v>1</v>
      </c>
      <c r="G170" s="849">
        <v>5210</v>
      </c>
      <c r="H170" s="849">
        <v>0.49980813507290867</v>
      </c>
      <c r="I170" s="849">
        <v>5210</v>
      </c>
      <c r="J170" s="849">
        <v>2</v>
      </c>
      <c r="K170" s="849">
        <v>10424</v>
      </c>
      <c r="L170" s="849">
        <v>1</v>
      </c>
      <c r="M170" s="849">
        <v>5212</v>
      </c>
      <c r="N170" s="849"/>
      <c r="O170" s="849"/>
      <c r="P170" s="837"/>
      <c r="Q170" s="850"/>
    </row>
    <row r="171" spans="1:17" ht="14.45" customHeight="1" x14ac:dyDescent="0.2">
      <c r="A171" s="831" t="s">
        <v>7369</v>
      </c>
      <c r="B171" s="832" t="s">
        <v>7151</v>
      </c>
      <c r="C171" s="832" t="s">
        <v>5356</v>
      </c>
      <c r="D171" s="832" t="s">
        <v>7469</v>
      </c>
      <c r="E171" s="832" t="s">
        <v>7470</v>
      </c>
      <c r="F171" s="849"/>
      <c r="G171" s="849"/>
      <c r="H171" s="849"/>
      <c r="I171" s="849"/>
      <c r="J171" s="849">
        <v>1</v>
      </c>
      <c r="K171" s="849">
        <v>7928</v>
      </c>
      <c r="L171" s="849">
        <v>1</v>
      </c>
      <c r="M171" s="849">
        <v>7928</v>
      </c>
      <c r="N171" s="849"/>
      <c r="O171" s="849"/>
      <c r="P171" s="837"/>
      <c r="Q171" s="850"/>
    </row>
    <row r="172" spans="1:17" ht="14.45" customHeight="1" x14ac:dyDescent="0.2">
      <c r="A172" s="831" t="s">
        <v>7369</v>
      </c>
      <c r="B172" s="832" t="s">
        <v>7151</v>
      </c>
      <c r="C172" s="832" t="s">
        <v>5356</v>
      </c>
      <c r="D172" s="832" t="s">
        <v>7471</v>
      </c>
      <c r="E172" s="832" t="s">
        <v>7472</v>
      </c>
      <c r="F172" s="849">
        <v>8</v>
      </c>
      <c r="G172" s="849">
        <v>10352</v>
      </c>
      <c r="H172" s="849">
        <v>0.4</v>
      </c>
      <c r="I172" s="849">
        <v>1294</v>
      </c>
      <c r="J172" s="849">
        <v>20</v>
      </c>
      <c r="K172" s="849">
        <v>25880</v>
      </c>
      <c r="L172" s="849">
        <v>1</v>
      </c>
      <c r="M172" s="849">
        <v>1294</v>
      </c>
      <c r="N172" s="849">
        <v>12</v>
      </c>
      <c r="O172" s="849">
        <v>15564</v>
      </c>
      <c r="P172" s="837">
        <v>0.60139103554868623</v>
      </c>
      <c r="Q172" s="850">
        <v>1297</v>
      </c>
    </row>
    <row r="173" spans="1:17" ht="14.45" customHeight="1" x14ac:dyDescent="0.2">
      <c r="A173" s="831" t="s">
        <v>7369</v>
      </c>
      <c r="B173" s="832" t="s">
        <v>7151</v>
      </c>
      <c r="C173" s="832" t="s">
        <v>5356</v>
      </c>
      <c r="D173" s="832" t="s">
        <v>7473</v>
      </c>
      <c r="E173" s="832" t="s">
        <v>7474</v>
      </c>
      <c r="F173" s="849"/>
      <c r="G173" s="849"/>
      <c r="H173" s="849"/>
      <c r="I173" s="849"/>
      <c r="J173" s="849">
        <v>5</v>
      </c>
      <c r="K173" s="849">
        <v>5890</v>
      </c>
      <c r="L173" s="849">
        <v>1</v>
      </c>
      <c r="M173" s="849">
        <v>1178</v>
      </c>
      <c r="N173" s="849">
        <v>4</v>
      </c>
      <c r="O173" s="849">
        <v>4720</v>
      </c>
      <c r="P173" s="837">
        <v>0.80135823429541597</v>
      </c>
      <c r="Q173" s="850">
        <v>1180</v>
      </c>
    </row>
    <row r="174" spans="1:17" ht="14.45" customHeight="1" x14ac:dyDescent="0.2">
      <c r="A174" s="831" t="s">
        <v>7369</v>
      </c>
      <c r="B174" s="832" t="s">
        <v>7151</v>
      </c>
      <c r="C174" s="832" t="s">
        <v>5356</v>
      </c>
      <c r="D174" s="832" t="s">
        <v>7475</v>
      </c>
      <c r="E174" s="832" t="s">
        <v>7476</v>
      </c>
      <c r="F174" s="849">
        <v>36</v>
      </c>
      <c r="G174" s="849">
        <v>185652</v>
      </c>
      <c r="H174" s="849">
        <v>1.3330748352074449</v>
      </c>
      <c r="I174" s="849">
        <v>5157</v>
      </c>
      <c r="J174" s="849">
        <v>27</v>
      </c>
      <c r="K174" s="849">
        <v>139266</v>
      </c>
      <c r="L174" s="849">
        <v>1</v>
      </c>
      <c r="M174" s="849">
        <v>5158</v>
      </c>
      <c r="N174" s="849">
        <v>22</v>
      </c>
      <c r="O174" s="849">
        <v>113564</v>
      </c>
      <c r="P174" s="837">
        <v>0.81544669912254242</v>
      </c>
      <c r="Q174" s="850">
        <v>5162</v>
      </c>
    </row>
    <row r="175" spans="1:17" ht="14.45" customHeight="1" x14ac:dyDescent="0.2">
      <c r="A175" s="831" t="s">
        <v>7369</v>
      </c>
      <c r="B175" s="832" t="s">
        <v>7151</v>
      </c>
      <c r="C175" s="832" t="s">
        <v>5356</v>
      </c>
      <c r="D175" s="832" t="s">
        <v>7477</v>
      </c>
      <c r="E175" s="832" t="s">
        <v>7478</v>
      </c>
      <c r="F175" s="849">
        <v>1</v>
      </c>
      <c r="G175" s="849">
        <v>5620</v>
      </c>
      <c r="H175" s="849"/>
      <c r="I175" s="849">
        <v>5620</v>
      </c>
      <c r="J175" s="849"/>
      <c r="K175" s="849"/>
      <c r="L175" s="849"/>
      <c r="M175" s="849"/>
      <c r="N175" s="849"/>
      <c r="O175" s="849"/>
      <c r="P175" s="837"/>
      <c r="Q175" s="850"/>
    </row>
    <row r="176" spans="1:17" ht="14.45" customHeight="1" x14ac:dyDescent="0.2">
      <c r="A176" s="831" t="s">
        <v>7369</v>
      </c>
      <c r="B176" s="832" t="s">
        <v>7151</v>
      </c>
      <c r="C176" s="832" t="s">
        <v>5356</v>
      </c>
      <c r="D176" s="832" t="s">
        <v>7479</v>
      </c>
      <c r="E176" s="832" t="s">
        <v>7480</v>
      </c>
      <c r="F176" s="849"/>
      <c r="G176" s="849"/>
      <c r="H176" s="849"/>
      <c r="I176" s="849"/>
      <c r="J176" s="849">
        <v>3</v>
      </c>
      <c r="K176" s="849">
        <v>2406</v>
      </c>
      <c r="L176" s="849">
        <v>1</v>
      </c>
      <c r="M176" s="849">
        <v>802</v>
      </c>
      <c r="N176" s="849"/>
      <c r="O176" s="849"/>
      <c r="P176" s="837"/>
      <c r="Q176" s="850"/>
    </row>
    <row r="177" spans="1:17" ht="14.45" customHeight="1" x14ac:dyDescent="0.2">
      <c r="A177" s="831" t="s">
        <v>7369</v>
      </c>
      <c r="B177" s="832" t="s">
        <v>7151</v>
      </c>
      <c r="C177" s="832" t="s">
        <v>5356</v>
      </c>
      <c r="D177" s="832" t="s">
        <v>7481</v>
      </c>
      <c r="E177" s="832" t="s">
        <v>7482</v>
      </c>
      <c r="F177" s="849">
        <v>609</v>
      </c>
      <c r="G177" s="849">
        <v>107793</v>
      </c>
      <c r="H177" s="849">
        <v>1.1340424188865041</v>
      </c>
      <c r="I177" s="849">
        <v>177</v>
      </c>
      <c r="J177" s="849">
        <v>534</v>
      </c>
      <c r="K177" s="849">
        <v>95052</v>
      </c>
      <c r="L177" s="849">
        <v>1</v>
      </c>
      <c r="M177" s="849">
        <v>178</v>
      </c>
      <c r="N177" s="849">
        <v>568</v>
      </c>
      <c r="O177" s="849">
        <v>101672</v>
      </c>
      <c r="P177" s="837">
        <v>1.0696460884568446</v>
      </c>
      <c r="Q177" s="850">
        <v>179</v>
      </c>
    </row>
    <row r="178" spans="1:17" ht="14.45" customHeight="1" x14ac:dyDescent="0.2">
      <c r="A178" s="831" t="s">
        <v>7369</v>
      </c>
      <c r="B178" s="832" t="s">
        <v>7151</v>
      </c>
      <c r="C178" s="832" t="s">
        <v>5356</v>
      </c>
      <c r="D178" s="832" t="s">
        <v>7483</v>
      </c>
      <c r="E178" s="832" t="s">
        <v>7484</v>
      </c>
      <c r="F178" s="849">
        <v>264</v>
      </c>
      <c r="G178" s="849">
        <v>540936</v>
      </c>
      <c r="H178" s="849">
        <v>0.98459410265744451</v>
      </c>
      <c r="I178" s="849">
        <v>2049</v>
      </c>
      <c r="J178" s="849">
        <v>268</v>
      </c>
      <c r="K178" s="849">
        <v>549400</v>
      </c>
      <c r="L178" s="849">
        <v>1</v>
      </c>
      <c r="M178" s="849">
        <v>2050</v>
      </c>
      <c r="N178" s="849">
        <v>296</v>
      </c>
      <c r="O178" s="849">
        <v>607688</v>
      </c>
      <c r="P178" s="837">
        <v>1.106093920640699</v>
      </c>
      <c r="Q178" s="850">
        <v>2053</v>
      </c>
    </row>
    <row r="179" spans="1:17" ht="14.45" customHeight="1" x14ac:dyDescent="0.2">
      <c r="A179" s="831" t="s">
        <v>7369</v>
      </c>
      <c r="B179" s="832" t="s">
        <v>7151</v>
      </c>
      <c r="C179" s="832" t="s">
        <v>5356</v>
      </c>
      <c r="D179" s="832" t="s">
        <v>7485</v>
      </c>
      <c r="E179" s="832" t="s">
        <v>7486</v>
      </c>
      <c r="F179" s="849">
        <v>1</v>
      </c>
      <c r="G179" s="849">
        <v>2737</v>
      </c>
      <c r="H179" s="849">
        <v>0.5</v>
      </c>
      <c r="I179" s="849">
        <v>2737</v>
      </c>
      <c r="J179" s="849">
        <v>2</v>
      </c>
      <c r="K179" s="849">
        <v>5474</v>
      </c>
      <c r="L179" s="849">
        <v>1</v>
      </c>
      <c r="M179" s="849">
        <v>2737</v>
      </c>
      <c r="N179" s="849">
        <v>3</v>
      </c>
      <c r="O179" s="849">
        <v>8220</v>
      </c>
      <c r="P179" s="837">
        <v>1.5016441359152357</v>
      </c>
      <c r="Q179" s="850">
        <v>2740</v>
      </c>
    </row>
    <row r="180" spans="1:17" ht="14.45" customHeight="1" x14ac:dyDescent="0.2">
      <c r="A180" s="831" t="s">
        <v>7369</v>
      </c>
      <c r="B180" s="832" t="s">
        <v>7151</v>
      </c>
      <c r="C180" s="832" t="s">
        <v>5356</v>
      </c>
      <c r="D180" s="832" t="s">
        <v>7487</v>
      </c>
      <c r="E180" s="832" t="s">
        <v>7488</v>
      </c>
      <c r="F180" s="849">
        <v>4</v>
      </c>
      <c r="G180" s="849">
        <v>21076</v>
      </c>
      <c r="H180" s="849">
        <v>1.9996204933586337</v>
      </c>
      <c r="I180" s="849">
        <v>5269</v>
      </c>
      <c r="J180" s="849">
        <v>2</v>
      </c>
      <c r="K180" s="849">
        <v>10540</v>
      </c>
      <c r="L180" s="849">
        <v>1</v>
      </c>
      <c r="M180" s="849">
        <v>5270</v>
      </c>
      <c r="N180" s="849">
        <v>3</v>
      </c>
      <c r="O180" s="849">
        <v>15822</v>
      </c>
      <c r="P180" s="837">
        <v>1.5011385199240987</v>
      </c>
      <c r="Q180" s="850">
        <v>5274</v>
      </c>
    </row>
    <row r="181" spans="1:17" ht="14.45" customHeight="1" x14ac:dyDescent="0.2">
      <c r="A181" s="831" t="s">
        <v>7369</v>
      </c>
      <c r="B181" s="832" t="s">
        <v>7151</v>
      </c>
      <c r="C181" s="832" t="s">
        <v>5356</v>
      </c>
      <c r="D181" s="832" t="s">
        <v>7489</v>
      </c>
      <c r="E181" s="832" t="s">
        <v>7490</v>
      </c>
      <c r="F181" s="849">
        <v>260</v>
      </c>
      <c r="G181" s="849">
        <v>40300</v>
      </c>
      <c r="H181" s="849">
        <v>1.3333333333333333</v>
      </c>
      <c r="I181" s="849">
        <v>155</v>
      </c>
      <c r="J181" s="849">
        <v>195</v>
      </c>
      <c r="K181" s="849">
        <v>30225</v>
      </c>
      <c r="L181" s="849">
        <v>1</v>
      </c>
      <c r="M181" s="849">
        <v>155</v>
      </c>
      <c r="N181" s="849">
        <v>269</v>
      </c>
      <c r="O181" s="849">
        <v>41964</v>
      </c>
      <c r="P181" s="837">
        <v>1.3883870967741936</v>
      </c>
      <c r="Q181" s="850">
        <v>156</v>
      </c>
    </row>
    <row r="182" spans="1:17" ht="14.45" customHeight="1" x14ac:dyDescent="0.2">
      <c r="A182" s="831" t="s">
        <v>7369</v>
      </c>
      <c r="B182" s="832" t="s">
        <v>7151</v>
      </c>
      <c r="C182" s="832" t="s">
        <v>5356</v>
      </c>
      <c r="D182" s="832" t="s">
        <v>7491</v>
      </c>
      <c r="E182" s="832" t="s">
        <v>7492</v>
      </c>
      <c r="F182" s="849">
        <v>225</v>
      </c>
      <c r="G182" s="849">
        <v>44775</v>
      </c>
      <c r="H182" s="849">
        <v>1.166015625</v>
      </c>
      <c r="I182" s="849">
        <v>199</v>
      </c>
      <c r="J182" s="849">
        <v>192</v>
      </c>
      <c r="K182" s="849">
        <v>38400</v>
      </c>
      <c r="L182" s="849">
        <v>1</v>
      </c>
      <c r="M182" s="849">
        <v>200</v>
      </c>
      <c r="N182" s="849">
        <v>183</v>
      </c>
      <c r="O182" s="849">
        <v>36783</v>
      </c>
      <c r="P182" s="837">
        <v>0.957890625</v>
      </c>
      <c r="Q182" s="850">
        <v>201</v>
      </c>
    </row>
    <row r="183" spans="1:17" ht="14.45" customHeight="1" x14ac:dyDescent="0.2">
      <c r="A183" s="831" t="s">
        <v>7369</v>
      </c>
      <c r="B183" s="832" t="s">
        <v>7151</v>
      </c>
      <c r="C183" s="832" t="s">
        <v>5356</v>
      </c>
      <c r="D183" s="832" t="s">
        <v>7493</v>
      </c>
      <c r="E183" s="832" t="s">
        <v>7494</v>
      </c>
      <c r="F183" s="849">
        <v>2887</v>
      </c>
      <c r="G183" s="849">
        <v>588948</v>
      </c>
      <c r="H183" s="849">
        <v>0.9324625359203933</v>
      </c>
      <c r="I183" s="849">
        <v>204</v>
      </c>
      <c r="J183" s="849">
        <v>3081</v>
      </c>
      <c r="K183" s="849">
        <v>631605</v>
      </c>
      <c r="L183" s="849">
        <v>1</v>
      </c>
      <c r="M183" s="849">
        <v>205</v>
      </c>
      <c r="N183" s="849">
        <v>3156</v>
      </c>
      <c r="O183" s="849">
        <v>653292</v>
      </c>
      <c r="P183" s="837">
        <v>1.0343363336262379</v>
      </c>
      <c r="Q183" s="850">
        <v>207</v>
      </c>
    </row>
    <row r="184" spans="1:17" ht="14.45" customHeight="1" x14ac:dyDescent="0.2">
      <c r="A184" s="831" t="s">
        <v>7369</v>
      </c>
      <c r="B184" s="832" t="s">
        <v>7151</v>
      </c>
      <c r="C184" s="832" t="s">
        <v>5356</v>
      </c>
      <c r="D184" s="832" t="s">
        <v>7495</v>
      </c>
      <c r="E184" s="832" t="s">
        <v>7496</v>
      </c>
      <c r="F184" s="849"/>
      <c r="G184" s="849"/>
      <c r="H184" s="849"/>
      <c r="I184" s="849"/>
      <c r="J184" s="849">
        <v>1</v>
      </c>
      <c r="K184" s="849">
        <v>427</v>
      </c>
      <c r="L184" s="849">
        <v>1</v>
      </c>
      <c r="M184" s="849">
        <v>427</v>
      </c>
      <c r="N184" s="849">
        <v>2</v>
      </c>
      <c r="O184" s="849">
        <v>856</v>
      </c>
      <c r="P184" s="837">
        <v>2.0046838407494145</v>
      </c>
      <c r="Q184" s="850">
        <v>428</v>
      </c>
    </row>
    <row r="185" spans="1:17" ht="14.45" customHeight="1" x14ac:dyDescent="0.2">
      <c r="A185" s="831" t="s">
        <v>7369</v>
      </c>
      <c r="B185" s="832" t="s">
        <v>7151</v>
      </c>
      <c r="C185" s="832" t="s">
        <v>5356</v>
      </c>
      <c r="D185" s="832" t="s">
        <v>7497</v>
      </c>
      <c r="E185" s="832" t="s">
        <v>7498</v>
      </c>
      <c r="F185" s="849">
        <v>39</v>
      </c>
      <c r="G185" s="849">
        <v>6357</v>
      </c>
      <c r="H185" s="849">
        <v>1.95</v>
      </c>
      <c r="I185" s="849">
        <v>163</v>
      </c>
      <c r="J185" s="849">
        <v>20</v>
      </c>
      <c r="K185" s="849">
        <v>3260</v>
      </c>
      <c r="L185" s="849">
        <v>1</v>
      </c>
      <c r="M185" s="849">
        <v>163</v>
      </c>
      <c r="N185" s="849">
        <v>21</v>
      </c>
      <c r="O185" s="849">
        <v>3444</v>
      </c>
      <c r="P185" s="837">
        <v>1.0564417177914109</v>
      </c>
      <c r="Q185" s="850">
        <v>164</v>
      </c>
    </row>
    <row r="186" spans="1:17" ht="14.45" customHeight="1" x14ac:dyDescent="0.2">
      <c r="A186" s="831" t="s">
        <v>7369</v>
      </c>
      <c r="B186" s="832" t="s">
        <v>7151</v>
      </c>
      <c r="C186" s="832" t="s">
        <v>5356</v>
      </c>
      <c r="D186" s="832" t="s">
        <v>7499</v>
      </c>
      <c r="E186" s="832" t="s">
        <v>7500</v>
      </c>
      <c r="F186" s="849">
        <v>231</v>
      </c>
      <c r="G186" s="849">
        <v>497805</v>
      </c>
      <c r="H186" s="849">
        <v>1.0994897959183674</v>
      </c>
      <c r="I186" s="849">
        <v>2155</v>
      </c>
      <c r="J186" s="849">
        <v>210</v>
      </c>
      <c r="K186" s="849">
        <v>452760</v>
      </c>
      <c r="L186" s="849">
        <v>1</v>
      </c>
      <c r="M186" s="849">
        <v>2156</v>
      </c>
      <c r="N186" s="849">
        <v>221</v>
      </c>
      <c r="O186" s="849">
        <v>477139</v>
      </c>
      <c r="P186" s="837">
        <v>1.0538453043555085</v>
      </c>
      <c r="Q186" s="850">
        <v>2159</v>
      </c>
    </row>
    <row r="187" spans="1:17" ht="14.45" customHeight="1" x14ac:dyDescent="0.2">
      <c r="A187" s="831" t="s">
        <v>7369</v>
      </c>
      <c r="B187" s="832" t="s">
        <v>7151</v>
      </c>
      <c r="C187" s="832" t="s">
        <v>5356</v>
      </c>
      <c r="D187" s="832" t="s">
        <v>7501</v>
      </c>
      <c r="E187" s="832" t="s">
        <v>7466</v>
      </c>
      <c r="F187" s="849">
        <v>2</v>
      </c>
      <c r="G187" s="849">
        <v>3778</v>
      </c>
      <c r="H187" s="849">
        <v>0.125</v>
      </c>
      <c r="I187" s="849">
        <v>1889</v>
      </c>
      <c r="J187" s="849">
        <v>16</v>
      </c>
      <c r="K187" s="849">
        <v>30224</v>
      </c>
      <c r="L187" s="849">
        <v>1</v>
      </c>
      <c r="M187" s="849">
        <v>1889</v>
      </c>
      <c r="N187" s="849">
        <v>13</v>
      </c>
      <c r="O187" s="849">
        <v>24596</v>
      </c>
      <c r="P187" s="837">
        <v>0.81379036527263104</v>
      </c>
      <c r="Q187" s="850">
        <v>1892</v>
      </c>
    </row>
    <row r="188" spans="1:17" ht="14.45" customHeight="1" x14ac:dyDescent="0.2">
      <c r="A188" s="831" t="s">
        <v>7369</v>
      </c>
      <c r="B188" s="832" t="s">
        <v>7151</v>
      </c>
      <c r="C188" s="832" t="s">
        <v>5356</v>
      </c>
      <c r="D188" s="832" t="s">
        <v>7502</v>
      </c>
      <c r="E188" s="832" t="s">
        <v>7503</v>
      </c>
      <c r="F188" s="849">
        <v>3</v>
      </c>
      <c r="G188" s="849">
        <v>489</v>
      </c>
      <c r="H188" s="849">
        <v>3</v>
      </c>
      <c r="I188" s="849">
        <v>163</v>
      </c>
      <c r="J188" s="849">
        <v>1</v>
      </c>
      <c r="K188" s="849">
        <v>163</v>
      </c>
      <c r="L188" s="849">
        <v>1</v>
      </c>
      <c r="M188" s="849">
        <v>163</v>
      </c>
      <c r="N188" s="849">
        <v>2</v>
      </c>
      <c r="O188" s="849">
        <v>328</v>
      </c>
      <c r="P188" s="837">
        <v>2.0122699386503067</v>
      </c>
      <c r="Q188" s="850">
        <v>164</v>
      </c>
    </row>
    <row r="189" spans="1:17" ht="14.45" customHeight="1" x14ac:dyDescent="0.2">
      <c r="A189" s="831" t="s">
        <v>7369</v>
      </c>
      <c r="B189" s="832" t="s">
        <v>7151</v>
      </c>
      <c r="C189" s="832" t="s">
        <v>5356</v>
      </c>
      <c r="D189" s="832" t="s">
        <v>7504</v>
      </c>
      <c r="E189" s="832" t="s">
        <v>7505</v>
      </c>
      <c r="F189" s="849">
        <v>2</v>
      </c>
      <c r="G189" s="849">
        <v>16920</v>
      </c>
      <c r="H189" s="849">
        <v>0.24994091231387378</v>
      </c>
      <c r="I189" s="849">
        <v>8460</v>
      </c>
      <c r="J189" s="849">
        <v>8</v>
      </c>
      <c r="K189" s="849">
        <v>67696</v>
      </c>
      <c r="L189" s="849">
        <v>1</v>
      </c>
      <c r="M189" s="849">
        <v>8462</v>
      </c>
      <c r="N189" s="849">
        <v>8</v>
      </c>
      <c r="O189" s="849">
        <v>67760</v>
      </c>
      <c r="P189" s="837">
        <v>1.0009454029780194</v>
      </c>
      <c r="Q189" s="850">
        <v>8470</v>
      </c>
    </row>
    <row r="190" spans="1:17" ht="14.45" customHeight="1" x14ac:dyDescent="0.2">
      <c r="A190" s="831" t="s">
        <v>7369</v>
      </c>
      <c r="B190" s="832" t="s">
        <v>7151</v>
      </c>
      <c r="C190" s="832" t="s">
        <v>5356</v>
      </c>
      <c r="D190" s="832" t="s">
        <v>7506</v>
      </c>
      <c r="E190" s="832" t="s">
        <v>7507</v>
      </c>
      <c r="F190" s="849">
        <v>3</v>
      </c>
      <c r="G190" s="849">
        <v>6159</v>
      </c>
      <c r="H190" s="849">
        <v>1.4985401459854015</v>
      </c>
      <c r="I190" s="849">
        <v>2053</v>
      </c>
      <c r="J190" s="849">
        <v>2</v>
      </c>
      <c r="K190" s="849">
        <v>4110</v>
      </c>
      <c r="L190" s="849">
        <v>1</v>
      </c>
      <c r="M190" s="849">
        <v>2055</v>
      </c>
      <c r="N190" s="849">
        <v>2</v>
      </c>
      <c r="O190" s="849">
        <v>4124</v>
      </c>
      <c r="P190" s="837">
        <v>1.0034063260340633</v>
      </c>
      <c r="Q190" s="850">
        <v>2062</v>
      </c>
    </row>
    <row r="191" spans="1:17" ht="14.45" customHeight="1" x14ac:dyDescent="0.2">
      <c r="A191" s="831" t="s">
        <v>7369</v>
      </c>
      <c r="B191" s="832" t="s">
        <v>7151</v>
      </c>
      <c r="C191" s="832" t="s">
        <v>5356</v>
      </c>
      <c r="D191" s="832" t="s">
        <v>7508</v>
      </c>
      <c r="E191" s="832" t="s">
        <v>7509</v>
      </c>
      <c r="F191" s="849">
        <v>27</v>
      </c>
      <c r="G191" s="849">
        <v>7641</v>
      </c>
      <c r="H191" s="849">
        <v>4.484154929577465</v>
      </c>
      <c r="I191" s="849">
        <v>283</v>
      </c>
      <c r="J191" s="849">
        <v>6</v>
      </c>
      <c r="K191" s="849">
        <v>1704</v>
      </c>
      <c r="L191" s="849">
        <v>1</v>
      </c>
      <c r="M191" s="849">
        <v>284</v>
      </c>
      <c r="N191" s="849">
        <v>11</v>
      </c>
      <c r="O191" s="849">
        <v>3135</v>
      </c>
      <c r="P191" s="837">
        <v>1.8397887323943662</v>
      </c>
      <c r="Q191" s="850">
        <v>285</v>
      </c>
    </row>
    <row r="192" spans="1:17" ht="14.45" customHeight="1" x14ac:dyDescent="0.2">
      <c r="A192" s="831" t="s">
        <v>7510</v>
      </c>
      <c r="B192" s="832" t="s">
        <v>7511</v>
      </c>
      <c r="C192" s="832" t="s">
        <v>5356</v>
      </c>
      <c r="D192" s="832" t="s">
        <v>7512</v>
      </c>
      <c r="E192" s="832" t="s">
        <v>7513</v>
      </c>
      <c r="F192" s="849">
        <v>563</v>
      </c>
      <c r="G192" s="849">
        <v>118793</v>
      </c>
      <c r="H192" s="849">
        <v>1.1008729658598064</v>
      </c>
      <c r="I192" s="849">
        <v>211</v>
      </c>
      <c r="J192" s="849">
        <v>509</v>
      </c>
      <c r="K192" s="849">
        <v>107908</v>
      </c>
      <c r="L192" s="849">
        <v>1</v>
      </c>
      <c r="M192" s="849">
        <v>212</v>
      </c>
      <c r="N192" s="849">
        <v>524</v>
      </c>
      <c r="O192" s="849">
        <v>111612</v>
      </c>
      <c r="P192" s="837">
        <v>1.0343255365681878</v>
      </c>
      <c r="Q192" s="850">
        <v>213</v>
      </c>
    </row>
    <row r="193" spans="1:17" ht="14.45" customHeight="1" x14ac:dyDescent="0.2">
      <c r="A193" s="831" t="s">
        <v>7510</v>
      </c>
      <c r="B193" s="832" t="s">
        <v>7511</v>
      </c>
      <c r="C193" s="832" t="s">
        <v>5356</v>
      </c>
      <c r="D193" s="832" t="s">
        <v>7514</v>
      </c>
      <c r="E193" s="832" t="s">
        <v>7515</v>
      </c>
      <c r="F193" s="849">
        <v>86</v>
      </c>
      <c r="G193" s="849">
        <v>25886</v>
      </c>
      <c r="H193" s="849">
        <v>0.32223771348902058</v>
      </c>
      <c r="I193" s="849">
        <v>301</v>
      </c>
      <c r="J193" s="849">
        <v>266</v>
      </c>
      <c r="K193" s="849">
        <v>80332</v>
      </c>
      <c r="L193" s="849">
        <v>1</v>
      </c>
      <c r="M193" s="849">
        <v>302</v>
      </c>
      <c r="N193" s="849">
        <v>374</v>
      </c>
      <c r="O193" s="849">
        <v>113322</v>
      </c>
      <c r="P193" s="837">
        <v>1.4106707165264154</v>
      </c>
      <c r="Q193" s="850">
        <v>303</v>
      </c>
    </row>
    <row r="194" spans="1:17" ht="14.45" customHeight="1" x14ac:dyDescent="0.2">
      <c r="A194" s="831" t="s">
        <v>7510</v>
      </c>
      <c r="B194" s="832" t="s">
        <v>7511</v>
      </c>
      <c r="C194" s="832" t="s">
        <v>5356</v>
      </c>
      <c r="D194" s="832" t="s">
        <v>7516</v>
      </c>
      <c r="E194" s="832" t="s">
        <v>7517</v>
      </c>
      <c r="F194" s="849"/>
      <c r="G194" s="849"/>
      <c r="H194" s="849"/>
      <c r="I194" s="849"/>
      <c r="J194" s="849">
        <v>9</v>
      </c>
      <c r="K194" s="849">
        <v>900</v>
      </c>
      <c r="L194" s="849">
        <v>1</v>
      </c>
      <c r="M194" s="849">
        <v>100</v>
      </c>
      <c r="N194" s="849">
        <v>9</v>
      </c>
      <c r="O194" s="849">
        <v>900</v>
      </c>
      <c r="P194" s="837">
        <v>1</v>
      </c>
      <c r="Q194" s="850">
        <v>100</v>
      </c>
    </row>
    <row r="195" spans="1:17" ht="14.45" customHeight="1" x14ac:dyDescent="0.2">
      <c r="A195" s="831" t="s">
        <v>7510</v>
      </c>
      <c r="B195" s="832" t="s">
        <v>7511</v>
      </c>
      <c r="C195" s="832" t="s">
        <v>5356</v>
      </c>
      <c r="D195" s="832" t="s">
        <v>7518</v>
      </c>
      <c r="E195" s="832" t="s">
        <v>7519</v>
      </c>
      <c r="F195" s="849">
        <v>35</v>
      </c>
      <c r="G195" s="849">
        <v>4795</v>
      </c>
      <c r="H195" s="849">
        <v>1.1290322580645162</v>
      </c>
      <c r="I195" s="849">
        <v>137</v>
      </c>
      <c r="J195" s="849">
        <v>31</v>
      </c>
      <c r="K195" s="849">
        <v>4247</v>
      </c>
      <c r="L195" s="849">
        <v>1</v>
      </c>
      <c r="M195" s="849">
        <v>137</v>
      </c>
      <c r="N195" s="849">
        <v>36</v>
      </c>
      <c r="O195" s="849">
        <v>4968</v>
      </c>
      <c r="P195" s="837">
        <v>1.1697668942783142</v>
      </c>
      <c r="Q195" s="850">
        <v>138</v>
      </c>
    </row>
    <row r="196" spans="1:17" ht="14.45" customHeight="1" x14ac:dyDescent="0.2">
      <c r="A196" s="831" t="s">
        <v>7510</v>
      </c>
      <c r="B196" s="832" t="s">
        <v>7511</v>
      </c>
      <c r="C196" s="832" t="s">
        <v>5356</v>
      </c>
      <c r="D196" s="832" t="s">
        <v>1974</v>
      </c>
      <c r="E196" s="832" t="s">
        <v>7520</v>
      </c>
      <c r="F196" s="849">
        <v>1</v>
      </c>
      <c r="G196" s="849">
        <v>639</v>
      </c>
      <c r="H196" s="849">
        <v>0.49921874999999999</v>
      </c>
      <c r="I196" s="849">
        <v>639</v>
      </c>
      <c r="J196" s="849">
        <v>2</v>
      </c>
      <c r="K196" s="849">
        <v>1280</v>
      </c>
      <c r="L196" s="849">
        <v>1</v>
      </c>
      <c r="M196" s="849">
        <v>640</v>
      </c>
      <c r="N196" s="849">
        <v>3</v>
      </c>
      <c r="O196" s="849">
        <v>1935</v>
      </c>
      <c r="P196" s="837">
        <v>1.51171875</v>
      </c>
      <c r="Q196" s="850">
        <v>645</v>
      </c>
    </row>
    <row r="197" spans="1:17" ht="14.45" customHeight="1" x14ac:dyDescent="0.2">
      <c r="A197" s="831" t="s">
        <v>7510</v>
      </c>
      <c r="B197" s="832" t="s">
        <v>7511</v>
      </c>
      <c r="C197" s="832" t="s">
        <v>5356</v>
      </c>
      <c r="D197" s="832" t="s">
        <v>7521</v>
      </c>
      <c r="E197" s="832" t="s">
        <v>7522</v>
      </c>
      <c r="F197" s="849">
        <v>6</v>
      </c>
      <c r="G197" s="849">
        <v>1038</v>
      </c>
      <c r="H197" s="849">
        <v>0.49712643678160917</v>
      </c>
      <c r="I197" s="849">
        <v>173</v>
      </c>
      <c r="J197" s="849">
        <v>12</v>
      </c>
      <c r="K197" s="849">
        <v>2088</v>
      </c>
      <c r="L197" s="849">
        <v>1</v>
      </c>
      <c r="M197" s="849">
        <v>174</v>
      </c>
      <c r="N197" s="849">
        <v>15</v>
      </c>
      <c r="O197" s="849">
        <v>2625</v>
      </c>
      <c r="P197" s="837">
        <v>1.257183908045977</v>
      </c>
      <c r="Q197" s="850">
        <v>175</v>
      </c>
    </row>
    <row r="198" spans="1:17" ht="14.45" customHeight="1" x14ac:dyDescent="0.2">
      <c r="A198" s="831" t="s">
        <v>7510</v>
      </c>
      <c r="B198" s="832" t="s">
        <v>7511</v>
      </c>
      <c r="C198" s="832" t="s">
        <v>5356</v>
      </c>
      <c r="D198" s="832" t="s">
        <v>7523</v>
      </c>
      <c r="E198" s="832" t="s">
        <v>7524</v>
      </c>
      <c r="F198" s="849"/>
      <c r="G198" s="849"/>
      <c r="H198" s="849"/>
      <c r="I198" s="849"/>
      <c r="J198" s="849">
        <v>154</v>
      </c>
      <c r="K198" s="849">
        <v>42196</v>
      </c>
      <c r="L198" s="849">
        <v>1</v>
      </c>
      <c r="M198" s="849">
        <v>274</v>
      </c>
      <c r="N198" s="849">
        <v>128</v>
      </c>
      <c r="O198" s="849">
        <v>35456</v>
      </c>
      <c r="P198" s="837">
        <v>0.84026921983126368</v>
      </c>
      <c r="Q198" s="850">
        <v>277</v>
      </c>
    </row>
    <row r="199" spans="1:17" ht="14.45" customHeight="1" x14ac:dyDescent="0.2">
      <c r="A199" s="831" t="s">
        <v>7510</v>
      </c>
      <c r="B199" s="832" t="s">
        <v>7511</v>
      </c>
      <c r="C199" s="832" t="s">
        <v>5356</v>
      </c>
      <c r="D199" s="832" t="s">
        <v>7525</v>
      </c>
      <c r="E199" s="832" t="s">
        <v>7526</v>
      </c>
      <c r="F199" s="849">
        <v>195</v>
      </c>
      <c r="G199" s="849">
        <v>27690</v>
      </c>
      <c r="H199" s="849">
        <v>1.1142857142857143</v>
      </c>
      <c r="I199" s="849">
        <v>142</v>
      </c>
      <c r="J199" s="849">
        <v>175</v>
      </c>
      <c r="K199" s="849">
        <v>24850</v>
      </c>
      <c r="L199" s="849">
        <v>1</v>
      </c>
      <c r="M199" s="849">
        <v>142</v>
      </c>
      <c r="N199" s="849">
        <v>157</v>
      </c>
      <c r="O199" s="849">
        <v>22137</v>
      </c>
      <c r="P199" s="837">
        <v>0.89082494969818915</v>
      </c>
      <c r="Q199" s="850">
        <v>141</v>
      </c>
    </row>
    <row r="200" spans="1:17" ht="14.45" customHeight="1" x14ac:dyDescent="0.2">
      <c r="A200" s="831" t="s">
        <v>7510</v>
      </c>
      <c r="B200" s="832" t="s">
        <v>7511</v>
      </c>
      <c r="C200" s="832" t="s">
        <v>5356</v>
      </c>
      <c r="D200" s="832" t="s">
        <v>7527</v>
      </c>
      <c r="E200" s="832" t="s">
        <v>7526</v>
      </c>
      <c r="F200" s="849">
        <v>35</v>
      </c>
      <c r="G200" s="849">
        <v>2730</v>
      </c>
      <c r="H200" s="849">
        <v>1.1290322580645162</v>
      </c>
      <c r="I200" s="849">
        <v>78</v>
      </c>
      <c r="J200" s="849">
        <v>31</v>
      </c>
      <c r="K200" s="849">
        <v>2418</v>
      </c>
      <c r="L200" s="849">
        <v>1</v>
      </c>
      <c r="M200" s="849">
        <v>78</v>
      </c>
      <c r="N200" s="849">
        <v>36</v>
      </c>
      <c r="O200" s="849">
        <v>2844</v>
      </c>
      <c r="P200" s="837">
        <v>1.1761786600496278</v>
      </c>
      <c r="Q200" s="850">
        <v>79</v>
      </c>
    </row>
    <row r="201" spans="1:17" ht="14.45" customHeight="1" x14ac:dyDescent="0.2">
      <c r="A201" s="831" t="s">
        <v>7510</v>
      </c>
      <c r="B201" s="832" t="s">
        <v>7511</v>
      </c>
      <c r="C201" s="832" t="s">
        <v>5356</v>
      </c>
      <c r="D201" s="832" t="s">
        <v>7528</v>
      </c>
      <c r="E201" s="832" t="s">
        <v>7529</v>
      </c>
      <c r="F201" s="849">
        <v>194</v>
      </c>
      <c r="G201" s="849">
        <v>60916</v>
      </c>
      <c r="H201" s="849">
        <v>1.1085714285714285</v>
      </c>
      <c r="I201" s="849">
        <v>314</v>
      </c>
      <c r="J201" s="849">
        <v>175</v>
      </c>
      <c r="K201" s="849">
        <v>54950</v>
      </c>
      <c r="L201" s="849">
        <v>1</v>
      </c>
      <c r="M201" s="849">
        <v>314</v>
      </c>
      <c r="N201" s="849">
        <v>157</v>
      </c>
      <c r="O201" s="849">
        <v>49612</v>
      </c>
      <c r="P201" s="837">
        <v>0.9028571428571428</v>
      </c>
      <c r="Q201" s="850">
        <v>316</v>
      </c>
    </row>
    <row r="202" spans="1:17" ht="14.45" customHeight="1" x14ac:dyDescent="0.2">
      <c r="A202" s="831" t="s">
        <v>7510</v>
      </c>
      <c r="B202" s="832" t="s">
        <v>7511</v>
      </c>
      <c r="C202" s="832" t="s">
        <v>5356</v>
      </c>
      <c r="D202" s="832" t="s">
        <v>7530</v>
      </c>
      <c r="E202" s="832" t="s">
        <v>7531</v>
      </c>
      <c r="F202" s="849">
        <v>195</v>
      </c>
      <c r="G202" s="849">
        <v>31785</v>
      </c>
      <c r="H202" s="849">
        <v>6.290322580645161</v>
      </c>
      <c r="I202" s="849">
        <v>163</v>
      </c>
      <c r="J202" s="849">
        <v>31</v>
      </c>
      <c r="K202" s="849">
        <v>5053</v>
      </c>
      <c r="L202" s="849">
        <v>1</v>
      </c>
      <c r="M202" s="849">
        <v>163</v>
      </c>
      <c r="N202" s="849">
        <v>31</v>
      </c>
      <c r="O202" s="849">
        <v>5115</v>
      </c>
      <c r="P202" s="837">
        <v>1.0122699386503067</v>
      </c>
      <c r="Q202" s="850">
        <v>165</v>
      </c>
    </row>
    <row r="203" spans="1:17" ht="14.45" customHeight="1" x14ac:dyDescent="0.2">
      <c r="A203" s="831" t="s">
        <v>7510</v>
      </c>
      <c r="B203" s="832" t="s">
        <v>7511</v>
      </c>
      <c r="C203" s="832" t="s">
        <v>5356</v>
      </c>
      <c r="D203" s="832" t="s">
        <v>7532</v>
      </c>
      <c r="E203" s="832" t="s">
        <v>7513</v>
      </c>
      <c r="F203" s="849">
        <v>103</v>
      </c>
      <c r="G203" s="849">
        <v>7416</v>
      </c>
      <c r="H203" s="849">
        <v>0.79844961240310075</v>
      </c>
      <c r="I203" s="849">
        <v>72</v>
      </c>
      <c r="J203" s="849">
        <v>129</v>
      </c>
      <c r="K203" s="849">
        <v>9288</v>
      </c>
      <c r="L203" s="849">
        <v>1</v>
      </c>
      <c r="M203" s="849">
        <v>72</v>
      </c>
      <c r="N203" s="849">
        <v>138</v>
      </c>
      <c r="O203" s="849">
        <v>10212</v>
      </c>
      <c r="P203" s="837">
        <v>1.099483204134367</v>
      </c>
      <c r="Q203" s="850">
        <v>74</v>
      </c>
    </row>
    <row r="204" spans="1:17" ht="14.45" customHeight="1" x14ac:dyDescent="0.2">
      <c r="A204" s="831" t="s">
        <v>7510</v>
      </c>
      <c r="B204" s="832" t="s">
        <v>7511</v>
      </c>
      <c r="C204" s="832" t="s">
        <v>5356</v>
      </c>
      <c r="D204" s="832" t="s">
        <v>7533</v>
      </c>
      <c r="E204" s="832" t="s">
        <v>7534</v>
      </c>
      <c r="F204" s="849">
        <v>6</v>
      </c>
      <c r="G204" s="849">
        <v>7266</v>
      </c>
      <c r="H204" s="849">
        <v>0.39966996699669965</v>
      </c>
      <c r="I204" s="849">
        <v>1211</v>
      </c>
      <c r="J204" s="849">
        <v>15</v>
      </c>
      <c r="K204" s="849">
        <v>18180</v>
      </c>
      <c r="L204" s="849">
        <v>1</v>
      </c>
      <c r="M204" s="849">
        <v>1212</v>
      </c>
      <c r="N204" s="849">
        <v>21</v>
      </c>
      <c r="O204" s="849">
        <v>25536</v>
      </c>
      <c r="P204" s="837">
        <v>1.4046204620462046</v>
      </c>
      <c r="Q204" s="850">
        <v>1216</v>
      </c>
    </row>
    <row r="205" spans="1:17" ht="14.45" customHeight="1" x14ac:dyDescent="0.2">
      <c r="A205" s="831" t="s">
        <v>7510</v>
      </c>
      <c r="B205" s="832" t="s">
        <v>7511</v>
      </c>
      <c r="C205" s="832" t="s">
        <v>5356</v>
      </c>
      <c r="D205" s="832" t="s">
        <v>7535</v>
      </c>
      <c r="E205" s="832" t="s">
        <v>7536</v>
      </c>
      <c r="F205" s="849">
        <v>5</v>
      </c>
      <c r="G205" s="849">
        <v>570</v>
      </c>
      <c r="H205" s="849">
        <v>0.61956521739130432</v>
      </c>
      <c r="I205" s="849">
        <v>114</v>
      </c>
      <c r="J205" s="849">
        <v>8</v>
      </c>
      <c r="K205" s="849">
        <v>920</v>
      </c>
      <c r="L205" s="849">
        <v>1</v>
      </c>
      <c r="M205" s="849">
        <v>115</v>
      </c>
      <c r="N205" s="849">
        <v>11</v>
      </c>
      <c r="O205" s="849">
        <v>1276</v>
      </c>
      <c r="P205" s="837">
        <v>1.3869565217391304</v>
      </c>
      <c r="Q205" s="850">
        <v>116</v>
      </c>
    </row>
    <row r="206" spans="1:17" ht="14.45" customHeight="1" x14ac:dyDescent="0.2">
      <c r="A206" s="831" t="s">
        <v>7510</v>
      </c>
      <c r="B206" s="832" t="s">
        <v>7511</v>
      </c>
      <c r="C206" s="832" t="s">
        <v>5356</v>
      </c>
      <c r="D206" s="832" t="s">
        <v>7537</v>
      </c>
      <c r="E206" s="832" t="s">
        <v>7538</v>
      </c>
      <c r="F206" s="849"/>
      <c r="G206" s="849"/>
      <c r="H206" s="849"/>
      <c r="I206" s="849"/>
      <c r="J206" s="849">
        <v>1</v>
      </c>
      <c r="K206" s="849">
        <v>302</v>
      </c>
      <c r="L206" s="849">
        <v>1</v>
      </c>
      <c r="M206" s="849">
        <v>302</v>
      </c>
      <c r="N206" s="849">
        <v>1</v>
      </c>
      <c r="O206" s="849">
        <v>304</v>
      </c>
      <c r="P206" s="837">
        <v>1.0066225165562914</v>
      </c>
      <c r="Q206" s="850">
        <v>304</v>
      </c>
    </row>
    <row r="207" spans="1:17" ht="14.45" customHeight="1" x14ac:dyDescent="0.2">
      <c r="A207" s="831" t="s">
        <v>7539</v>
      </c>
      <c r="B207" s="832" t="s">
        <v>7540</v>
      </c>
      <c r="C207" s="832" t="s">
        <v>5356</v>
      </c>
      <c r="D207" s="832" t="s">
        <v>7541</v>
      </c>
      <c r="E207" s="832" t="s">
        <v>7542</v>
      </c>
      <c r="F207" s="849">
        <v>15</v>
      </c>
      <c r="G207" s="849">
        <v>870</v>
      </c>
      <c r="H207" s="849">
        <v>7.5</v>
      </c>
      <c r="I207" s="849">
        <v>58</v>
      </c>
      <c r="J207" s="849">
        <v>2</v>
      </c>
      <c r="K207" s="849">
        <v>116</v>
      </c>
      <c r="L207" s="849">
        <v>1</v>
      </c>
      <c r="M207" s="849">
        <v>58</v>
      </c>
      <c r="N207" s="849">
        <v>9</v>
      </c>
      <c r="O207" s="849">
        <v>531</v>
      </c>
      <c r="P207" s="837">
        <v>4.5775862068965516</v>
      </c>
      <c r="Q207" s="850">
        <v>59</v>
      </c>
    </row>
    <row r="208" spans="1:17" ht="14.45" customHeight="1" x14ac:dyDescent="0.2">
      <c r="A208" s="831" t="s">
        <v>7539</v>
      </c>
      <c r="B208" s="832" t="s">
        <v>7540</v>
      </c>
      <c r="C208" s="832" t="s">
        <v>5356</v>
      </c>
      <c r="D208" s="832" t="s">
        <v>7543</v>
      </c>
      <c r="E208" s="832" t="s">
        <v>7544</v>
      </c>
      <c r="F208" s="849">
        <v>4</v>
      </c>
      <c r="G208" s="849">
        <v>524</v>
      </c>
      <c r="H208" s="849">
        <v>0.99242424242424243</v>
      </c>
      <c r="I208" s="849">
        <v>131</v>
      </c>
      <c r="J208" s="849">
        <v>4</v>
      </c>
      <c r="K208" s="849">
        <v>528</v>
      </c>
      <c r="L208" s="849">
        <v>1</v>
      </c>
      <c r="M208" s="849">
        <v>132</v>
      </c>
      <c r="N208" s="849">
        <v>5</v>
      </c>
      <c r="O208" s="849">
        <v>660</v>
      </c>
      <c r="P208" s="837">
        <v>1.25</v>
      </c>
      <c r="Q208" s="850">
        <v>132</v>
      </c>
    </row>
    <row r="209" spans="1:17" ht="14.45" customHeight="1" x14ac:dyDescent="0.2">
      <c r="A209" s="831" t="s">
        <v>7539</v>
      </c>
      <c r="B209" s="832" t="s">
        <v>7540</v>
      </c>
      <c r="C209" s="832" t="s">
        <v>5356</v>
      </c>
      <c r="D209" s="832" t="s">
        <v>7545</v>
      </c>
      <c r="E209" s="832" t="s">
        <v>7546</v>
      </c>
      <c r="F209" s="849">
        <v>4</v>
      </c>
      <c r="G209" s="849">
        <v>756</v>
      </c>
      <c r="H209" s="849">
        <v>3.9789473684210526</v>
      </c>
      <c r="I209" s="849">
        <v>189</v>
      </c>
      <c r="J209" s="849">
        <v>1</v>
      </c>
      <c r="K209" s="849">
        <v>190</v>
      </c>
      <c r="L209" s="849">
        <v>1</v>
      </c>
      <c r="M209" s="849">
        <v>190</v>
      </c>
      <c r="N209" s="849"/>
      <c r="O209" s="849"/>
      <c r="P209" s="837"/>
      <c r="Q209" s="850"/>
    </row>
    <row r="210" spans="1:17" ht="14.45" customHeight="1" x14ac:dyDescent="0.2">
      <c r="A210" s="831" t="s">
        <v>7539</v>
      </c>
      <c r="B210" s="832" t="s">
        <v>7540</v>
      </c>
      <c r="C210" s="832" t="s">
        <v>5356</v>
      </c>
      <c r="D210" s="832" t="s">
        <v>7547</v>
      </c>
      <c r="E210" s="832" t="s">
        <v>7548</v>
      </c>
      <c r="F210" s="849">
        <v>2</v>
      </c>
      <c r="G210" s="849">
        <v>360</v>
      </c>
      <c r="H210" s="849">
        <v>2</v>
      </c>
      <c r="I210" s="849">
        <v>180</v>
      </c>
      <c r="J210" s="849">
        <v>1</v>
      </c>
      <c r="K210" s="849">
        <v>180</v>
      </c>
      <c r="L210" s="849">
        <v>1</v>
      </c>
      <c r="M210" s="849">
        <v>180</v>
      </c>
      <c r="N210" s="849"/>
      <c r="O210" s="849"/>
      <c r="P210" s="837"/>
      <c r="Q210" s="850"/>
    </row>
    <row r="211" spans="1:17" ht="14.45" customHeight="1" x14ac:dyDescent="0.2">
      <c r="A211" s="831" t="s">
        <v>7539</v>
      </c>
      <c r="B211" s="832" t="s">
        <v>7540</v>
      </c>
      <c r="C211" s="832" t="s">
        <v>5356</v>
      </c>
      <c r="D211" s="832" t="s">
        <v>7549</v>
      </c>
      <c r="E211" s="832" t="s">
        <v>7550</v>
      </c>
      <c r="F211" s="849"/>
      <c r="G211" s="849"/>
      <c r="H211" s="849"/>
      <c r="I211" s="849"/>
      <c r="J211" s="849">
        <v>1</v>
      </c>
      <c r="K211" s="849">
        <v>337</v>
      </c>
      <c r="L211" s="849">
        <v>1</v>
      </c>
      <c r="M211" s="849">
        <v>337</v>
      </c>
      <c r="N211" s="849">
        <v>2</v>
      </c>
      <c r="O211" s="849">
        <v>682</v>
      </c>
      <c r="P211" s="837">
        <v>2.0237388724035608</v>
      </c>
      <c r="Q211" s="850">
        <v>341</v>
      </c>
    </row>
    <row r="212" spans="1:17" ht="14.45" customHeight="1" x14ac:dyDescent="0.2">
      <c r="A212" s="831" t="s">
        <v>7539</v>
      </c>
      <c r="B212" s="832" t="s">
        <v>7540</v>
      </c>
      <c r="C212" s="832" t="s">
        <v>5356</v>
      </c>
      <c r="D212" s="832" t="s">
        <v>7551</v>
      </c>
      <c r="E212" s="832" t="s">
        <v>7552</v>
      </c>
      <c r="F212" s="849">
        <v>17</v>
      </c>
      <c r="G212" s="849">
        <v>5933</v>
      </c>
      <c r="H212" s="849">
        <v>16.951428571428572</v>
      </c>
      <c r="I212" s="849">
        <v>349</v>
      </c>
      <c r="J212" s="849">
        <v>1</v>
      </c>
      <c r="K212" s="849">
        <v>350</v>
      </c>
      <c r="L212" s="849">
        <v>1</v>
      </c>
      <c r="M212" s="849">
        <v>350</v>
      </c>
      <c r="N212" s="849">
        <v>8</v>
      </c>
      <c r="O212" s="849">
        <v>2808</v>
      </c>
      <c r="P212" s="837">
        <v>8.0228571428571431</v>
      </c>
      <c r="Q212" s="850">
        <v>351</v>
      </c>
    </row>
    <row r="213" spans="1:17" ht="14.45" customHeight="1" x14ac:dyDescent="0.2">
      <c r="A213" s="831" t="s">
        <v>7539</v>
      </c>
      <c r="B213" s="832" t="s">
        <v>7540</v>
      </c>
      <c r="C213" s="832" t="s">
        <v>5356</v>
      </c>
      <c r="D213" s="832" t="s">
        <v>7553</v>
      </c>
      <c r="E213" s="832" t="s">
        <v>7554</v>
      </c>
      <c r="F213" s="849"/>
      <c r="G213" s="849"/>
      <c r="H213" s="849"/>
      <c r="I213" s="849"/>
      <c r="J213" s="849">
        <v>1</v>
      </c>
      <c r="K213" s="849">
        <v>392</v>
      </c>
      <c r="L213" s="849">
        <v>1</v>
      </c>
      <c r="M213" s="849">
        <v>392</v>
      </c>
      <c r="N213" s="849">
        <v>1</v>
      </c>
      <c r="O213" s="849">
        <v>399</v>
      </c>
      <c r="P213" s="837">
        <v>1.0178571428571428</v>
      </c>
      <c r="Q213" s="850">
        <v>399</v>
      </c>
    </row>
    <row r="214" spans="1:17" ht="14.45" customHeight="1" x14ac:dyDescent="0.2">
      <c r="A214" s="831" t="s">
        <v>7539</v>
      </c>
      <c r="B214" s="832" t="s">
        <v>7540</v>
      </c>
      <c r="C214" s="832" t="s">
        <v>5356</v>
      </c>
      <c r="D214" s="832" t="s">
        <v>7555</v>
      </c>
      <c r="E214" s="832" t="s">
        <v>7556</v>
      </c>
      <c r="F214" s="849"/>
      <c r="G214" s="849"/>
      <c r="H214" s="849"/>
      <c r="I214" s="849"/>
      <c r="J214" s="849">
        <v>1</v>
      </c>
      <c r="K214" s="849">
        <v>707</v>
      </c>
      <c r="L214" s="849">
        <v>1</v>
      </c>
      <c r="M214" s="849">
        <v>707</v>
      </c>
      <c r="N214" s="849">
        <v>1</v>
      </c>
      <c r="O214" s="849">
        <v>713</v>
      </c>
      <c r="P214" s="837">
        <v>1.0084865629420086</v>
      </c>
      <c r="Q214" s="850">
        <v>713</v>
      </c>
    </row>
    <row r="215" spans="1:17" ht="14.45" customHeight="1" x14ac:dyDescent="0.2">
      <c r="A215" s="831" t="s">
        <v>7539</v>
      </c>
      <c r="B215" s="832" t="s">
        <v>7540</v>
      </c>
      <c r="C215" s="832" t="s">
        <v>5356</v>
      </c>
      <c r="D215" s="832" t="s">
        <v>7557</v>
      </c>
      <c r="E215" s="832" t="s">
        <v>7558</v>
      </c>
      <c r="F215" s="849">
        <v>19</v>
      </c>
      <c r="G215" s="849">
        <v>5795</v>
      </c>
      <c r="H215" s="849">
        <v>2.375</v>
      </c>
      <c r="I215" s="849">
        <v>305</v>
      </c>
      <c r="J215" s="849">
        <v>8</v>
      </c>
      <c r="K215" s="849">
        <v>2440</v>
      </c>
      <c r="L215" s="849">
        <v>1</v>
      </c>
      <c r="M215" s="849">
        <v>305</v>
      </c>
      <c r="N215" s="849">
        <v>15</v>
      </c>
      <c r="O215" s="849">
        <v>4620</v>
      </c>
      <c r="P215" s="837">
        <v>1.8934426229508197</v>
      </c>
      <c r="Q215" s="850">
        <v>308</v>
      </c>
    </row>
    <row r="216" spans="1:17" ht="14.45" customHeight="1" x14ac:dyDescent="0.2">
      <c r="A216" s="831" t="s">
        <v>7539</v>
      </c>
      <c r="B216" s="832" t="s">
        <v>7540</v>
      </c>
      <c r="C216" s="832" t="s">
        <v>5356</v>
      </c>
      <c r="D216" s="832" t="s">
        <v>7559</v>
      </c>
      <c r="E216" s="832" t="s">
        <v>7560</v>
      </c>
      <c r="F216" s="849">
        <v>1</v>
      </c>
      <c r="G216" s="849">
        <v>494</v>
      </c>
      <c r="H216" s="849">
        <v>0.99797979797979797</v>
      </c>
      <c r="I216" s="849">
        <v>494</v>
      </c>
      <c r="J216" s="849">
        <v>1</v>
      </c>
      <c r="K216" s="849">
        <v>495</v>
      </c>
      <c r="L216" s="849">
        <v>1</v>
      </c>
      <c r="M216" s="849">
        <v>495</v>
      </c>
      <c r="N216" s="849">
        <v>4</v>
      </c>
      <c r="O216" s="849">
        <v>1996</v>
      </c>
      <c r="P216" s="837">
        <v>4.0323232323232325</v>
      </c>
      <c r="Q216" s="850">
        <v>499</v>
      </c>
    </row>
    <row r="217" spans="1:17" ht="14.45" customHeight="1" x14ac:dyDescent="0.2">
      <c r="A217" s="831" t="s">
        <v>7539</v>
      </c>
      <c r="B217" s="832" t="s">
        <v>7540</v>
      </c>
      <c r="C217" s="832" t="s">
        <v>5356</v>
      </c>
      <c r="D217" s="832" t="s">
        <v>7561</v>
      </c>
      <c r="E217" s="832" t="s">
        <v>7562</v>
      </c>
      <c r="F217" s="849">
        <v>24</v>
      </c>
      <c r="G217" s="849">
        <v>8880</v>
      </c>
      <c r="H217" s="849">
        <v>2.3935309973045822</v>
      </c>
      <c r="I217" s="849">
        <v>370</v>
      </c>
      <c r="J217" s="849">
        <v>10</v>
      </c>
      <c r="K217" s="849">
        <v>3710</v>
      </c>
      <c r="L217" s="849">
        <v>1</v>
      </c>
      <c r="M217" s="849">
        <v>371</v>
      </c>
      <c r="N217" s="849">
        <v>16</v>
      </c>
      <c r="O217" s="849">
        <v>6016</v>
      </c>
      <c r="P217" s="837">
        <v>1.6215633423180593</v>
      </c>
      <c r="Q217" s="850">
        <v>376</v>
      </c>
    </row>
    <row r="218" spans="1:17" ht="14.45" customHeight="1" x14ac:dyDescent="0.2">
      <c r="A218" s="831" t="s">
        <v>7539</v>
      </c>
      <c r="B218" s="832" t="s">
        <v>7540</v>
      </c>
      <c r="C218" s="832" t="s">
        <v>5356</v>
      </c>
      <c r="D218" s="832" t="s">
        <v>7563</v>
      </c>
      <c r="E218" s="832" t="s">
        <v>7564</v>
      </c>
      <c r="F218" s="849">
        <v>3</v>
      </c>
      <c r="G218" s="849">
        <v>375</v>
      </c>
      <c r="H218" s="849">
        <v>1.4880952380952381</v>
      </c>
      <c r="I218" s="849">
        <v>125</v>
      </c>
      <c r="J218" s="849">
        <v>2</v>
      </c>
      <c r="K218" s="849">
        <v>252</v>
      </c>
      <c r="L218" s="849">
        <v>1</v>
      </c>
      <c r="M218" s="849">
        <v>126</v>
      </c>
      <c r="N218" s="849"/>
      <c r="O218" s="849"/>
      <c r="P218" s="837"/>
      <c r="Q218" s="850"/>
    </row>
    <row r="219" spans="1:17" ht="14.45" customHeight="1" x14ac:dyDescent="0.2">
      <c r="A219" s="831" t="s">
        <v>7539</v>
      </c>
      <c r="B219" s="832" t="s">
        <v>7540</v>
      </c>
      <c r="C219" s="832" t="s">
        <v>5356</v>
      </c>
      <c r="D219" s="832" t="s">
        <v>7565</v>
      </c>
      <c r="E219" s="832" t="s">
        <v>7566</v>
      </c>
      <c r="F219" s="849"/>
      <c r="G219" s="849"/>
      <c r="H219" s="849"/>
      <c r="I219" s="849"/>
      <c r="J219" s="849"/>
      <c r="K219" s="849"/>
      <c r="L219" s="849"/>
      <c r="M219" s="849"/>
      <c r="N219" s="849">
        <v>2</v>
      </c>
      <c r="O219" s="849">
        <v>926</v>
      </c>
      <c r="P219" s="837"/>
      <c r="Q219" s="850">
        <v>463</v>
      </c>
    </row>
    <row r="220" spans="1:17" ht="14.45" customHeight="1" x14ac:dyDescent="0.2">
      <c r="A220" s="831" t="s">
        <v>7539</v>
      </c>
      <c r="B220" s="832" t="s">
        <v>7540</v>
      </c>
      <c r="C220" s="832" t="s">
        <v>5356</v>
      </c>
      <c r="D220" s="832" t="s">
        <v>7567</v>
      </c>
      <c r="E220" s="832" t="s">
        <v>7568</v>
      </c>
      <c r="F220" s="849"/>
      <c r="G220" s="849"/>
      <c r="H220" s="849"/>
      <c r="I220" s="849"/>
      <c r="J220" s="849">
        <v>5</v>
      </c>
      <c r="K220" s="849">
        <v>290</v>
      </c>
      <c r="L220" s="849">
        <v>1</v>
      </c>
      <c r="M220" s="849">
        <v>58</v>
      </c>
      <c r="N220" s="849">
        <v>3</v>
      </c>
      <c r="O220" s="849">
        <v>177</v>
      </c>
      <c r="P220" s="837">
        <v>0.6103448275862069</v>
      </c>
      <c r="Q220" s="850">
        <v>59</v>
      </c>
    </row>
    <row r="221" spans="1:17" ht="14.45" customHeight="1" x14ac:dyDescent="0.2">
      <c r="A221" s="831" t="s">
        <v>7539</v>
      </c>
      <c r="B221" s="832" t="s">
        <v>7540</v>
      </c>
      <c r="C221" s="832" t="s">
        <v>5356</v>
      </c>
      <c r="D221" s="832" t="s">
        <v>7569</v>
      </c>
      <c r="E221" s="832" t="s">
        <v>7570</v>
      </c>
      <c r="F221" s="849">
        <v>36</v>
      </c>
      <c r="G221" s="849">
        <v>6336</v>
      </c>
      <c r="H221" s="849">
        <v>1.8</v>
      </c>
      <c r="I221" s="849">
        <v>176</v>
      </c>
      <c r="J221" s="849">
        <v>20</v>
      </c>
      <c r="K221" s="849">
        <v>3520</v>
      </c>
      <c r="L221" s="849">
        <v>1</v>
      </c>
      <c r="M221" s="849">
        <v>176</v>
      </c>
      <c r="N221" s="849">
        <v>16</v>
      </c>
      <c r="O221" s="849">
        <v>2864</v>
      </c>
      <c r="P221" s="837">
        <v>0.8136363636363636</v>
      </c>
      <c r="Q221" s="850">
        <v>179</v>
      </c>
    </row>
    <row r="222" spans="1:17" ht="14.45" customHeight="1" x14ac:dyDescent="0.2">
      <c r="A222" s="831" t="s">
        <v>7539</v>
      </c>
      <c r="B222" s="832" t="s">
        <v>7540</v>
      </c>
      <c r="C222" s="832" t="s">
        <v>5356</v>
      </c>
      <c r="D222" s="832" t="s">
        <v>7571</v>
      </c>
      <c r="E222" s="832" t="s">
        <v>7572</v>
      </c>
      <c r="F222" s="849"/>
      <c r="G222" s="849"/>
      <c r="H222" s="849"/>
      <c r="I222" s="849"/>
      <c r="J222" s="849">
        <v>2</v>
      </c>
      <c r="K222" s="849">
        <v>172</v>
      </c>
      <c r="L222" s="849">
        <v>1</v>
      </c>
      <c r="M222" s="849">
        <v>86</v>
      </c>
      <c r="N222" s="849">
        <v>4</v>
      </c>
      <c r="O222" s="849">
        <v>348</v>
      </c>
      <c r="P222" s="837">
        <v>2.0232558139534884</v>
      </c>
      <c r="Q222" s="850">
        <v>87</v>
      </c>
    </row>
    <row r="223" spans="1:17" ht="14.45" customHeight="1" x14ac:dyDescent="0.2">
      <c r="A223" s="831" t="s">
        <v>7539</v>
      </c>
      <c r="B223" s="832" t="s">
        <v>7540</v>
      </c>
      <c r="C223" s="832" t="s">
        <v>5356</v>
      </c>
      <c r="D223" s="832" t="s">
        <v>7573</v>
      </c>
      <c r="E223" s="832" t="s">
        <v>7574</v>
      </c>
      <c r="F223" s="849">
        <v>3</v>
      </c>
      <c r="G223" s="849">
        <v>510</v>
      </c>
      <c r="H223" s="849">
        <v>3</v>
      </c>
      <c r="I223" s="849">
        <v>170</v>
      </c>
      <c r="J223" s="849">
        <v>1</v>
      </c>
      <c r="K223" s="849">
        <v>170</v>
      </c>
      <c r="L223" s="849">
        <v>1</v>
      </c>
      <c r="M223" s="849">
        <v>170</v>
      </c>
      <c r="N223" s="849">
        <v>2</v>
      </c>
      <c r="O223" s="849">
        <v>344</v>
      </c>
      <c r="P223" s="837">
        <v>2.0235294117647058</v>
      </c>
      <c r="Q223" s="850">
        <v>172</v>
      </c>
    </row>
    <row r="224" spans="1:17" ht="14.45" customHeight="1" x14ac:dyDescent="0.2">
      <c r="A224" s="831" t="s">
        <v>7539</v>
      </c>
      <c r="B224" s="832" t="s">
        <v>7540</v>
      </c>
      <c r="C224" s="832" t="s">
        <v>5356</v>
      </c>
      <c r="D224" s="832" t="s">
        <v>7575</v>
      </c>
      <c r="E224" s="832" t="s">
        <v>7576</v>
      </c>
      <c r="F224" s="849"/>
      <c r="G224" s="849"/>
      <c r="H224" s="849"/>
      <c r="I224" s="849"/>
      <c r="J224" s="849">
        <v>1</v>
      </c>
      <c r="K224" s="849">
        <v>264</v>
      </c>
      <c r="L224" s="849">
        <v>1</v>
      </c>
      <c r="M224" s="849">
        <v>264</v>
      </c>
      <c r="N224" s="849">
        <v>1</v>
      </c>
      <c r="O224" s="849">
        <v>267</v>
      </c>
      <c r="P224" s="837">
        <v>1.0113636363636365</v>
      </c>
      <c r="Q224" s="850">
        <v>267</v>
      </c>
    </row>
    <row r="225" spans="1:17" ht="14.45" customHeight="1" x14ac:dyDescent="0.2">
      <c r="A225" s="831" t="s">
        <v>7577</v>
      </c>
      <c r="B225" s="832" t="s">
        <v>7578</v>
      </c>
      <c r="C225" s="832" t="s">
        <v>5356</v>
      </c>
      <c r="D225" s="832" t="s">
        <v>7579</v>
      </c>
      <c r="E225" s="832" t="s">
        <v>7580</v>
      </c>
      <c r="F225" s="849">
        <v>687</v>
      </c>
      <c r="G225" s="849">
        <v>118851</v>
      </c>
      <c r="H225" s="849">
        <v>1.0271454498314752</v>
      </c>
      <c r="I225" s="849">
        <v>173</v>
      </c>
      <c r="J225" s="849">
        <v>665</v>
      </c>
      <c r="K225" s="849">
        <v>115710</v>
      </c>
      <c r="L225" s="849">
        <v>1</v>
      </c>
      <c r="M225" s="849">
        <v>174</v>
      </c>
      <c r="N225" s="849">
        <v>674</v>
      </c>
      <c r="O225" s="849">
        <v>117950</v>
      </c>
      <c r="P225" s="837">
        <v>1.0193587416817906</v>
      </c>
      <c r="Q225" s="850">
        <v>175</v>
      </c>
    </row>
    <row r="226" spans="1:17" ht="14.45" customHeight="1" x14ac:dyDescent="0.2">
      <c r="A226" s="831" t="s">
        <v>7577</v>
      </c>
      <c r="B226" s="832" t="s">
        <v>7578</v>
      </c>
      <c r="C226" s="832" t="s">
        <v>5356</v>
      </c>
      <c r="D226" s="832" t="s">
        <v>7581</v>
      </c>
      <c r="E226" s="832" t="s">
        <v>7582</v>
      </c>
      <c r="F226" s="849"/>
      <c r="G226" s="849"/>
      <c r="H226" s="849"/>
      <c r="I226" s="849"/>
      <c r="J226" s="849">
        <v>1</v>
      </c>
      <c r="K226" s="849">
        <v>1070</v>
      </c>
      <c r="L226" s="849">
        <v>1</v>
      </c>
      <c r="M226" s="849">
        <v>1070</v>
      </c>
      <c r="N226" s="849"/>
      <c r="O226" s="849"/>
      <c r="P226" s="837"/>
      <c r="Q226" s="850"/>
    </row>
    <row r="227" spans="1:17" ht="14.45" customHeight="1" x14ac:dyDescent="0.2">
      <c r="A227" s="831" t="s">
        <v>7577</v>
      </c>
      <c r="B227" s="832" t="s">
        <v>7578</v>
      </c>
      <c r="C227" s="832" t="s">
        <v>5356</v>
      </c>
      <c r="D227" s="832" t="s">
        <v>7583</v>
      </c>
      <c r="E227" s="832" t="s">
        <v>7584</v>
      </c>
      <c r="F227" s="849">
        <v>18</v>
      </c>
      <c r="G227" s="849">
        <v>828</v>
      </c>
      <c r="H227" s="849">
        <v>1.5</v>
      </c>
      <c r="I227" s="849">
        <v>46</v>
      </c>
      <c r="J227" s="849">
        <v>12</v>
      </c>
      <c r="K227" s="849">
        <v>552</v>
      </c>
      <c r="L227" s="849">
        <v>1</v>
      </c>
      <c r="M227" s="849">
        <v>46</v>
      </c>
      <c r="N227" s="849">
        <v>3</v>
      </c>
      <c r="O227" s="849">
        <v>141</v>
      </c>
      <c r="P227" s="837">
        <v>0.25543478260869568</v>
      </c>
      <c r="Q227" s="850">
        <v>47</v>
      </c>
    </row>
    <row r="228" spans="1:17" ht="14.45" customHeight="1" x14ac:dyDescent="0.2">
      <c r="A228" s="831" t="s">
        <v>7577</v>
      </c>
      <c r="B228" s="832" t="s">
        <v>7578</v>
      </c>
      <c r="C228" s="832" t="s">
        <v>5356</v>
      </c>
      <c r="D228" s="832" t="s">
        <v>7585</v>
      </c>
      <c r="E228" s="832" t="s">
        <v>7586</v>
      </c>
      <c r="F228" s="849"/>
      <c r="G228" s="849"/>
      <c r="H228" s="849"/>
      <c r="I228" s="849"/>
      <c r="J228" s="849">
        <v>2</v>
      </c>
      <c r="K228" s="849">
        <v>694</v>
      </c>
      <c r="L228" s="849">
        <v>1</v>
      </c>
      <c r="M228" s="849">
        <v>347</v>
      </c>
      <c r="N228" s="849">
        <v>9</v>
      </c>
      <c r="O228" s="849">
        <v>3132</v>
      </c>
      <c r="P228" s="837">
        <v>4.5129682997118152</v>
      </c>
      <c r="Q228" s="850">
        <v>348</v>
      </c>
    </row>
    <row r="229" spans="1:17" ht="14.45" customHeight="1" x14ac:dyDescent="0.2">
      <c r="A229" s="831" t="s">
        <v>7577</v>
      </c>
      <c r="B229" s="832" t="s">
        <v>7578</v>
      </c>
      <c r="C229" s="832" t="s">
        <v>5356</v>
      </c>
      <c r="D229" s="832" t="s">
        <v>7587</v>
      </c>
      <c r="E229" s="832" t="s">
        <v>7588</v>
      </c>
      <c r="F229" s="849">
        <v>4</v>
      </c>
      <c r="G229" s="849">
        <v>1508</v>
      </c>
      <c r="H229" s="849"/>
      <c r="I229" s="849">
        <v>377</v>
      </c>
      <c r="J229" s="849"/>
      <c r="K229" s="849"/>
      <c r="L229" s="849"/>
      <c r="M229" s="849"/>
      <c r="N229" s="849">
        <v>8</v>
      </c>
      <c r="O229" s="849">
        <v>3024</v>
      </c>
      <c r="P229" s="837"/>
      <c r="Q229" s="850">
        <v>378</v>
      </c>
    </row>
    <row r="230" spans="1:17" ht="14.45" customHeight="1" x14ac:dyDescent="0.2">
      <c r="A230" s="831" t="s">
        <v>7577</v>
      </c>
      <c r="B230" s="832" t="s">
        <v>7578</v>
      </c>
      <c r="C230" s="832" t="s">
        <v>5356</v>
      </c>
      <c r="D230" s="832" t="s">
        <v>7589</v>
      </c>
      <c r="E230" s="832" t="s">
        <v>7590</v>
      </c>
      <c r="F230" s="849"/>
      <c r="G230" s="849"/>
      <c r="H230" s="849"/>
      <c r="I230" s="849"/>
      <c r="J230" s="849"/>
      <c r="K230" s="849"/>
      <c r="L230" s="849"/>
      <c r="M230" s="849"/>
      <c r="N230" s="849">
        <v>1</v>
      </c>
      <c r="O230" s="849">
        <v>34</v>
      </c>
      <c r="P230" s="837"/>
      <c r="Q230" s="850">
        <v>34</v>
      </c>
    </row>
    <row r="231" spans="1:17" ht="14.45" customHeight="1" x14ac:dyDescent="0.2">
      <c r="A231" s="831" t="s">
        <v>7577</v>
      </c>
      <c r="B231" s="832" t="s">
        <v>7578</v>
      </c>
      <c r="C231" s="832" t="s">
        <v>5356</v>
      </c>
      <c r="D231" s="832" t="s">
        <v>7591</v>
      </c>
      <c r="E231" s="832" t="s">
        <v>7592</v>
      </c>
      <c r="F231" s="849">
        <v>2</v>
      </c>
      <c r="G231" s="849">
        <v>1048</v>
      </c>
      <c r="H231" s="849">
        <v>2</v>
      </c>
      <c r="I231" s="849">
        <v>524</v>
      </c>
      <c r="J231" s="849">
        <v>1</v>
      </c>
      <c r="K231" s="849">
        <v>524</v>
      </c>
      <c r="L231" s="849">
        <v>1</v>
      </c>
      <c r="M231" s="849">
        <v>524</v>
      </c>
      <c r="N231" s="849">
        <v>1</v>
      </c>
      <c r="O231" s="849">
        <v>525</v>
      </c>
      <c r="P231" s="837">
        <v>1.001908396946565</v>
      </c>
      <c r="Q231" s="850">
        <v>525</v>
      </c>
    </row>
    <row r="232" spans="1:17" ht="14.45" customHeight="1" x14ac:dyDescent="0.2">
      <c r="A232" s="831" t="s">
        <v>7577</v>
      </c>
      <c r="B232" s="832" t="s">
        <v>7578</v>
      </c>
      <c r="C232" s="832" t="s">
        <v>5356</v>
      </c>
      <c r="D232" s="832" t="s">
        <v>7593</v>
      </c>
      <c r="E232" s="832" t="s">
        <v>7594</v>
      </c>
      <c r="F232" s="849">
        <v>20</v>
      </c>
      <c r="G232" s="849">
        <v>1140</v>
      </c>
      <c r="H232" s="849">
        <v>10</v>
      </c>
      <c r="I232" s="849">
        <v>57</v>
      </c>
      <c r="J232" s="849">
        <v>2</v>
      </c>
      <c r="K232" s="849">
        <v>114</v>
      </c>
      <c r="L232" s="849">
        <v>1</v>
      </c>
      <c r="M232" s="849">
        <v>57</v>
      </c>
      <c r="N232" s="849">
        <v>6</v>
      </c>
      <c r="O232" s="849">
        <v>348</v>
      </c>
      <c r="P232" s="837">
        <v>3.0526315789473686</v>
      </c>
      <c r="Q232" s="850">
        <v>58</v>
      </c>
    </row>
    <row r="233" spans="1:17" ht="14.45" customHeight="1" x14ac:dyDescent="0.2">
      <c r="A233" s="831" t="s">
        <v>7577</v>
      </c>
      <c r="B233" s="832" t="s">
        <v>7578</v>
      </c>
      <c r="C233" s="832" t="s">
        <v>5356</v>
      </c>
      <c r="D233" s="832" t="s">
        <v>7595</v>
      </c>
      <c r="E233" s="832" t="s">
        <v>7596</v>
      </c>
      <c r="F233" s="849">
        <v>2</v>
      </c>
      <c r="G233" s="849">
        <v>130</v>
      </c>
      <c r="H233" s="849"/>
      <c r="I233" s="849">
        <v>65</v>
      </c>
      <c r="J233" s="849"/>
      <c r="K233" s="849"/>
      <c r="L233" s="849"/>
      <c r="M233" s="849"/>
      <c r="N233" s="849"/>
      <c r="O233" s="849"/>
      <c r="P233" s="837"/>
      <c r="Q233" s="850"/>
    </row>
    <row r="234" spans="1:17" ht="14.45" customHeight="1" x14ac:dyDescent="0.2">
      <c r="A234" s="831" t="s">
        <v>7577</v>
      </c>
      <c r="B234" s="832" t="s">
        <v>7578</v>
      </c>
      <c r="C234" s="832" t="s">
        <v>5356</v>
      </c>
      <c r="D234" s="832" t="s">
        <v>7597</v>
      </c>
      <c r="E234" s="832" t="s">
        <v>7598</v>
      </c>
      <c r="F234" s="849">
        <v>245</v>
      </c>
      <c r="G234" s="849">
        <v>33320</v>
      </c>
      <c r="H234" s="849">
        <v>1.1581508515815084</v>
      </c>
      <c r="I234" s="849">
        <v>136</v>
      </c>
      <c r="J234" s="849">
        <v>210</v>
      </c>
      <c r="K234" s="849">
        <v>28770</v>
      </c>
      <c r="L234" s="849">
        <v>1</v>
      </c>
      <c r="M234" s="849">
        <v>137</v>
      </c>
      <c r="N234" s="849">
        <v>185</v>
      </c>
      <c r="O234" s="849">
        <v>25530</v>
      </c>
      <c r="P234" s="837">
        <v>0.88738269030239836</v>
      </c>
      <c r="Q234" s="850">
        <v>138</v>
      </c>
    </row>
    <row r="235" spans="1:17" ht="14.45" customHeight="1" x14ac:dyDescent="0.2">
      <c r="A235" s="831" t="s">
        <v>7577</v>
      </c>
      <c r="B235" s="832" t="s">
        <v>7578</v>
      </c>
      <c r="C235" s="832" t="s">
        <v>5356</v>
      </c>
      <c r="D235" s="832" t="s">
        <v>7599</v>
      </c>
      <c r="E235" s="832" t="s">
        <v>7600</v>
      </c>
      <c r="F235" s="849">
        <v>76</v>
      </c>
      <c r="G235" s="849">
        <v>6916</v>
      </c>
      <c r="H235" s="849">
        <v>1.2666666666666666</v>
      </c>
      <c r="I235" s="849">
        <v>91</v>
      </c>
      <c r="J235" s="849">
        <v>60</v>
      </c>
      <c r="K235" s="849">
        <v>5460</v>
      </c>
      <c r="L235" s="849">
        <v>1</v>
      </c>
      <c r="M235" s="849">
        <v>91</v>
      </c>
      <c r="N235" s="849">
        <v>46</v>
      </c>
      <c r="O235" s="849">
        <v>4232</v>
      </c>
      <c r="P235" s="837">
        <v>0.77509157509157511</v>
      </c>
      <c r="Q235" s="850">
        <v>92</v>
      </c>
    </row>
    <row r="236" spans="1:17" ht="14.45" customHeight="1" x14ac:dyDescent="0.2">
      <c r="A236" s="831" t="s">
        <v>7577</v>
      </c>
      <c r="B236" s="832" t="s">
        <v>7578</v>
      </c>
      <c r="C236" s="832" t="s">
        <v>5356</v>
      </c>
      <c r="D236" s="832" t="s">
        <v>7601</v>
      </c>
      <c r="E236" s="832" t="s">
        <v>7602</v>
      </c>
      <c r="F236" s="849"/>
      <c r="G236" s="849"/>
      <c r="H236" s="849"/>
      <c r="I236" s="849"/>
      <c r="J236" s="849">
        <v>2</v>
      </c>
      <c r="K236" s="849">
        <v>276</v>
      </c>
      <c r="L236" s="849">
        <v>1</v>
      </c>
      <c r="M236" s="849">
        <v>138</v>
      </c>
      <c r="N236" s="849">
        <v>1</v>
      </c>
      <c r="O236" s="849">
        <v>140</v>
      </c>
      <c r="P236" s="837">
        <v>0.50724637681159424</v>
      </c>
      <c r="Q236" s="850">
        <v>140</v>
      </c>
    </row>
    <row r="237" spans="1:17" ht="14.45" customHeight="1" x14ac:dyDescent="0.2">
      <c r="A237" s="831" t="s">
        <v>7577</v>
      </c>
      <c r="B237" s="832" t="s">
        <v>7578</v>
      </c>
      <c r="C237" s="832" t="s">
        <v>5356</v>
      </c>
      <c r="D237" s="832" t="s">
        <v>7603</v>
      </c>
      <c r="E237" s="832" t="s">
        <v>7604</v>
      </c>
      <c r="F237" s="849"/>
      <c r="G237" s="849"/>
      <c r="H237" s="849"/>
      <c r="I237" s="849"/>
      <c r="J237" s="849">
        <v>15</v>
      </c>
      <c r="K237" s="849">
        <v>990</v>
      </c>
      <c r="L237" s="849">
        <v>1</v>
      </c>
      <c r="M237" s="849">
        <v>66</v>
      </c>
      <c r="N237" s="849">
        <v>1</v>
      </c>
      <c r="O237" s="849">
        <v>67</v>
      </c>
      <c r="P237" s="837">
        <v>6.7676767676767682E-2</v>
      </c>
      <c r="Q237" s="850">
        <v>67</v>
      </c>
    </row>
    <row r="238" spans="1:17" ht="14.45" customHeight="1" x14ac:dyDescent="0.2">
      <c r="A238" s="831" t="s">
        <v>7577</v>
      </c>
      <c r="B238" s="832" t="s">
        <v>7578</v>
      </c>
      <c r="C238" s="832" t="s">
        <v>5356</v>
      </c>
      <c r="D238" s="832" t="s">
        <v>7605</v>
      </c>
      <c r="E238" s="832" t="s">
        <v>7606</v>
      </c>
      <c r="F238" s="849">
        <v>3</v>
      </c>
      <c r="G238" s="849">
        <v>984</v>
      </c>
      <c r="H238" s="849"/>
      <c r="I238" s="849">
        <v>328</v>
      </c>
      <c r="J238" s="849"/>
      <c r="K238" s="849"/>
      <c r="L238" s="849"/>
      <c r="M238" s="849"/>
      <c r="N238" s="849">
        <v>3</v>
      </c>
      <c r="O238" s="849">
        <v>987</v>
      </c>
      <c r="P238" s="837"/>
      <c r="Q238" s="850">
        <v>329</v>
      </c>
    </row>
    <row r="239" spans="1:17" ht="14.45" customHeight="1" x14ac:dyDescent="0.2">
      <c r="A239" s="831" t="s">
        <v>7577</v>
      </c>
      <c r="B239" s="832" t="s">
        <v>7578</v>
      </c>
      <c r="C239" s="832" t="s">
        <v>5356</v>
      </c>
      <c r="D239" s="832" t="s">
        <v>7607</v>
      </c>
      <c r="E239" s="832" t="s">
        <v>7608</v>
      </c>
      <c r="F239" s="849">
        <v>27</v>
      </c>
      <c r="G239" s="849">
        <v>1377</v>
      </c>
      <c r="H239" s="849">
        <v>0.9642857142857143</v>
      </c>
      <c r="I239" s="849">
        <v>51</v>
      </c>
      <c r="J239" s="849">
        <v>28</v>
      </c>
      <c r="K239" s="849">
        <v>1428</v>
      </c>
      <c r="L239" s="849">
        <v>1</v>
      </c>
      <c r="M239" s="849">
        <v>51</v>
      </c>
      <c r="N239" s="849">
        <v>34</v>
      </c>
      <c r="O239" s="849">
        <v>1768</v>
      </c>
      <c r="P239" s="837">
        <v>1.2380952380952381</v>
      </c>
      <c r="Q239" s="850">
        <v>52</v>
      </c>
    </row>
    <row r="240" spans="1:17" ht="14.45" customHeight="1" x14ac:dyDescent="0.2">
      <c r="A240" s="831" t="s">
        <v>7577</v>
      </c>
      <c r="B240" s="832" t="s">
        <v>7578</v>
      </c>
      <c r="C240" s="832" t="s">
        <v>5356</v>
      </c>
      <c r="D240" s="832" t="s">
        <v>7609</v>
      </c>
      <c r="E240" s="832" t="s">
        <v>7610</v>
      </c>
      <c r="F240" s="849">
        <v>4</v>
      </c>
      <c r="G240" s="849">
        <v>2448</v>
      </c>
      <c r="H240" s="849">
        <v>4</v>
      </c>
      <c r="I240" s="849">
        <v>612</v>
      </c>
      <c r="J240" s="849">
        <v>1</v>
      </c>
      <c r="K240" s="849">
        <v>612</v>
      </c>
      <c r="L240" s="849">
        <v>1</v>
      </c>
      <c r="M240" s="849">
        <v>612</v>
      </c>
      <c r="N240" s="849">
        <v>1</v>
      </c>
      <c r="O240" s="849">
        <v>615</v>
      </c>
      <c r="P240" s="837">
        <v>1.0049019607843137</v>
      </c>
      <c r="Q240" s="850">
        <v>615</v>
      </c>
    </row>
    <row r="241" spans="1:17" ht="14.45" customHeight="1" x14ac:dyDescent="0.2">
      <c r="A241" s="831" t="s">
        <v>7577</v>
      </c>
      <c r="B241" s="832" t="s">
        <v>7578</v>
      </c>
      <c r="C241" s="832" t="s">
        <v>5356</v>
      </c>
      <c r="D241" s="832" t="s">
        <v>7611</v>
      </c>
      <c r="E241" s="832" t="s">
        <v>7612</v>
      </c>
      <c r="F241" s="849">
        <v>2</v>
      </c>
      <c r="G241" s="849">
        <v>2986</v>
      </c>
      <c r="H241" s="849"/>
      <c r="I241" s="849">
        <v>1493</v>
      </c>
      <c r="J241" s="849"/>
      <c r="K241" s="849"/>
      <c r="L241" s="849"/>
      <c r="M241" s="849"/>
      <c r="N241" s="849"/>
      <c r="O241" s="849"/>
      <c r="P241" s="837"/>
      <c r="Q241" s="850"/>
    </row>
    <row r="242" spans="1:17" ht="14.45" customHeight="1" x14ac:dyDescent="0.2">
      <c r="A242" s="831" t="s">
        <v>7577</v>
      </c>
      <c r="B242" s="832" t="s">
        <v>7578</v>
      </c>
      <c r="C242" s="832" t="s">
        <v>5356</v>
      </c>
      <c r="D242" s="832" t="s">
        <v>7613</v>
      </c>
      <c r="E242" s="832" t="s">
        <v>7614</v>
      </c>
      <c r="F242" s="849">
        <v>1</v>
      </c>
      <c r="G242" s="849">
        <v>327</v>
      </c>
      <c r="H242" s="849"/>
      <c r="I242" s="849">
        <v>327</v>
      </c>
      <c r="J242" s="849"/>
      <c r="K242" s="849"/>
      <c r="L242" s="849"/>
      <c r="M242" s="849"/>
      <c r="N242" s="849"/>
      <c r="O242" s="849"/>
      <c r="P242" s="837"/>
      <c r="Q242" s="850"/>
    </row>
    <row r="243" spans="1:17" ht="14.45" customHeight="1" x14ac:dyDescent="0.2">
      <c r="A243" s="831" t="s">
        <v>7577</v>
      </c>
      <c r="B243" s="832" t="s">
        <v>7578</v>
      </c>
      <c r="C243" s="832" t="s">
        <v>5356</v>
      </c>
      <c r="D243" s="832" t="s">
        <v>7615</v>
      </c>
      <c r="E243" s="832" t="s">
        <v>7616</v>
      </c>
      <c r="F243" s="849"/>
      <c r="G243" s="849"/>
      <c r="H243" s="849"/>
      <c r="I243" s="849"/>
      <c r="J243" s="849">
        <v>1</v>
      </c>
      <c r="K243" s="849">
        <v>888</v>
      </c>
      <c r="L243" s="849">
        <v>1</v>
      </c>
      <c r="M243" s="849">
        <v>888</v>
      </c>
      <c r="N243" s="849"/>
      <c r="O243" s="849"/>
      <c r="P243" s="837"/>
      <c r="Q243" s="850"/>
    </row>
    <row r="244" spans="1:17" ht="14.45" customHeight="1" x14ac:dyDescent="0.2">
      <c r="A244" s="831" t="s">
        <v>7577</v>
      </c>
      <c r="B244" s="832" t="s">
        <v>7578</v>
      </c>
      <c r="C244" s="832" t="s">
        <v>5356</v>
      </c>
      <c r="D244" s="832" t="s">
        <v>7617</v>
      </c>
      <c r="E244" s="832" t="s">
        <v>7618</v>
      </c>
      <c r="F244" s="849">
        <v>21</v>
      </c>
      <c r="G244" s="849">
        <v>5460</v>
      </c>
      <c r="H244" s="849">
        <v>0.16216697852624076</v>
      </c>
      <c r="I244" s="849">
        <v>260</v>
      </c>
      <c r="J244" s="849">
        <v>129</v>
      </c>
      <c r="K244" s="849">
        <v>33669</v>
      </c>
      <c r="L244" s="849">
        <v>1</v>
      </c>
      <c r="M244" s="849">
        <v>261</v>
      </c>
      <c r="N244" s="849">
        <v>140</v>
      </c>
      <c r="O244" s="849">
        <v>36680</v>
      </c>
      <c r="P244" s="837">
        <v>1.0894294454839764</v>
      </c>
      <c r="Q244" s="850">
        <v>262</v>
      </c>
    </row>
    <row r="245" spans="1:17" ht="14.45" customHeight="1" x14ac:dyDescent="0.2">
      <c r="A245" s="831" t="s">
        <v>7577</v>
      </c>
      <c r="B245" s="832" t="s">
        <v>7578</v>
      </c>
      <c r="C245" s="832" t="s">
        <v>5356</v>
      </c>
      <c r="D245" s="832" t="s">
        <v>7619</v>
      </c>
      <c r="E245" s="832" t="s">
        <v>7620</v>
      </c>
      <c r="F245" s="849"/>
      <c r="G245" s="849"/>
      <c r="H245" s="849"/>
      <c r="I245" s="849"/>
      <c r="J245" s="849">
        <v>7</v>
      </c>
      <c r="K245" s="849">
        <v>1155</v>
      </c>
      <c r="L245" s="849">
        <v>1</v>
      </c>
      <c r="M245" s="849">
        <v>165</v>
      </c>
      <c r="N245" s="849">
        <v>4</v>
      </c>
      <c r="O245" s="849">
        <v>664</v>
      </c>
      <c r="P245" s="837">
        <v>0.5748917748917749</v>
      </c>
      <c r="Q245" s="850">
        <v>166</v>
      </c>
    </row>
    <row r="246" spans="1:17" ht="14.45" customHeight="1" x14ac:dyDescent="0.2">
      <c r="A246" s="831" t="s">
        <v>7621</v>
      </c>
      <c r="B246" s="832" t="s">
        <v>7622</v>
      </c>
      <c r="C246" s="832" t="s">
        <v>5356</v>
      </c>
      <c r="D246" s="832" t="s">
        <v>7623</v>
      </c>
      <c r="E246" s="832" t="s">
        <v>7624</v>
      </c>
      <c r="F246" s="849"/>
      <c r="G246" s="849"/>
      <c r="H246" s="849"/>
      <c r="I246" s="849"/>
      <c r="J246" s="849">
        <v>2</v>
      </c>
      <c r="K246" s="849">
        <v>336</v>
      </c>
      <c r="L246" s="849">
        <v>1</v>
      </c>
      <c r="M246" s="849">
        <v>168</v>
      </c>
      <c r="N246" s="849"/>
      <c r="O246" s="849"/>
      <c r="P246" s="837"/>
      <c r="Q246" s="850"/>
    </row>
    <row r="247" spans="1:17" ht="14.45" customHeight="1" x14ac:dyDescent="0.2">
      <c r="A247" s="831" t="s">
        <v>7621</v>
      </c>
      <c r="B247" s="832" t="s">
        <v>7622</v>
      </c>
      <c r="C247" s="832" t="s">
        <v>5356</v>
      </c>
      <c r="D247" s="832" t="s">
        <v>7625</v>
      </c>
      <c r="E247" s="832" t="s">
        <v>7626</v>
      </c>
      <c r="F247" s="849"/>
      <c r="G247" s="849"/>
      <c r="H247" s="849"/>
      <c r="I247" s="849"/>
      <c r="J247" s="849">
        <v>2</v>
      </c>
      <c r="K247" s="849">
        <v>348</v>
      </c>
      <c r="L247" s="849">
        <v>1</v>
      </c>
      <c r="M247" s="849">
        <v>174</v>
      </c>
      <c r="N247" s="849"/>
      <c r="O247" s="849"/>
      <c r="P247" s="837"/>
      <c r="Q247" s="850"/>
    </row>
    <row r="248" spans="1:17" ht="14.45" customHeight="1" x14ac:dyDescent="0.2">
      <c r="A248" s="831" t="s">
        <v>7621</v>
      </c>
      <c r="B248" s="832" t="s">
        <v>7622</v>
      </c>
      <c r="C248" s="832" t="s">
        <v>5356</v>
      </c>
      <c r="D248" s="832" t="s">
        <v>7205</v>
      </c>
      <c r="E248" s="832" t="s">
        <v>7206</v>
      </c>
      <c r="F248" s="849"/>
      <c r="G248" s="849"/>
      <c r="H248" s="849"/>
      <c r="I248" s="849"/>
      <c r="J248" s="849">
        <v>10</v>
      </c>
      <c r="K248" s="849">
        <v>3500</v>
      </c>
      <c r="L248" s="849">
        <v>1</v>
      </c>
      <c r="M248" s="849">
        <v>350</v>
      </c>
      <c r="N248" s="849"/>
      <c r="O248" s="849"/>
      <c r="P248" s="837"/>
      <c r="Q248" s="850"/>
    </row>
    <row r="249" spans="1:17" ht="14.45" customHeight="1" x14ac:dyDescent="0.2">
      <c r="A249" s="831" t="s">
        <v>7621</v>
      </c>
      <c r="B249" s="832" t="s">
        <v>7622</v>
      </c>
      <c r="C249" s="832" t="s">
        <v>5356</v>
      </c>
      <c r="D249" s="832" t="s">
        <v>7627</v>
      </c>
      <c r="E249" s="832" t="s">
        <v>7628</v>
      </c>
      <c r="F249" s="849"/>
      <c r="G249" s="849"/>
      <c r="H249" s="849"/>
      <c r="I249" s="849"/>
      <c r="J249" s="849">
        <v>2</v>
      </c>
      <c r="K249" s="849">
        <v>80</v>
      </c>
      <c r="L249" s="849">
        <v>1</v>
      </c>
      <c r="M249" s="849">
        <v>40</v>
      </c>
      <c r="N249" s="849"/>
      <c r="O249" s="849"/>
      <c r="P249" s="837"/>
      <c r="Q249" s="850"/>
    </row>
    <row r="250" spans="1:17" ht="14.45" customHeight="1" x14ac:dyDescent="0.2">
      <c r="A250" s="831" t="s">
        <v>7621</v>
      </c>
      <c r="B250" s="832" t="s">
        <v>7622</v>
      </c>
      <c r="C250" s="832" t="s">
        <v>5356</v>
      </c>
      <c r="D250" s="832" t="s">
        <v>7629</v>
      </c>
      <c r="E250" s="832" t="s">
        <v>7630</v>
      </c>
      <c r="F250" s="849"/>
      <c r="G250" s="849"/>
      <c r="H250" s="849"/>
      <c r="I250" s="849"/>
      <c r="J250" s="849">
        <v>2</v>
      </c>
      <c r="K250" s="849">
        <v>342</v>
      </c>
      <c r="L250" s="849">
        <v>1</v>
      </c>
      <c r="M250" s="849">
        <v>171</v>
      </c>
      <c r="N250" s="849"/>
      <c r="O250" s="849"/>
      <c r="P250" s="837"/>
      <c r="Q250" s="850"/>
    </row>
    <row r="251" spans="1:17" ht="14.45" customHeight="1" x14ac:dyDescent="0.2">
      <c r="A251" s="831" t="s">
        <v>7621</v>
      </c>
      <c r="B251" s="832" t="s">
        <v>7622</v>
      </c>
      <c r="C251" s="832" t="s">
        <v>5356</v>
      </c>
      <c r="D251" s="832" t="s">
        <v>7631</v>
      </c>
      <c r="E251" s="832" t="s">
        <v>7632</v>
      </c>
      <c r="F251" s="849"/>
      <c r="G251" s="849"/>
      <c r="H251" s="849"/>
      <c r="I251" s="849"/>
      <c r="J251" s="849">
        <v>2</v>
      </c>
      <c r="K251" s="849">
        <v>700</v>
      </c>
      <c r="L251" s="849">
        <v>1</v>
      </c>
      <c r="M251" s="849">
        <v>350</v>
      </c>
      <c r="N251" s="849"/>
      <c r="O251" s="849"/>
      <c r="P251" s="837"/>
      <c r="Q251" s="850"/>
    </row>
    <row r="252" spans="1:17" ht="14.45" customHeight="1" x14ac:dyDescent="0.2">
      <c r="A252" s="831" t="s">
        <v>7621</v>
      </c>
      <c r="B252" s="832" t="s">
        <v>7622</v>
      </c>
      <c r="C252" s="832" t="s">
        <v>5356</v>
      </c>
      <c r="D252" s="832" t="s">
        <v>7633</v>
      </c>
      <c r="E252" s="832" t="s">
        <v>7634</v>
      </c>
      <c r="F252" s="849"/>
      <c r="G252" s="849"/>
      <c r="H252" s="849"/>
      <c r="I252" s="849"/>
      <c r="J252" s="849">
        <v>2</v>
      </c>
      <c r="K252" s="849">
        <v>348</v>
      </c>
      <c r="L252" s="849">
        <v>1</v>
      </c>
      <c r="M252" s="849">
        <v>174</v>
      </c>
      <c r="N252" s="849"/>
      <c r="O252" s="849"/>
      <c r="P252" s="837"/>
      <c r="Q252" s="850"/>
    </row>
    <row r="253" spans="1:17" ht="14.45" customHeight="1" thickBot="1" x14ac:dyDescent="0.25">
      <c r="A253" s="839" t="s">
        <v>7621</v>
      </c>
      <c r="B253" s="840" t="s">
        <v>7622</v>
      </c>
      <c r="C253" s="840" t="s">
        <v>5356</v>
      </c>
      <c r="D253" s="840" t="s">
        <v>7635</v>
      </c>
      <c r="E253" s="840" t="s">
        <v>7636</v>
      </c>
      <c r="F253" s="851"/>
      <c r="G253" s="851"/>
      <c r="H253" s="851"/>
      <c r="I253" s="851"/>
      <c r="J253" s="851">
        <v>2</v>
      </c>
      <c r="K253" s="851">
        <v>336</v>
      </c>
      <c r="L253" s="851">
        <v>1</v>
      </c>
      <c r="M253" s="851">
        <v>168</v>
      </c>
      <c r="N253" s="851"/>
      <c r="O253" s="851"/>
      <c r="P253" s="845"/>
      <c r="Q253" s="852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2BE73008-76F2-471F-85FA-0D01428FE538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9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3932</v>
      </c>
      <c r="D3" s="193">
        <f>SUBTOTAL(9,D6:D1048576)</f>
        <v>3948</v>
      </c>
      <c r="E3" s="193">
        <f>SUBTOTAL(9,E6:E1048576)</f>
        <v>4213</v>
      </c>
      <c r="F3" s="194">
        <f>IF(OR(E3=0,D3=0),"",E3/D3)</f>
        <v>1.0671225937183384</v>
      </c>
      <c r="G3" s="388">
        <f>SUBTOTAL(9,G6:G1048576)</f>
        <v>9246.330579999998</v>
      </c>
      <c r="H3" s="389">
        <f>SUBTOTAL(9,H6:H1048576)</f>
        <v>8462.8998800000008</v>
      </c>
      <c r="I3" s="389">
        <f>SUBTOTAL(9,I6:I1048576)</f>
        <v>9966.1318199999987</v>
      </c>
      <c r="J3" s="194">
        <f>IF(OR(I3=0,H3=0),"",I3/H3)</f>
        <v>1.1776261046822165</v>
      </c>
      <c r="K3" s="388">
        <f>SUBTOTAL(9,K6:K1048576)</f>
        <v>1439.48</v>
      </c>
      <c r="L3" s="389">
        <f>SUBTOTAL(9,L6:L1048576)</f>
        <v>1260.98</v>
      </c>
      <c r="M3" s="389">
        <f>SUBTOTAL(9,M6:M1048576)</f>
        <v>1562.48</v>
      </c>
      <c r="N3" s="195">
        <f>IF(OR(M3=0,E3=0),"",M3*1000/E3)</f>
        <v>370.87111322098269</v>
      </c>
    </row>
    <row r="4" spans="1:14" ht="14.45" customHeight="1" x14ac:dyDescent="0.2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5" customHeight="1" thickBot="1" x14ac:dyDescent="0.25">
      <c r="A5" s="993"/>
      <c r="B5" s="994"/>
      <c r="C5" s="1001">
        <v>2015</v>
      </c>
      <c r="D5" s="1001">
        <v>2018</v>
      </c>
      <c r="E5" s="1001">
        <v>2019</v>
      </c>
      <c r="F5" s="1002" t="s">
        <v>2</v>
      </c>
      <c r="G5" s="1012">
        <v>2015</v>
      </c>
      <c r="H5" s="1001">
        <v>2018</v>
      </c>
      <c r="I5" s="1001">
        <v>2019</v>
      </c>
      <c r="J5" s="1002" t="s">
        <v>2</v>
      </c>
      <c r="K5" s="1012">
        <v>2015</v>
      </c>
      <c r="L5" s="1001">
        <v>2018</v>
      </c>
      <c r="M5" s="1001">
        <v>2019</v>
      </c>
      <c r="N5" s="1013" t="s">
        <v>92</v>
      </c>
    </row>
    <row r="6" spans="1:14" ht="14.45" customHeight="1" x14ac:dyDescent="0.2">
      <c r="A6" s="995" t="s">
        <v>6538</v>
      </c>
      <c r="B6" s="998" t="s">
        <v>7638</v>
      </c>
      <c r="C6" s="1003">
        <v>3229</v>
      </c>
      <c r="D6" s="1004">
        <v>3229</v>
      </c>
      <c r="E6" s="1004">
        <v>3429</v>
      </c>
      <c r="F6" s="1009"/>
      <c r="G6" s="1003">
        <v>3241.5165400000001</v>
      </c>
      <c r="H6" s="1004">
        <v>3241.2673600000012</v>
      </c>
      <c r="I6" s="1004">
        <v>3489.8838399999986</v>
      </c>
      <c r="J6" s="1009"/>
      <c r="K6" s="1003">
        <v>387.48</v>
      </c>
      <c r="L6" s="1004">
        <v>387.48</v>
      </c>
      <c r="M6" s="1004">
        <v>411.48</v>
      </c>
      <c r="N6" s="1014">
        <v>120</v>
      </c>
    </row>
    <row r="7" spans="1:14" ht="14.45" customHeight="1" x14ac:dyDescent="0.2">
      <c r="A7" s="996" t="s">
        <v>6805</v>
      </c>
      <c r="B7" s="999" t="s">
        <v>7639</v>
      </c>
      <c r="C7" s="1005">
        <v>391</v>
      </c>
      <c r="D7" s="1006">
        <v>211</v>
      </c>
      <c r="E7" s="1006">
        <v>369</v>
      </c>
      <c r="F7" s="1010"/>
      <c r="G7" s="1005">
        <v>4199.6409999999987</v>
      </c>
      <c r="H7" s="1006">
        <v>2278.9893200000001</v>
      </c>
      <c r="I7" s="1006">
        <v>3968.8270999999995</v>
      </c>
      <c r="J7" s="1010"/>
      <c r="K7" s="1005">
        <v>782</v>
      </c>
      <c r="L7" s="1006">
        <v>422</v>
      </c>
      <c r="M7" s="1006">
        <v>738</v>
      </c>
      <c r="N7" s="1015">
        <v>2000</v>
      </c>
    </row>
    <row r="8" spans="1:14" ht="14.45" customHeight="1" x14ac:dyDescent="0.2">
      <c r="A8" s="996" t="s">
        <v>6809</v>
      </c>
      <c r="B8" s="999" t="s">
        <v>7639</v>
      </c>
      <c r="C8" s="1005">
        <v>228</v>
      </c>
      <c r="D8" s="1006">
        <v>395</v>
      </c>
      <c r="E8" s="1006">
        <v>411</v>
      </c>
      <c r="F8" s="1010"/>
      <c r="G8" s="1005">
        <v>1374.3213599999997</v>
      </c>
      <c r="H8" s="1006">
        <v>2381.4627199999995</v>
      </c>
      <c r="I8" s="1006">
        <v>2487.7072800000014</v>
      </c>
      <c r="J8" s="1010"/>
      <c r="K8" s="1005">
        <v>228</v>
      </c>
      <c r="L8" s="1006">
        <v>395</v>
      </c>
      <c r="M8" s="1006">
        <v>411</v>
      </c>
      <c r="N8" s="1015">
        <v>1000</v>
      </c>
    </row>
    <row r="9" spans="1:14" ht="14.45" customHeight="1" thickBot="1" x14ac:dyDescent="0.25">
      <c r="A9" s="997" t="s">
        <v>6807</v>
      </c>
      <c r="B9" s="1000" t="s">
        <v>7639</v>
      </c>
      <c r="C9" s="1007">
        <v>84</v>
      </c>
      <c r="D9" s="1008">
        <v>113</v>
      </c>
      <c r="E9" s="1008">
        <v>4</v>
      </c>
      <c r="F9" s="1011"/>
      <c r="G9" s="1007">
        <v>430.85167999999993</v>
      </c>
      <c r="H9" s="1008">
        <v>561.1804800000001</v>
      </c>
      <c r="I9" s="1008">
        <v>19.7136</v>
      </c>
      <c r="J9" s="1011"/>
      <c r="K9" s="1007">
        <v>42</v>
      </c>
      <c r="L9" s="1008">
        <v>56.5</v>
      </c>
      <c r="M9" s="1008">
        <v>2</v>
      </c>
      <c r="N9" s="1016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70A1FDA6-129D-4510-B656-E4B6A619D120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0.44965268789561624</v>
      </c>
      <c r="C4" s="323">
        <f t="shared" ref="C4:M4" si="0">(C10+C8)/C6</f>
        <v>0.83709379659730532</v>
      </c>
      <c r="D4" s="323">
        <f t="shared" si="0"/>
        <v>0.92229689901646461</v>
      </c>
      <c r="E4" s="323">
        <f t="shared" si="0"/>
        <v>0.94316813843946268</v>
      </c>
      <c r="F4" s="323">
        <f t="shared" si="0"/>
        <v>0.94372576164436761</v>
      </c>
      <c r="G4" s="323">
        <f t="shared" si="0"/>
        <v>0.97090997514666066</v>
      </c>
      <c r="H4" s="323">
        <f t="shared" si="0"/>
        <v>0.91577701591444016</v>
      </c>
      <c r="I4" s="323">
        <f t="shared" si="0"/>
        <v>4.6749472008673056E-2</v>
      </c>
      <c r="J4" s="323">
        <f t="shared" si="0"/>
        <v>4.6749472008673056E-2</v>
      </c>
      <c r="K4" s="323">
        <f t="shared" si="0"/>
        <v>4.6749472008673056E-2</v>
      </c>
      <c r="L4" s="323">
        <f t="shared" si="0"/>
        <v>4.6749472008673056E-2</v>
      </c>
      <c r="M4" s="323">
        <f t="shared" si="0"/>
        <v>4.6749472008673056E-2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6736.6367900000096</v>
      </c>
      <c r="C5" s="323">
        <f>IF(ISERROR(VLOOKUP($A5,'Man Tab'!$A:$Q,COLUMN()+2,0)),0,VLOOKUP($A5,'Man Tab'!$A:$Q,COLUMN()+2,0))</f>
        <v>6574.5604800000101</v>
      </c>
      <c r="D5" s="323">
        <f>IF(ISERROR(VLOOKUP($A5,'Man Tab'!$A:$Q,COLUMN()+2,0)),0,VLOOKUP($A5,'Man Tab'!$A:$Q,COLUMN()+2,0))</f>
        <v>6934.6012899999796</v>
      </c>
      <c r="E5" s="323">
        <f>IF(ISERROR(VLOOKUP($A5,'Man Tab'!$A:$Q,COLUMN()+2,0)),0,VLOOKUP($A5,'Man Tab'!$A:$Q,COLUMN()+2,0))</f>
        <v>6874.52879999997</v>
      </c>
      <c r="F5" s="323">
        <f>IF(ISERROR(VLOOKUP($A5,'Man Tab'!$A:$Q,COLUMN()+2,0)),0,VLOOKUP($A5,'Man Tab'!$A:$Q,COLUMN()+2,0))</f>
        <v>7150.3968000000004</v>
      </c>
      <c r="G5" s="323">
        <f>IF(ISERROR(VLOOKUP($A5,'Man Tab'!$A:$Q,COLUMN()+2,0)),0,VLOOKUP($A5,'Man Tab'!$A:$Q,COLUMN()+2,0))</f>
        <v>7209.6955399999697</v>
      </c>
      <c r="H5" s="323">
        <f>IF(ISERROR(VLOOKUP($A5,'Man Tab'!$A:$Q,COLUMN()+2,0)),0,VLOOKUP($A5,'Man Tab'!$A:$Q,COLUMN()+2,0))</f>
        <v>8917.5340899999992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6736.6367900000096</v>
      </c>
      <c r="C6" s="325">
        <f t="shared" ref="C6:M6" si="1">C5+B6</f>
        <v>13311.197270000019</v>
      </c>
      <c r="D6" s="325">
        <f t="shared" si="1"/>
        <v>20245.798559999999</v>
      </c>
      <c r="E6" s="325">
        <f t="shared" si="1"/>
        <v>27120.32735999997</v>
      </c>
      <c r="F6" s="325">
        <f t="shared" si="1"/>
        <v>34270.724159999969</v>
      </c>
      <c r="G6" s="325">
        <f t="shared" si="1"/>
        <v>41480.41969999994</v>
      </c>
      <c r="H6" s="325">
        <f t="shared" si="1"/>
        <v>50397.953789999941</v>
      </c>
      <c r="I6" s="325">
        <f t="shared" si="1"/>
        <v>50397.953789999941</v>
      </c>
      <c r="J6" s="325">
        <f t="shared" si="1"/>
        <v>50397.953789999941</v>
      </c>
      <c r="K6" s="325">
        <f t="shared" si="1"/>
        <v>50397.953789999941</v>
      </c>
      <c r="L6" s="325">
        <f t="shared" si="1"/>
        <v>50397.953789999941</v>
      </c>
      <c r="M6" s="325">
        <f t="shared" si="1"/>
        <v>50397.953789999941</v>
      </c>
    </row>
    <row r="7" spans="1:13" ht="14.45" customHeight="1" x14ac:dyDescent="0.2">
      <c r="A7" s="324" t="s">
        <v>125</v>
      </c>
      <c r="B7" s="324">
        <v>89.016000000000005</v>
      </c>
      <c r="C7" s="324">
        <v>348.23700000000002</v>
      </c>
      <c r="D7" s="324">
        <v>587.42600000000004</v>
      </c>
      <c r="E7" s="324">
        <v>805.75599999999997</v>
      </c>
      <c r="F7" s="324">
        <v>1020.253</v>
      </c>
      <c r="G7" s="324">
        <v>1275.3579999999999</v>
      </c>
      <c r="H7" s="324">
        <v>1459.9069999999999</v>
      </c>
      <c r="I7" s="324"/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2670.48</v>
      </c>
      <c r="C8" s="325">
        <f t="shared" ref="C8:M8" si="2">C7*30</f>
        <v>10447.11</v>
      </c>
      <c r="D8" s="325">
        <f t="shared" si="2"/>
        <v>17622.780000000002</v>
      </c>
      <c r="E8" s="325">
        <f t="shared" si="2"/>
        <v>24172.68</v>
      </c>
      <c r="F8" s="325">
        <f t="shared" si="2"/>
        <v>30607.59</v>
      </c>
      <c r="G8" s="325">
        <f t="shared" si="2"/>
        <v>38260.74</v>
      </c>
      <c r="H8" s="325">
        <f t="shared" si="2"/>
        <v>43797.21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358666.84000000008</v>
      </c>
      <c r="C9" s="324">
        <v>336943.81999999995</v>
      </c>
      <c r="D9" s="324">
        <v>354246.57000000007</v>
      </c>
      <c r="E9" s="324">
        <v>356491.44000000006</v>
      </c>
      <c r="F9" s="324">
        <v>328226.59000000008</v>
      </c>
      <c r="G9" s="324">
        <v>278438</v>
      </c>
      <c r="H9" s="324">
        <v>343064.47000000009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358.66684000000009</v>
      </c>
      <c r="C10" s="325">
        <f t="shared" ref="C10:M10" si="3">C9/1000+B10</f>
        <v>695.61066000000005</v>
      </c>
      <c r="D10" s="325">
        <f t="shared" si="3"/>
        <v>1049.8572300000001</v>
      </c>
      <c r="E10" s="325">
        <f t="shared" si="3"/>
        <v>1406.3486700000001</v>
      </c>
      <c r="F10" s="325">
        <f t="shared" si="3"/>
        <v>1734.5752600000001</v>
      </c>
      <c r="G10" s="325">
        <f t="shared" si="3"/>
        <v>2013.0132600000002</v>
      </c>
      <c r="H10" s="325">
        <f t="shared" si="3"/>
        <v>2356.0777300000004</v>
      </c>
      <c r="I10" s="325">
        <f t="shared" si="3"/>
        <v>2356.0777300000004</v>
      </c>
      <c r="J10" s="325">
        <f t="shared" si="3"/>
        <v>2356.0777300000004</v>
      </c>
      <c r="K10" s="325">
        <f t="shared" si="3"/>
        <v>2356.0777300000004</v>
      </c>
      <c r="L10" s="325">
        <f t="shared" si="3"/>
        <v>2356.0777300000004</v>
      </c>
      <c r="M10" s="325">
        <f t="shared" si="3"/>
        <v>2356.0777300000004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7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>
        <f>IF(ISERROR(HI!F15),#REF!,HI!F15)</f>
        <v>0.81678578776607946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>
        <f>IF(ISERROR(HI!F15),#REF!,HI!F15)</f>
        <v>0.81678578776607946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7EB91B96-687A-42F1-9D2E-6C4F398F9DB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5" customHeight="1" x14ac:dyDescent="0.2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2085.3409126562601</v>
      </c>
      <c r="C7" s="56">
        <v>173.778409388022</v>
      </c>
      <c r="D7" s="56">
        <v>114.78583999999999</v>
      </c>
      <c r="E7" s="56">
        <v>109.00599</v>
      </c>
      <c r="F7" s="56">
        <v>87.324489999999003</v>
      </c>
      <c r="G7" s="56">
        <v>134.24825999999899</v>
      </c>
      <c r="H7" s="56">
        <v>137.19844000000001</v>
      </c>
      <c r="I7" s="56">
        <v>164.123819999999</v>
      </c>
      <c r="J7" s="56">
        <v>157.47434999999999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904.16118999999901</v>
      </c>
      <c r="Q7" s="185">
        <v>0.74327924130800005</v>
      </c>
    </row>
    <row r="8" spans="1:17" ht="14.45" customHeight="1" x14ac:dyDescent="0.2">
      <c r="A8" s="19" t="s">
        <v>36</v>
      </c>
      <c r="B8" s="55">
        <v>1568.74131537631</v>
      </c>
      <c r="C8" s="56">
        <v>130.72844294802499</v>
      </c>
      <c r="D8" s="56">
        <v>102.29</v>
      </c>
      <c r="E8" s="56">
        <v>68.89</v>
      </c>
      <c r="F8" s="56">
        <v>121.53</v>
      </c>
      <c r="G8" s="56">
        <v>167.60999999999899</v>
      </c>
      <c r="H8" s="56">
        <v>205.49</v>
      </c>
      <c r="I8" s="56">
        <v>149.55999999999901</v>
      </c>
      <c r="J8" s="56">
        <v>161.31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976.67999999999904</v>
      </c>
      <c r="Q8" s="185">
        <v>1.067294240941</v>
      </c>
    </row>
    <row r="9" spans="1:17" ht="14.45" customHeight="1" x14ac:dyDescent="0.2">
      <c r="A9" s="19" t="s">
        <v>37</v>
      </c>
      <c r="B9" s="55">
        <v>15768.249637137</v>
      </c>
      <c r="C9" s="56">
        <v>1314.0208030947499</v>
      </c>
      <c r="D9" s="56">
        <v>1203.2006699999999</v>
      </c>
      <c r="E9" s="56">
        <v>1042.8284100000001</v>
      </c>
      <c r="F9" s="56">
        <v>1311.7098000000001</v>
      </c>
      <c r="G9" s="56">
        <v>1300.5105699999899</v>
      </c>
      <c r="H9" s="56">
        <v>1365.4568899999999</v>
      </c>
      <c r="I9" s="56">
        <v>1415.24486999999</v>
      </c>
      <c r="J9" s="56">
        <v>1490.5002500000001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9129.4514599999893</v>
      </c>
      <c r="Q9" s="185">
        <v>0.99253173797299998</v>
      </c>
    </row>
    <row r="10" spans="1:17" ht="14.45" customHeight="1" x14ac:dyDescent="0.2">
      <c r="A10" s="19" t="s">
        <v>38</v>
      </c>
      <c r="B10" s="55">
        <v>508.56138831900802</v>
      </c>
      <c r="C10" s="56">
        <v>42.380115693249998</v>
      </c>
      <c r="D10" s="56">
        <v>43.199150000000003</v>
      </c>
      <c r="E10" s="56">
        <v>40.122790000000002</v>
      </c>
      <c r="F10" s="56">
        <v>42.749729999998998</v>
      </c>
      <c r="G10" s="56">
        <v>48.731559999999</v>
      </c>
      <c r="H10" s="56">
        <v>51.967469999999999</v>
      </c>
      <c r="I10" s="56">
        <v>48.955499999998999</v>
      </c>
      <c r="J10" s="56">
        <v>43.521560000000001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319.24776000000003</v>
      </c>
      <c r="Q10" s="185">
        <v>1.0761372901199999</v>
      </c>
    </row>
    <row r="11" spans="1:17" ht="14.45" customHeight="1" x14ac:dyDescent="0.2">
      <c r="A11" s="19" t="s">
        <v>39</v>
      </c>
      <c r="B11" s="55">
        <v>404.899811009833</v>
      </c>
      <c r="C11" s="56">
        <v>33.741650917485998</v>
      </c>
      <c r="D11" s="56">
        <v>29.315760000000001</v>
      </c>
      <c r="E11" s="56">
        <v>33.378259999999997</v>
      </c>
      <c r="F11" s="56">
        <v>34.083829999998997</v>
      </c>
      <c r="G11" s="56">
        <v>34.673999999998998</v>
      </c>
      <c r="H11" s="56">
        <v>33.181399999999996</v>
      </c>
      <c r="I11" s="56">
        <v>30.671589999999</v>
      </c>
      <c r="J11" s="56">
        <v>27.85923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223.16407000000001</v>
      </c>
      <c r="Q11" s="185">
        <v>0.94484355571400003</v>
      </c>
    </row>
    <row r="12" spans="1:17" ht="14.45" customHeight="1" x14ac:dyDescent="0.2">
      <c r="A12" s="19" t="s">
        <v>40</v>
      </c>
      <c r="B12" s="55">
        <v>12.954435550785</v>
      </c>
      <c r="C12" s="56">
        <v>1.0795362958979999</v>
      </c>
      <c r="D12" s="56">
        <v>1.4423600000000001</v>
      </c>
      <c r="E12" s="56">
        <v>2.36572</v>
      </c>
      <c r="F12" s="56">
        <v>0</v>
      </c>
      <c r="G12" s="56">
        <v>4.5582999999989999</v>
      </c>
      <c r="H12" s="56">
        <v>6.8000000000000005E-2</v>
      </c>
      <c r="I12" s="56">
        <v>1.24085</v>
      </c>
      <c r="J12" s="56">
        <v>0.95489999999999997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10.630129999999999</v>
      </c>
      <c r="Q12" s="185">
        <v>1.4067058289459999</v>
      </c>
    </row>
    <row r="13" spans="1:17" ht="14.45" customHeight="1" x14ac:dyDescent="0.2">
      <c r="A13" s="19" t="s">
        <v>41</v>
      </c>
      <c r="B13" s="55">
        <v>90</v>
      </c>
      <c r="C13" s="56">
        <v>7.5</v>
      </c>
      <c r="D13" s="56">
        <v>9.0531400000000009</v>
      </c>
      <c r="E13" s="56">
        <v>5.2042400000000004</v>
      </c>
      <c r="F13" s="56">
        <v>8.9872299999990002</v>
      </c>
      <c r="G13" s="56">
        <v>6.889989999999</v>
      </c>
      <c r="H13" s="56">
        <v>9.8206100000000003</v>
      </c>
      <c r="I13" s="56">
        <v>7.7063199999989997</v>
      </c>
      <c r="J13" s="56">
        <v>8.0409199999999998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55.702449999998997</v>
      </c>
      <c r="Q13" s="185">
        <v>1.0609990476190001</v>
      </c>
    </row>
    <row r="14" spans="1:17" ht="14.45" customHeight="1" x14ac:dyDescent="0.2">
      <c r="A14" s="19" t="s">
        <v>42</v>
      </c>
      <c r="B14" s="55">
        <v>1366.2015826483901</v>
      </c>
      <c r="C14" s="56">
        <v>113.850131887366</v>
      </c>
      <c r="D14" s="56">
        <v>156.86699999999999</v>
      </c>
      <c r="E14" s="56">
        <v>128.15600000000001</v>
      </c>
      <c r="F14" s="56">
        <v>125.249</v>
      </c>
      <c r="G14" s="56">
        <v>107.95699999999999</v>
      </c>
      <c r="H14" s="56">
        <v>104.613</v>
      </c>
      <c r="I14" s="56">
        <v>100.289</v>
      </c>
      <c r="J14" s="56">
        <v>95.584000000000003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818.71499999999901</v>
      </c>
      <c r="Q14" s="185">
        <v>1.027309180721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462.68429821169502</v>
      </c>
      <c r="C17" s="56">
        <v>38.557024850974003</v>
      </c>
      <c r="D17" s="56">
        <v>5.1642000000000001</v>
      </c>
      <c r="E17" s="56">
        <v>8.3760499999999993</v>
      </c>
      <c r="F17" s="56">
        <v>40.197549999998998</v>
      </c>
      <c r="G17" s="56">
        <v>17.702049999999002</v>
      </c>
      <c r="H17" s="56">
        <v>17.521319999999999</v>
      </c>
      <c r="I17" s="56">
        <v>22.014449999999002</v>
      </c>
      <c r="J17" s="56">
        <v>5.48576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116.46138000000001</v>
      </c>
      <c r="Q17" s="185">
        <v>0.43149957924100002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2.5990000000000002</v>
      </c>
      <c r="F18" s="56">
        <v>14.397</v>
      </c>
      <c r="G18" s="56">
        <v>13.940999999999001</v>
      </c>
      <c r="H18" s="56">
        <v>21.978000000000002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52.914999999998997</v>
      </c>
      <c r="Q18" s="185" t="s">
        <v>329</v>
      </c>
    </row>
    <row r="19" spans="1:17" ht="14.45" customHeight="1" x14ac:dyDescent="0.2">
      <c r="A19" s="19" t="s">
        <v>47</v>
      </c>
      <c r="B19" s="55">
        <v>1164.0868325137501</v>
      </c>
      <c r="C19" s="56">
        <v>97.007236042811996</v>
      </c>
      <c r="D19" s="56">
        <v>93.840620000000001</v>
      </c>
      <c r="E19" s="56">
        <v>70.444000000000003</v>
      </c>
      <c r="F19" s="56">
        <v>84.311529999998996</v>
      </c>
      <c r="G19" s="56">
        <v>102.48872</v>
      </c>
      <c r="H19" s="56">
        <v>103.33932</v>
      </c>
      <c r="I19" s="56">
        <v>190.17578999999901</v>
      </c>
      <c r="J19" s="56">
        <v>200.76532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845.36529999999902</v>
      </c>
      <c r="Q19" s="185">
        <v>1.2449223001800001</v>
      </c>
    </row>
    <row r="20" spans="1:17" ht="14.45" customHeight="1" x14ac:dyDescent="0.2">
      <c r="A20" s="19" t="s">
        <v>48</v>
      </c>
      <c r="B20" s="55">
        <v>60907.750928000103</v>
      </c>
      <c r="C20" s="56">
        <v>5075.6459106666698</v>
      </c>
      <c r="D20" s="56">
        <v>4883.1314000000102</v>
      </c>
      <c r="E20" s="56">
        <v>4930.0484400000096</v>
      </c>
      <c r="F20" s="56">
        <v>4958.5499299999901</v>
      </c>
      <c r="G20" s="56">
        <v>4796.3106499999803</v>
      </c>
      <c r="H20" s="56">
        <v>5010.3668600000001</v>
      </c>
      <c r="I20" s="56">
        <v>4992.2334499999797</v>
      </c>
      <c r="J20" s="56">
        <v>6635.4642100000001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36206.104939999997</v>
      </c>
      <c r="Q20" s="185">
        <v>1.01904285617</v>
      </c>
    </row>
    <row r="21" spans="1:17" ht="14.45" customHeight="1" x14ac:dyDescent="0.2">
      <c r="A21" s="20" t="s">
        <v>49</v>
      </c>
      <c r="B21" s="55">
        <v>985.99999999998602</v>
      </c>
      <c r="C21" s="56">
        <v>82.166666666664995</v>
      </c>
      <c r="D21" s="56">
        <v>81.812129999999996</v>
      </c>
      <c r="E21" s="56">
        <v>81.83587</v>
      </c>
      <c r="F21" s="56">
        <v>81.988189999998994</v>
      </c>
      <c r="G21" s="56">
        <v>81.988119999999</v>
      </c>
      <c r="H21" s="56">
        <v>82.014809999999997</v>
      </c>
      <c r="I21" s="56">
        <v>82.016589999998999</v>
      </c>
      <c r="J21" s="56">
        <v>82.016589999999994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573.67229999999995</v>
      </c>
      <c r="Q21" s="185">
        <v>0.99740185453399999</v>
      </c>
    </row>
    <row r="22" spans="1:17" ht="14.45" customHeight="1" x14ac:dyDescent="0.2">
      <c r="A22" s="19" t="s">
        <v>50</v>
      </c>
      <c r="B22" s="55">
        <v>25</v>
      </c>
      <c r="C22" s="56">
        <v>2.083333333333</v>
      </c>
      <c r="D22" s="56">
        <v>12.4025</v>
      </c>
      <c r="E22" s="56">
        <v>51.305210000000002</v>
      </c>
      <c r="F22" s="56">
        <v>13.273440000000001</v>
      </c>
      <c r="G22" s="56">
        <v>23.836999999999001</v>
      </c>
      <c r="H22" s="56">
        <v>7.3810000000000002</v>
      </c>
      <c r="I22" s="56">
        <v>4.4769999999990002</v>
      </c>
      <c r="J22" s="56">
        <v>8.5570000000000004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121.23314999999999</v>
      </c>
      <c r="Q22" s="185">
        <v>8.3131302857139993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1.45519152283669E-11</v>
      </c>
      <c r="C24" s="56">
        <v>1.8189894035458601E-12</v>
      </c>
      <c r="D24" s="56">
        <v>0.13202</v>
      </c>
      <c r="E24" s="56">
        <v>4.9999999900000001E-4</v>
      </c>
      <c r="F24" s="56">
        <v>10.249569999999</v>
      </c>
      <c r="G24" s="56">
        <v>33.081579999997999</v>
      </c>
      <c r="H24" s="56">
        <v>-3.2000000000000003E-4</v>
      </c>
      <c r="I24" s="56">
        <v>0.98631000000000002</v>
      </c>
      <c r="J24" s="56">
        <v>-1.8189894035458601E-12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44.449659999994999</v>
      </c>
      <c r="Q24" s="185"/>
    </row>
    <row r="25" spans="1:17" ht="14.45" customHeight="1" x14ac:dyDescent="0.2">
      <c r="A25" s="21" t="s">
        <v>53</v>
      </c>
      <c r="B25" s="58">
        <v>85350.471141423099</v>
      </c>
      <c r="C25" s="59">
        <v>7112.5392617852604</v>
      </c>
      <c r="D25" s="59">
        <v>6736.6367900000096</v>
      </c>
      <c r="E25" s="59">
        <v>6574.5604800000101</v>
      </c>
      <c r="F25" s="59">
        <v>6934.6012899999796</v>
      </c>
      <c r="G25" s="59">
        <v>6874.52879999997</v>
      </c>
      <c r="H25" s="59">
        <v>7150.3968000000004</v>
      </c>
      <c r="I25" s="59">
        <v>7209.6955399999697</v>
      </c>
      <c r="J25" s="59">
        <v>8917.5340899999992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50397.953789999898</v>
      </c>
      <c r="Q25" s="186">
        <v>1.0122555980770001</v>
      </c>
    </row>
    <row r="26" spans="1:17" ht="14.45" customHeight="1" x14ac:dyDescent="0.2">
      <c r="A26" s="19" t="s">
        <v>54</v>
      </c>
      <c r="B26" s="55">
        <v>7871.3943360101703</v>
      </c>
      <c r="C26" s="56">
        <v>655.94952800084695</v>
      </c>
      <c r="D26" s="56">
        <v>711.91902000000096</v>
      </c>
      <c r="E26" s="56">
        <v>812.66882999999996</v>
      </c>
      <c r="F26" s="56">
        <v>742.78515000000095</v>
      </c>
      <c r="G26" s="56">
        <v>820.85162000000003</v>
      </c>
      <c r="H26" s="56">
        <v>679.92462</v>
      </c>
      <c r="I26" s="56">
        <v>888.46487999999999</v>
      </c>
      <c r="J26" s="56">
        <v>883.55881999999997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5540.1729400000004</v>
      </c>
      <c r="Q26" s="185">
        <v>1.2065764869969999</v>
      </c>
    </row>
    <row r="27" spans="1:17" ht="14.45" customHeight="1" x14ac:dyDescent="0.2">
      <c r="A27" s="22" t="s">
        <v>55</v>
      </c>
      <c r="B27" s="58">
        <v>93221.865477433297</v>
      </c>
      <c r="C27" s="59">
        <v>7768.4887897861099</v>
      </c>
      <c r="D27" s="59">
        <v>7448.5558100000198</v>
      </c>
      <c r="E27" s="59">
        <v>7387.2293100000097</v>
      </c>
      <c r="F27" s="59">
        <v>7677.3864399999802</v>
      </c>
      <c r="G27" s="59">
        <v>7695.3804199999704</v>
      </c>
      <c r="H27" s="59">
        <v>7830.3214200000002</v>
      </c>
      <c r="I27" s="59">
        <v>8098.1604199999701</v>
      </c>
      <c r="J27" s="59">
        <v>9801.0929099999994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55938.126730000004</v>
      </c>
      <c r="Q27" s="186">
        <v>1.028663511999</v>
      </c>
    </row>
    <row r="28" spans="1:17" ht="14.45" customHeight="1" x14ac:dyDescent="0.2">
      <c r="A28" s="20" t="s">
        <v>56</v>
      </c>
      <c r="B28" s="55">
        <v>499.44104759819299</v>
      </c>
      <c r="C28" s="56">
        <v>41.620087299848997</v>
      </c>
      <c r="D28" s="56">
        <v>-66.303100000000001</v>
      </c>
      <c r="E28" s="56">
        <v>18.10454</v>
      </c>
      <c r="F28" s="56">
        <v>115.1103</v>
      </c>
      <c r="G28" s="56">
        <v>44.445770000000003</v>
      </c>
      <c r="H28" s="56">
        <v>44.924579999999999</v>
      </c>
      <c r="I28" s="56">
        <v>20.99014</v>
      </c>
      <c r="J28" s="56">
        <v>6.7375999999999996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184.00982999999999</v>
      </c>
      <c r="Q28" s="185">
        <v>0.63159691093400006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10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D24D9D9-5453-4B27-99FC-E9595A8EFBE6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5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1" s="64" customFormat="1" ht="18.600000000000001" customHeight="1" thickBot="1" x14ac:dyDescent="0.35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5" customHeight="1" x14ac:dyDescent="0.2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5" customHeight="1" x14ac:dyDescent="0.2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39" thickBot="1" x14ac:dyDescent="0.2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5" customHeight="1" thickBot="1" x14ac:dyDescent="0.25">
      <c r="A6" s="719" t="s">
        <v>331</v>
      </c>
      <c r="B6" s="701">
        <v>82125.567446301793</v>
      </c>
      <c r="C6" s="701">
        <v>83931.037550000096</v>
      </c>
      <c r="D6" s="702">
        <v>1805.4701036982999</v>
      </c>
      <c r="E6" s="703">
        <v>1.0219842633639999</v>
      </c>
      <c r="F6" s="701">
        <v>85350.471141423099</v>
      </c>
      <c r="G6" s="702">
        <v>49787.774832496798</v>
      </c>
      <c r="H6" s="704">
        <v>8917.5340899999992</v>
      </c>
      <c r="I6" s="701">
        <v>50397.953789999898</v>
      </c>
      <c r="J6" s="702">
        <v>610.17895750313596</v>
      </c>
      <c r="K6" s="705">
        <v>0.59048243221100005</v>
      </c>
    </row>
    <row r="7" spans="1:11" ht="14.45" customHeight="1" thickBot="1" x14ac:dyDescent="0.25">
      <c r="A7" s="720" t="s">
        <v>332</v>
      </c>
      <c r="B7" s="701">
        <v>22374.185369589999</v>
      </c>
      <c r="C7" s="701">
        <v>21513.70998</v>
      </c>
      <c r="D7" s="702">
        <v>-860.47538958993403</v>
      </c>
      <c r="E7" s="703">
        <v>0.96154159915199999</v>
      </c>
      <c r="F7" s="701">
        <v>21804.9490826976</v>
      </c>
      <c r="G7" s="702">
        <v>12719.553631573601</v>
      </c>
      <c r="H7" s="704">
        <v>1985.24521</v>
      </c>
      <c r="I7" s="701">
        <v>12437.883620000001</v>
      </c>
      <c r="J7" s="702">
        <v>-281.67001157360198</v>
      </c>
      <c r="K7" s="705">
        <v>0.57041562320600003</v>
      </c>
    </row>
    <row r="8" spans="1:11" ht="14.45" customHeight="1" thickBot="1" x14ac:dyDescent="0.25">
      <c r="A8" s="721" t="s">
        <v>333</v>
      </c>
      <c r="B8" s="701">
        <v>21218.7392069456</v>
      </c>
      <c r="C8" s="701">
        <v>20356.577979999998</v>
      </c>
      <c r="D8" s="702">
        <v>-862.16122694553303</v>
      </c>
      <c r="E8" s="703">
        <v>0.95936793329000003</v>
      </c>
      <c r="F8" s="701">
        <v>20438.747500049201</v>
      </c>
      <c r="G8" s="702">
        <v>11922.602708361999</v>
      </c>
      <c r="H8" s="704">
        <v>1889.66121</v>
      </c>
      <c r="I8" s="701">
        <v>11619.16862</v>
      </c>
      <c r="J8" s="702">
        <v>-303.434088362046</v>
      </c>
      <c r="K8" s="705">
        <v>0.56848731165900002</v>
      </c>
    </row>
    <row r="9" spans="1:11" ht="14.45" customHeight="1" thickBot="1" x14ac:dyDescent="0.25">
      <c r="A9" s="722" t="s">
        <v>334</v>
      </c>
      <c r="B9" s="706">
        <v>0</v>
      </c>
      <c r="C9" s="706">
        <v>-1.2999999999999999E-3</v>
      </c>
      <c r="D9" s="707">
        <v>-1.2999999999999999E-3</v>
      </c>
      <c r="E9" s="708" t="s">
        <v>329</v>
      </c>
      <c r="F9" s="706">
        <v>0</v>
      </c>
      <c r="G9" s="707">
        <v>0</v>
      </c>
      <c r="H9" s="709">
        <v>0</v>
      </c>
      <c r="I9" s="706">
        <v>-4.3999999900000002E-4</v>
      </c>
      <c r="J9" s="707">
        <v>-4.3999999900000002E-4</v>
      </c>
      <c r="K9" s="710" t="s">
        <v>329</v>
      </c>
    </row>
    <row r="10" spans="1:11" ht="14.45" customHeight="1" thickBot="1" x14ac:dyDescent="0.25">
      <c r="A10" s="723" t="s">
        <v>335</v>
      </c>
      <c r="B10" s="701">
        <v>0</v>
      </c>
      <c r="C10" s="701">
        <v>-1.2999999999999999E-3</v>
      </c>
      <c r="D10" s="702">
        <v>-1.2999999999999999E-3</v>
      </c>
      <c r="E10" s="711" t="s">
        <v>329</v>
      </c>
      <c r="F10" s="701">
        <v>0</v>
      </c>
      <c r="G10" s="702">
        <v>0</v>
      </c>
      <c r="H10" s="704">
        <v>0</v>
      </c>
      <c r="I10" s="701">
        <v>-4.3999999900000002E-4</v>
      </c>
      <c r="J10" s="702">
        <v>-4.3999999900000002E-4</v>
      </c>
      <c r="K10" s="712" t="s">
        <v>329</v>
      </c>
    </row>
    <row r="11" spans="1:11" ht="14.45" customHeight="1" thickBot="1" x14ac:dyDescent="0.25">
      <c r="A11" s="722" t="s">
        <v>336</v>
      </c>
      <c r="B11" s="706">
        <v>18.140121926810998</v>
      </c>
      <c r="C11" s="706">
        <v>0</v>
      </c>
      <c r="D11" s="707">
        <v>-18.140121926810998</v>
      </c>
      <c r="E11" s="713">
        <v>0</v>
      </c>
      <c r="F11" s="706">
        <v>0</v>
      </c>
      <c r="G11" s="707">
        <v>0</v>
      </c>
      <c r="H11" s="709">
        <v>0</v>
      </c>
      <c r="I11" s="706">
        <v>0</v>
      </c>
      <c r="J11" s="707">
        <v>0</v>
      </c>
      <c r="K11" s="714">
        <v>7</v>
      </c>
    </row>
    <row r="12" spans="1:11" ht="14.45" customHeight="1" thickBot="1" x14ac:dyDescent="0.25">
      <c r="A12" s="723" t="s">
        <v>337</v>
      </c>
      <c r="B12" s="701">
        <v>18.140121926810998</v>
      </c>
      <c r="C12" s="701">
        <v>0</v>
      </c>
      <c r="D12" s="702">
        <v>-18.140121926810998</v>
      </c>
      <c r="E12" s="703">
        <v>0</v>
      </c>
      <c r="F12" s="701">
        <v>0</v>
      </c>
      <c r="G12" s="702">
        <v>0</v>
      </c>
      <c r="H12" s="704">
        <v>0</v>
      </c>
      <c r="I12" s="701">
        <v>0</v>
      </c>
      <c r="J12" s="702">
        <v>0</v>
      </c>
      <c r="K12" s="705">
        <v>7</v>
      </c>
    </row>
    <row r="13" spans="1:11" ht="14.45" customHeight="1" thickBot="1" x14ac:dyDescent="0.25">
      <c r="A13" s="722" t="s">
        <v>338</v>
      </c>
      <c r="B13" s="706">
        <v>2455</v>
      </c>
      <c r="C13" s="706">
        <v>1974.1875600000001</v>
      </c>
      <c r="D13" s="707">
        <v>-480.812439999996</v>
      </c>
      <c r="E13" s="713">
        <v>0.80414971893999998</v>
      </c>
      <c r="F13" s="706">
        <v>2085.3409126562601</v>
      </c>
      <c r="G13" s="707">
        <v>1216.4488657161501</v>
      </c>
      <c r="H13" s="709">
        <v>157.47434999999999</v>
      </c>
      <c r="I13" s="706">
        <v>904.16118999999901</v>
      </c>
      <c r="J13" s="707">
        <v>-312.28767571615299</v>
      </c>
      <c r="K13" s="714">
        <v>0.43357955742900001</v>
      </c>
    </row>
    <row r="14" spans="1:11" ht="14.45" customHeight="1" thickBot="1" x14ac:dyDescent="0.25">
      <c r="A14" s="723" t="s">
        <v>339</v>
      </c>
      <c r="B14" s="701">
        <v>1275</v>
      </c>
      <c r="C14" s="701">
        <v>1084.9167399999999</v>
      </c>
      <c r="D14" s="702">
        <v>-190.08325999999801</v>
      </c>
      <c r="E14" s="703">
        <v>0.85091509019599998</v>
      </c>
      <c r="F14" s="701">
        <v>1150.3409126562599</v>
      </c>
      <c r="G14" s="702">
        <v>671.03219904948605</v>
      </c>
      <c r="H14" s="704">
        <v>67.473010000000002</v>
      </c>
      <c r="I14" s="701">
        <v>543.64591999999902</v>
      </c>
      <c r="J14" s="702">
        <v>-127.38627904948601</v>
      </c>
      <c r="K14" s="705">
        <v>0.47259548366800003</v>
      </c>
    </row>
    <row r="15" spans="1:11" ht="14.45" customHeight="1" thickBot="1" x14ac:dyDescent="0.25">
      <c r="A15" s="723" t="s">
        <v>340</v>
      </c>
      <c r="B15" s="701">
        <v>20</v>
      </c>
      <c r="C15" s="701">
        <v>20.407910000000001</v>
      </c>
      <c r="D15" s="702">
        <v>0.40790999999999999</v>
      </c>
      <c r="E15" s="703">
        <v>1.0203955</v>
      </c>
      <c r="F15" s="701">
        <v>20</v>
      </c>
      <c r="G15" s="702">
        <v>11.666666666666</v>
      </c>
      <c r="H15" s="704">
        <v>2.5137399999999999</v>
      </c>
      <c r="I15" s="701">
        <v>6.5943199999999997</v>
      </c>
      <c r="J15" s="702">
        <v>-5.0723466666660002</v>
      </c>
      <c r="K15" s="705">
        <v>0.32971600000000001</v>
      </c>
    </row>
    <row r="16" spans="1:11" ht="14.45" customHeight="1" thickBot="1" x14ac:dyDescent="0.25">
      <c r="A16" s="723" t="s">
        <v>341</v>
      </c>
      <c r="B16" s="701">
        <v>5</v>
      </c>
      <c r="C16" s="701">
        <v>6.20113</v>
      </c>
      <c r="D16" s="702">
        <v>1.20113</v>
      </c>
      <c r="E16" s="703">
        <v>1.2402260000000001</v>
      </c>
      <c r="F16" s="701">
        <v>10</v>
      </c>
      <c r="G16" s="702">
        <v>5.833333333333</v>
      </c>
      <c r="H16" s="704">
        <v>0</v>
      </c>
      <c r="I16" s="701">
        <v>0.82143999999999995</v>
      </c>
      <c r="J16" s="702">
        <v>-5.011893333333</v>
      </c>
      <c r="K16" s="705">
        <v>8.2143999999999995E-2</v>
      </c>
    </row>
    <row r="17" spans="1:11" ht="14.45" customHeight="1" thickBot="1" x14ac:dyDescent="0.25">
      <c r="A17" s="723" t="s">
        <v>342</v>
      </c>
      <c r="B17" s="701">
        <v>300</v>
      </c>
      <c r="C17" s="701">
        <v>187.93487999999999</v>
      </c>
      <c r="D17" s="702">
        <v>-112.06511999999999</v>
      </c>
      <c r="E17" s="703">
        <v>0.62644960000000005</v>
      </c>
      <c r="F17" s="701">
        <v>200</v>
      </c>
      <c r="G17" s="702">
        <v>116.666666666667</v>
      </c>
      <c r="H17" s="704">
        <v>62.463439999999999</v>
      </c>
      <c r="I17" s="701">
        <v>176.22911999999999</v>
      </c>
      <c r="J17" s="702">
        <v>59.562453333333004</v>
      </c>
      <c r="K17" s="705">
        <v>0.881145599999</v>
      </c>
    </row>
    <row r="18" spans="1:11" ht="14.45" customHeight="1" thickBot="1" x14ac:dyDescent="0.25">
      <c r="A18" s="723" t="s">
        <v>343</v>
      </c>
      <c r="B18" s="701">
        <v>140</v>
      </c>
      <c r="C18" s="701">
        <v>0</v>
      </c>
      <c r="D18" s="702">
        <v>-140</v>
      </c>
      <c r="E18" s="703">
        <v>0</v>
      </c>
      <c r="F18" s="701">
        <v>0</v>
      </c>
      <c r="G18" s="702">
        <v>0</v>
      </c>
      <c r="H18" s="704">
        <v>0</v>
      </c>
      <c r="I18" s="701">
        <v>0</v>
      </c>
      <c r="J18" s="702">
        <v>0</v>
      </c>
      <c r="K18" s="705">
        <v>7</v>
      </c>
    </row>
    <row r="19" spans="1:11" ht="14.45" customHeight="1" thickBot="1" x14ac:dyDescent="0.25">
      <c r="A19" s="723" t="s">
        <v>344</v>
      </c>
      <c r="B19" s="701">
        <v>685</v>
      </c>
      <c r="C19" s="701">
        <v>659.382530000001</v>
      </c>
      <c r="D19" s="702">
        <v>-25.617469999998001</v>
      </c>
      <c r="E19" s="703">
        <v>0.96260223357600005</v>
      </c>
      <c r="F19" s="701">
        <v>680</v>
      </c>
      <c r="G19" s="702">
        <v>396.66666666666703</v>
      </c>
      <c r="H19" s="704">
        <v>24.142230000000001</v>
      </c>
      <c r="I19" s="701">
        <v>167.92348000000001</v>
      </c>
      <c r="J19" s="702">
        <v>-228.74318666666699</v>
      </c>
      <c r="K19" s="705">
        <v>0.246946294117</v>
      </c>
    </row>
    <row r="20" spans="1:11" ht="14.45" customHeight="1" thickBot="1" x14ac:dyDescent="0.25">
      <c r="A20" s="723" t="s">
        <v>345</v>
      </c>
      <c r="B20" s="701">
        <v>10</v>
      </c>
      <c r="C20" s="701">
        <v>2.6483699999999999</v>
      </c>
      <c r="D20" s="702">
        <v>-7.3516300000000001</v>
      </c>
      <c r="E20" s="703">
        <v>0.26483699999999999</v>
      </c>
      <c r="F20" s="701">
        <v>5</v>
      </c>
      <c r="G20" s="702">
        <v>2.9166666666659999</v>
      </c>
      <c r="H20" s="704">
        <v>0.32993</v>
      </c>
      <c r="I20" s="701">
        <v>0.66691</v>
      </c>
      <c r="J20" s="702">
        <v>-2.2497566666659998</v>
      </c>
      <c r="K20" s="705">
        <v>0.133382</v>
      </c>
    </row>
    <row r="21" spans="1:11" ht="14.45" customHeight="1" thickBot="1" x14ac:dyDescent="0.25">
      <c r="A21" s="723" t="s">
        <v>346</v>
      </c>
      <c r="B21" s="701">
        <v>20</v>
      </c>
      <c r="C21" s="701">
        <v>12.696</v>
      </c>
      <c r="D21" s="702">
        <v>-7.3039999999990002</v>
      </c>
      <c r="E21" s="703">
        <v>0.63480000000000003</v>
      </c>
      <c r="F21" s="701">
        <v>20</v>
      </c>
      <c r="G21" s="702">
        <v>11.666666666666</v>
      </c>
      <c r="H21" s="704">
        <v>0.55200000000000005</v>
      </c>
      <c r="I21" s="701">
        <v>8.2799999999989993</v>
      </c>
      <c r="J21" s="702">
        <v>-3.3866666666660001</v>
      </c>
      <c r="K21" s="705">
        <v>0.413999999999</v>
      </c>
    </row>
    <row r="22" spans="1:11" ht="14.45" customHeight="1" thickBot="1" x14ac:dyDescent="0.25">
      <c r="A22" s="722" t="s">
        <v>347</v>
      </c>
      <c r="B22" s="706">
        <v>1817.2987690592599</v>
      </c>
      <c r="C22" s="706">
        <v>1586.1</v>
      </c>
      <c r="D22" s="707">
        <v>-231.19876905926</v>
      </c>
      <c r="E22" s="713">
        <v>0.87277888864700004</v>
      </c>
      <c r="F22" s="706">
        <v>1568.74131537631</v>
      </c>
      <c r="G22" s="707">
        <v>915.09910063617804</v>
      </c>
      <c r="H22" s="709">
        <v>161.31</v>
      </c>
      <c r="I22" s="706">
        <v>976.67999999999904</v>
      </c>
      <c r="J22" s="707">
        <v>61.580899363820002</v>
      </c>
      <c r="K22" s="714">
        <v>0.622588307216</v>
      </c>
    </row>
    <row r="23" spans="1:11" ht="14.45" customHeight="1" thickBot="1" x14ac:dyDescent="0.25">
      <c r="A23" s="723" t="s">
        <v>348</v>
      </c>
      <c r="B23" s="701">
        <v>1704.88288105995</v>
      </c>
      <c r="C23" s="701">
        <v>1550.34</v>
      </c>
      <c r="D23" s="702">
        <v>-154.542881059948</v>
      </c>
      <c r="E23" s="703">
        <v>0.909352787351</v>
      </c>
      <c r="F23" s="701">
        <v>1536.44863380379</v>
      </c>
      <c r="G23" s="702">
        <v>896.26170305221206</v>
      </c>
      <c r="H23" s="704">
        <v>158.94</v>
      </c>
      <c r="I23" s="701">
        <v>941.29999999999905</v>
      </c>
      <c r="J23" s="702">
        <v>45.038296947786002</v>
      </c>
      <c r="K23" s="705">
        <v>0.61264657944900003</v>
      </c>
    </row>
    <row r="24" spans="1:11" ht="14.45" customHeight="1" thickBot="1" x14ac:dyDescent="0.25">
      <c r="A24" s="723" t="s">
        <v>349</v>
      </c>
      <c r="B24" s="701">
        <v>112.41588799931201</v>
      </c>
      <c r="C24" s="701">
        <v>35.76</v>
      </c>
      <c r="D24" s="702">
        <v>-76.655887999312</v>
      </c>
      <c r="E24" s="703">
        <v>0.31810450138700003</v>
      </c>
      <c r="F24" s="701">
        <v>32.292681572512997</v>
      </c>
      <c r="G24" s="702">
        <v>18.837397583965998</v>
      </c>
      <c r="H24" s="704">
        <v>2.37</v>
      </c>
      <c r="I24" s="701">
        <v>35.379999999999001</v>
      </c>
      <c r="J24" s="702">
        <v>16.542602416032999</v>
      </c>
      <c r="K24" s="705">
        <v>1.095604275555</v>
      </c>
    </row>
    <row r="25" spans="1:11" ht="14.45" customHeight="1" thickBot="1" x14ac:dyDescent="0.25">
      <c r="A25" s="722" t="s">
        <v>350</v>
      </c>
      <c r="B25" s="706">
        <v>15819.2</v>
      </c>
      <c r="C25" s="706">
        <v>15697.87687</v>
      </c>
      <c r="D25" s="707">
        <v>-121.323129999975</v>
      </c>
      <c r="E25" s="713">
        <v>0.99233064061300003</v>
      </c>
      <c r="F25" s="706">
        <v>15768.249637137</v>
      </c>
      <c r="G25" s="707">
        <v>9198.1456216632505</v>
      </c>
      <c r="H25" s="709">
        <v>1490.5002500000001</v>
      </c>
      <c r="I25" s="706">
        <v>9129.4514599999893</v>
      </c>
      <c r="J25" s="707">
        <v>-68.694161663263998</v>
      </c>
      <c r="K25" s="714">
        <v>0.57897684715099995</v>
      </c>
    </row>
    <row r="26" spans="1:11" ht="14.45" customHeight="1" thickBot="1" x14ac:dyDescent="0.25">
      <c r="A26" s="723" t="s">
        <v>351</v>
      </c>
      <c r="B26" s="701">
        <v>200.2</v>
      </c>
      <c r="C26" s="701">
        <v>492.80153000000098</v>
      </c>
      <c r="D26" s="702">
        <v>292.60153000000099</v>
      </c>
      <c r="E26" s="703">
        <v>2.461546103896</v>
      </c>
      <c r="F26" s="701">
        <v>500</v>
      </c>
      <c r="G26" s="702">
        <v>291.66666666666703</v>
      </c>
      <c r="H26" s="704">
        <v>15.6738</v>
      </c>
      <c r="I26" s="701">
        <v>331.67231999999899</v>
      </c>
      <c r="J26" s="702">
        <v>40.005653333331999</v>
      </c>
      <c r="K26" s="705">
        <v>0.66334463999899995</v>
      </c>
    </row>
    <row r="27" spans="1:11" ht="14.45" customHeight="1" thickBot="1" x14ac:dyDescent="0.25">
      <c r="A27" s="723" t="s">
        <v>352</v>
      </c>
      <c r="B27" s="701">
        <v>12500</v>
      </c>
      <c r="C27" s="701">
        <v>12226.959800000001</v>
      </c>
      <c r="D27" s="702">
        <v>-273.04019999997797</v>
      </c>
      <c r="E27" s="703">
        <v>0.97815678399999995</v>
      </c>
      <c r="F27" s="701">
        <v>12250.249637137</v>
      </c>
      <c r="G27" s="702">
        <v>7145.9789549965899</v>
      </c>
      <c r="H27" s="704">
        <v>1217.2249999999999</v>
      </c>
      <c r="I27" s="701">
        <v>7142.9634399999904</v>
      </c>
      <c r="J27" s="702">
        <v>-3.0155149965939998</v>
      </c>
      <c r="K27" s="705">
        <v>0.58308717385999997</v>
      </c>
    </row>
    <row r="28" spans="1:11" ht="14.45" customHeight="1" thickBot="1" x14ac:dyDescent="0.25">
      <c r="A28" s="723" t="s">
        <v>353</v>
      </c>
      <c r="B28" s="701">
        <v>390</v>
      </c>
      <c r="C28" s="701">
        <v>325.426160000001</v>
      </c>
      <c r="D28" s="702">
        <v>-64.573839999998995</v>
      </c>
      <c r="E28" s="703">
        <v>0.83442605128199998</v>
      </c>
      <c r="F28" s="701">
        <v>300</v>
      </c>
      <c r="G28" s="702">
        <v>175</v>
      </c>
      <c r="H28" s="704">
        <v>16.79</v>
      </c>
      <c r="I28" s="701">
        <v>228.36193</v>
      </c>
      <c r="J28" s="702">
        <v>53.361930000000001</v>
      </c>
      <c r="K28" s="705">
        <v>0.76120643333299998</v>
      </c>
    </row>
    <row r="29" spans="1:11" ht="14.45" customHeight="1" thickBot="1" x14ac:dyDescent="0.25">
      <c r="A29" s="723" t="s">
        <v>354</v>
      </c>
      <c r="B29" s="701">
        <v>15</v>
      </c>
      <c r="C29" s="701">
        <v>8.3428199999999997</v>
      </c>
      <c r="D29" s="702">
        <v>-6.6571799999990002</v>
      </c>
      <c r="E29" s="703">
        <v>0.55618800000000002</v>
      </c>
      <c r="F29" s="701">
        <v>15</v>
      </c>
      <c r="G29" s="702">
        <v>8.75</v>
      </c>
      <c r="H29" s="704">
        <v>0.56632000000000005</v>
      </c>
      <c r="I29" s="701">
        <v>5.4920399999990002</v>
      </c>
      <c r="J29" s="702">
        <v>-3.2579600000000002</v>
      </c>
      <c r="K29" s="705">
        <v>0.36613599999899998</v>
      </c>
    </row>
    <row r="30" spans="1:11" ht="14.45" customHeight="1" thickBot="1" x14ac:dyDescent="0.25">
      <c r="A30" s="723" t="s">
        <v>355</v>
      </c>
      <c r="B30" s="701">
        <v>4</v>
      </c>
      <c r="C30" s="701">
        <v>0.95699999999999996</v>
      </c>
      <c r="D30" s="702">
        <v>-3.0430000000000001</v>
      </c>
      <c r="E30" s="703">
        <v>0.23924999999999999</v>
      </c>
      <c r="F30" s="701">
        <v>3</v>
      </c>
      <c r="G30" s="702">
        <v>1.75</v>
      </c>
      <c r="H30" s="704">
        <v>0</v>
      </c>
      <c r="I30" s="701">
        <v>0</v>
      </c>
      <c r="J30" s="702">
        <v>-1.75</v>
      </c>
      <c r="K30" s="705">
        <v>0</v>
      </c>
    </row>
    <row r="31" spans="1:11" ht="14.45" customHeight="1" thickBot="1" x14ac:dyDescent="0.25">
      <c r="A31" s="723" t="s">
        <v>356</v>
      </c>
      <c r="B31" s="701">
        <v>760</v>
      </c>
      <c r="C31" s="701">
        <v>672.91516000000104</v>
      </c>
      <c r="D31" s="702">
        <v>-87.084839999999005</v>
      </c>
      <c r="E31" s="703">
        <v>0.88541468421000002</v>
      </c>
      <c r="F31" s="701">
        <v>700</v>
      </c>
      <c r="G31" s="702">
        <v>408.33333333333297</v>
      </c>
      <c r="H31" s="704">
        <v>57.952030000000001</v>
      </c>
      <c r="I31" s="701">
        <v>335.88774999999998</v>
      </c>
      <c r="J31" s="702">
        <v>-72.445583333333005</v>
      </c>
      <c r="K31" s="705">
        <v>0.47983964285699998</v>
      </c>
    </row>
    <row r="32" spans="1:11" ht="14.45" customHeight="1" thickBot="1" x14ac:dyDescent="0.25">
      <c r="A32" s="723" t="s">
        <v>357</v>
      </c>
      <c r="B32" s="701">
        <v>1380</v>
      </c>
      <c r="C32" s="701">
        <v>1458.5605700000001</v>
      </c>
      <c r="D32" s="702">
        <v>78.560570000002002</v>
      </c>
      <c r="E32" s="703">
        <v>1.0569279492749999</v>
      </c>
      <c r="F32" s="701">
        <v>1490</v>
      </c>
      <c r="G32" s="702">
        <v>869.16666666666697</v>
      </c>
      <c r="H32" s="704">
        <v>150.50289000000001</v>
      </c>
      <c r="I32" s="701">
        <v>809.67083999999898</v>
      </c>
      <c r="J32" s="702">
        <v>-59.495826666667</v>
      </c>
      <c r="K32" s="705">
        <v>0.54340324832200004</v>
      </c>
    </row>
    <row r="33" spans="1:11" ht="14.45" customHeight="1" thickBot="1" x14ac:dyDescent="0.25">
      <c r="A33" s="723" t="s">
        <v>358</v>
      </c>
      <c r="B33" s="701">
        <v>100</v>
      </c>
      <c r="C33" s="701">
        <v>99.648399999999995</v>
      </c>
      <c r="D33" s="702">
        <v>-0.35159999999899999</v>
      </c>
      <c r="E33" s="703">
        <v>0.99648400000000004</v>
      </c>
      <c r="F33" s="701">
        <v>100</v>
      </c>
      <c r="G33" s="702">
        <v>58.333333333333002</v>
      </c>
      <c r="H33" s="704">
        <v>8.8354999999999997</v>
      </c>
      <c r="I33" s="701">
        <v>62.011719999999997</v>
      </c>
      <c r="J33" s="702">
        <v>3.6783866666659999</v>
      </c>
      <c r="K33" s="705">
        <v>0.62011720000000004</v>
      </c>
    </row>
    <row r="34" spans="1:11" ht="14.45" customHeight="1" thickBot="1" x14ac:dyDescent="0.25">
      <c r="A34" s="723" t="s">
        <v>359</v>
      </c>
      <c r="B34" s="701">
        <v>90</v>
      </c>
      <c r="C34" s="701">
        <v>87.93526</v>
      </c>
      <c r="D34" s="702">
        <v>-2.0647399999989999</v>
      </c>
      <c r="E34" s="703">
        <v>0.97705844444400003</v>
      </c>
      <c r="F34" s="701">
        <v>65</v>
      </c>
      <c r="G34" s="702">
        <v>37.916666666666003</v>
      </c>
      <c r="H34" s="704">
        <v>3.4608599999999998</v>
      </c>
      <c r="I34" s="701">
        <v>44.848849999999999</v>
      </c>
      <c r="J34" s="702">
        <v>6.9321833333329996</v>
      </c>
      <c r="K34" s="705">
        <v>0.68998230769199997</v>
      </c>
    </row>
    <row r="35" spans="1:11" ht="14.45" customHeight="1" thickBot="1" x14ac:dyDescent="0.25">
      <c r="A35" s="723" t="s">
        <v>360</v>
      </c>
      <c r="B35" s="701">
        <v>15</v>
      </c>
      <c r="C35" s="701">
        <v>22.507760000000001</v>
      </c>
      <c r="D35" s="702">
        <v>7.5077600000000002</v>
      </c>
      <c r="E35" s="703">
        <v>1.500517333333</v>
      </c>
      <c r="F35" s="701">
        <v>30</v>
      </c>
      <c r="G35" s="702">
        <v>17.5</v>
      </c>
      <c r="H35" s="704">
        <v>0.995</v>
      </c>
      <c r="I35" s="701">
        <v>31.000900000000001</v>
      </c>
      <c r="J35" s="702">
        <v>13.5009</v>
      </c>
      <c r="K35" s="705">
        <v>1.0333633333329999</v>
      </c>
    </row>
    <row r="36" spans="1:11" ht="14.45" customHeight="1" thickBot="1" x14ac:dyDescent="0.25">
      <c r="A36" s="723" t="s">
        <v>361</v>
      </c>
      <c r="B36" s="701">
        <v>95</v>
      </c>
      <c r="C36" s="701">
        <v>91.343100000000007</v>
      </c>
      <c r="D36" s="702">
        <v>-3.6568999999990002</v>
      </c>
      <c r="E36" s="703">
        <v>0.96150631578900003</v>
      </c>
      <c r="F36" s="701">
        <v>90</v>
      </c>
      <c r="G36" s="702">
        <v>52.5</v>
      </c>
      <c r="H36" s="704">
        <v>7.7904999999999998</v>
      </c>
      <c r="I36" s="701">
        <v>53.896500000000003</v>
      </c>
      <c r="J36" s="702">
        <v>1.396499999999</v>
      </c>
      <c r="K36" s="705">
        <v>0.59884999999900002</v>
      </c>
    </row>
    <row r="37" spans="1:11" ht="14.45" customHeight="1" thickBot="1" x14ac:dyDescent="0.25">
      <c r="A37" s="723" t="s">
        <v>362</v>
      </c>
      <c r="B37" s="701">
        <v>35</v>
      </c>
      <c r="C37" s="701">
        <v>47.249960000000002</v>
      </c>
      <c r="D37" s="702">
        <v>12.24996</v>
      </c>
      <c r="E37" s="703">
        <v>1.3499988571420001</v>
      </c>
      <c r="F37" s="701">
        <v>40</v>
      </c>
      <c r="G37" s="702">
        <v>23.333333333333002</v>
      </c>
      <c r="H37" s="704">
        <v>4.4238799999999996</v>
      </c>
      <c r="I37" s="701">
        <v>21.55789</v>
      </c>
      <c r="J37" s="702">
        <v>-1.775443333333</v>
      </c>
      <c r="K37" s="705">
        <v>0.53894724999999999</v>
      </c>
    </row>
    <row r="38" spans="1:11" ht="14.45" customHeight="1" thickBot="1" x14ac:dyDescent="0.25">
      <c r="A38" s="723" t="s">
        <v>363</v>
      </c>
      <c r="B38" s="701">
        <v>15</v>
      </c>
      <c r="C38" s="701">
        <v>9.1402999999999999</v>
      </c>
      <c r="D38" s="702">
        <v>-5.859699999999</v>
      </c>
      <c r="E38" s="703">
        <v>0.60935333333300001</v>
      </c>
      <c r="F38" s="701">
        <v>15</v>
      </c>
      <c r="G38" s="702">
        <v>8.75</v>
      </c>
      <c r="H38" s="704">
        <v>6.2844699999999998</v>
      </c>
      <c r="I38" s="701">
        <v>12.83544</v>
      </c>
      <c r="J38" s="702">
        <v>4.0854400000000002</v>
      </c>
      <c r="K38" s="705">
        <v>0.85569600000000001</v>
      </c>
    </row>
    <row r="39" spans="1:11" ht="14.45" customHeight="1" thickBot="1" x14ac:dyDescent="0.25">
      <c r="A39" s="723" t="s">
        <v>364</v>
      </c>
      <c r="B39" s="701">
        <v>220</v>
      </c>
      <c r="C39" s="701">
        <v>153.15754999999999</v>
      </c>
      <c r="D39" s="702">
        <v>-66.842449999999005</v>
      </c>
      <c r="E39" s="703">
        <v>0.69617068181800001</v>
      </c>
      <c r="F39" s="701">
        <v>170</v>
      </c>
      <c r="G39" s="702">
        <v>99.166666666666003</v>
      </c>
      <c r="H39" s="704">
        <v>0</v>
      </c>
      <c r="I39" s="701">
        <v>49.251839999999</v>
      </c>
      <c r="J39" s="702">
        <v>-49.914826666666002</v>
      </c>
      <c r="K39" s="705">
        <v>0.28971670588199999</v>
      </c>
    </row>
    <row r="40" spans="1:11" ht="14.45" customHeight="1" thickBot="1" x14ac:dyDescent="0.25">
      <c r="A40" s="723" t="s">
        <v>365</v>
      </c>
      <c r="B40" s="701">
        <v>0</v>
      </c>
      <c r="C40" s="701">
        <v>0.93149999999999999</v>
      </c>
      <c r="D40" s="702">
        <v>0.93149999999999999</v>
      </c>
      <c r="E40" s="711" t="s">
        <v>366</v>
      </c>
      <c r="F40" s="701">
        <v>0</v>
      </c>
      <c r="G40" s="702">
        <v>0</v>
      </c>
      <c r="H40" s="704">
        <v>0</v>
      </c>
      <c r="I40" s="701">
        <v>0</v>
      </c>
      <c r="J40" s="702">
        <v>0</v>
      </c>
      <c r="K40" s="712" t="s">
        <v>329</v>
      </c>
    </row>
    <row r="41" spans="1:11" ht="14.45" customHeight="1" thickBot="1" x14ac:dyDescent="0.25">
      <c r="A41" s="722" t="s">
        <v>367</v>
      </c>
      <c r="B41" s="706">
        <v>553.00011924758701</v>
      </c>
      <c r="C41" s="706">
        <v>519.87908000000095</v>
      </c>
      <c r="D41" s="707">
        <v>-33.121039247585998</v>
      </c>
      <c r="E41" s="713">
        <v>0.94010663271999995</v>
      </c>
      <c r="F41" s="706">
        <v>508.56138831900802</v>
      </c>
      <c r="G41" s="707">
        <v>296.66080985275499</v>
      </c>
      <c r="H41" s="709">
        <v>43.521560000000001</v>
      </c>
      <c r="I41" s="706">
        <v>319.24776000000003</v>
      </c>
      <c r="J41" s="707">
        <v>22.586950147244</v>
      </c>
      <c r="K41" s="714">
        <v>0.62774675257000001</v>
      </c>
    </row>
    <row r="42" spans="1:11" ht="14.45" customHeight="1" thickBot="1" x14ac:dyDescent="0.25">
      <c r="A42" s="723" t="s">
        <v>368</v>
      </c>
      <c r="B42" s="701">
        <v>464.81325970504798</v>
      </c>
      <c r="C42" s="701">
        <v>450.61451000000102</v>
      </c>
      <c r="D42" s="702">
        <v>-14.198749705047</v>
      </c>
      <c r="E42" s="703">
        <v>0.96945278688000003</v>
      </c>
      <c r="F42" s="701">
        <v>437.87331244294597</v>
      </c>
      <c r="G42" s="702">
        <v>255.426098925052</v>
      </c>
      <c r="H42" s="704">
        <v>37.235439999999997</v>
      </c>
      <c r="I42" s="701">
        <v>280.34541000000002</v>
      </c>
      <c r="J42" s="702">
        <v>24.919311074947998</v>
      </c>
      <c r="K42" s="705">
        <v>0.64024319827999998</v>
      </c>
    </row>
    <row r="43" spans="1:11" ht="14.45" customHeight="1" thickBot="1" x14ac:dyDescent="0.25">
      <c r="A43" s="723" t="s">
        <v>369</v>
      </c>
      <c r="B43" s="701">
        <v>88.186859542538997</v>
      </c>
      <c r="C43" s="701">
        <v>69.264570000000006</v>
      </c>
      <c r="D43" s="702">
        <v>-18.922289542539001</v>
      </c>
      <c r="E43" s="703">
        <v>0.78542960208900003</v>
      </c>
      <c r="F43" s="701">
        <v>70.688075876062001</v>
      </c>
      <c r="G43" s="702">
        <v>41.234710927702999</v>
      </c>
      <c r="H43" s="704">
        <v>6.2861200000000004</v>
      </c>
      <c r="I43" s="701">
        <v>38.902349999999998</v>
      </c>
      <c r="J43" s="702">
        <v>-2.3323609277030002</v>
      </c>
      <c r="K43" s="705">
        <v>0.55033822208100003</v>
      </c>
    </row>
    <row r="44" spans="1:11" ht="14.45" customHeight="1" thickBot="1" x14ac:dyDescent="0.25">
      <c r="A44" s="722" t="s">
        <v>370</v>
      </c>
      <c r="B44" s="706">
        <v>411.422022785411</v>
      </c>
      <c r="C44" s="706">
        <v>411.11438000000101</v>
      </c>
      <c r="D44" s="707">
        <v>-0.30764278540899997</v>
      </c>
      <c r="E44" s="713">
        <v>0.99925224521599998</v>
      </c>
      <c r="F44" s="706">
        <v>404.899811009833</v>
      </c>
      <c r="G44" s="707">
        <v>236.19155642240199</v>
      </c>
      <c r="H44" s="709">
        <v>27.85923</v>
      </c>
      <c r="I44" s="706">
        <v>223.16407000000001</v>
      </c>
      <c r="J44" s="707">
        <v>-13.027486422401999</v>
      </c>
      <c r="K44" s="714">
        <v>0.55115874083299998</v>
      </c>
    </row>
    <row r="45" spans="1:11" ht="14.45" customHeight="1" thickBot="1" x14ac:dyDescent="0.25">
      <c r="A45" s="723" t="s">
        <v>371</v>
      </c>
      <c r="B45" s="701">
        <v>0</v>
      </c>
      <c r="C45" s="701">
        <v>15.315</v>
      </c>
      <c r="D45" s="702">
        <v>15.315</v>
      </c>
      <c r="E45" s="711" t="s">
        <v>329</v>
      </c>
      <c r="F45" s="701">
        <v>0</v>
      </c>
      <c r="G45" s="702">
        <v>0</v>
      </c>
      <c r="H45" s="704">
        <v>0</v>
      </c>
      <c r="I45" s="701">
        <v>3.9203999999989998</v>
      </c>
      <c r="J45" s="702">
        <v>3.9203999999989998</v>
      </c>
      <c r="K45" s="712" t="s">
        <v>329</v>
      </c>
    </row>
    <row r="46" spans="1:11" ht="14.45" customHeight="1" thickBot="1" x14ac:dyDescent="0.25">
      <c r="A46" s="723" t="s">
        <v>372</v>
      </c>
      <c r="B46" s="701">
        <v>40</v>
      </c>
      <c r="C46" s="701">
        <v>34.952089999999998</v>
      </c>
      <c r="D46" s="702">
        <v>-5.0479099999989998</v>
      </c>
      <c r="E46" s="703">
        <v>0.87380225</v>
      </c>
      <c r="F46" s="701">
        <v>40</v>
      </c>
      <c r="G46" s="702">
        <v>23.333333333333002</v>
      </c>
      <c r="H46" s="704">
        <v>2.33738</v>
      </c>
      <c r="I46" s="701">
        <v>19.442119999999999</v>
      </c>
      <c r="J46" s="702">
        <v>-3.8912133333329999</v>
      </c>
      <c r="K46" s="705">
        <v>0.48605299999899998</v>
      </c>
    </row>
    <row r="47" spans="1:11" ht="14.45" customHeight="1" thickBot="1" x14ac:dyDescent="0.25">
      <c r="A47" s="723" t="s">
        <v>373</v>
      </c>
      <c r="B47" s="701">
        <v>187.42599535079</v>
      </c>
      <c r="C47" s="701">
        <v>183.79080999999999</v>
      </c>
      <c r="D47" s="702">
        <v>-3.63518535079</v>
      </c>
      <c r="E47" s="703">
        <v>0.98060468963199998</v>
      </c>
      <c r="F47" s="701">
        <v>190</v>
      </c>
      <c r="G47" s="702">
        <v>110.833333333333</v>
      </c>
      <c r="H47" s="704">
        <v>14.57273</v>
      </c>
      <c r="I47" s="701">
        <v>104.12459</v>
      </c>
      <c r="J47" s="702">
        <v>-6.7087433333330004</v>
      </c>
      <c r="K47" s="705">
        <v>0.54802415789400005</v>
      </c>
    </row>
    <row r="48" spans="1:11" ht="14.45" customHeight="1" thickBot="1" x14ac:dyDescent="0.25">
      <c r="A48" s="723" t="s">
        <v>374</v>
      </c>
      <c r="B48" s="701">
        <v>75.038785074112994</v>
      </c>
      <c r="C48" s="701">
        <v>66.967089999999999</v>
      </c>
      <c r="D48" s="702">
        <v>-8.0716950741130002</v>
      </c>
      <c r="E48" s="703">
        <v>0.89243302558600002</v>
      </c>
      <c r="F48" s="701">
        <v>75</v>
      </c>
      <c r="G48" s="702">
        <v>43.75</v>
      </c>
      <c r="H48" s="704">
        <v>5.4202000000000004</v>
      </c>
      <c r="I48" s="701">
        <v>35.865600000000001</v>
      </c>
      <c r="J48" s="702">
        <v>-7.8844000000000003</v>
      </c>
      <c r="K48" s="705">
        <v>0.47820799999899999</v>
      </c>
    </row>
    <row r="49" spans="1:11" ht="14.45" customHeight="1" thickBot="1" x14ac:dyDescent="0.25">
      <c r="A49" s="723" t="s">
        <v>375</v>
      </c>
      <c r="B49" s="701">
        <v>3.66735043622</v>
      </c>
      <c r="C49" s="701">
        <v>6.1577099999999998</v>
      </c>
      <c r="D49" s="702">
        <v>2.4903595637790001</v>
      </c>
      <c r="E49" s="703">
        <v>1.6790623386250001</v>
      </c>
      <c r="F49" s="701">
        <v>5.069126353893</v>
      </c>
      <c r="G49" s="702">
        <v>2.9569903731039999</v>
      </c>
      <c r="H49" s="704">
        <v>0.24399999999999999</v>
      </c>
      <c r="I49" s="701">
        <v>5.4253600000000004</v>
      </c>
      <c r="J49" s="702">
        <v>2.4683696268949999</v>
      </c>
      <c r="K49" s="705">
        <v>1.070275156158</v>
      </c>
    </row>
    <row r="50" spans="1:11" ht="14.45" customHeight="1" thickBot="1" x14ac:dyDescent="0.25">
      <c r="A50" s="723" t="s">
        <v>376</v>
      </c>
      <c r="B50" s="701">
        <v>3.6293737662000003E-2</v>
      </c>
      <c r="C50" s="701">
        <v>0</v>
      </c>
      <c r="D50" s="702">
        <v>-3.6293737662000003E-2</v>
      </c>
      <c r="E50" s="703">
        <v>0</v>
      </c>
      <c r="F50" s="701">
        <v>0</v>
      </c>
      <c r="G50" s="702">
        <v>0</v>
      </c>
      <c r="H50" s="704">
        <v>0</v>
      </c>
      <c r="I50" s="701">
        <v>0</v>
      </c>
      <c r="J50" s="702">
        <v>0</v>
      </c>
      <c r="K50" s="705">
        <v>7</v>
      </c>
    </row>
    <row r="51" spans="1:11" ht="14.45" customHeight="1" thickBot="1" x14ac:dyDescent="0.25">
      <c r="A51" s="723" t="s">
        <v>377</v>
      </c>
      <c r="B51" s="701">
        <v>0</v>
      </c>
      <c r="C51" s="701">
        <v>7.6964199999999998</v>
      </c>
      <c r="D51" s="702">
        <v>7.6964199999999998</v>
      </c>
      <c r="E51" s="711" t="s">
        <v>329</v>
      </c>
      <c r="F51" s="701">
        <v>0</v>
      </c>
      <c r="G51" s="702">
        <v>0</v>
      </c>
      <c r="H51" s="704">
        <v>0.70421999999999996</v>
      </c>
      <c r="I51" s="701">
        <v>4.4600600000000004</v>
      </c>
      <c r="J51" s="702">
        <v>4.4600600000000004</v>
      </c>
      <c r="K51" s="712" t="s">
        <v>329</v>
      </c>
    </row>
    <row r="52" spans="1:11" ht="14.45" customHeight="1" thickBot="1" x14ac:dyDescent="0.25">
      <c r="A52" s="723" t="s">
        <v>378</v>
      </c>
      <c r="B52" s="701">
        <v>1.4397879145000001</v>
      </c>
      <c r="C52" s="701">
        <v>0.51981999999999995</v>
      </c>
      <c r="D52" s="702">
        <v>-0.91996791450000004</v>
      </c>
      <c r="E52" s="703">
        <v>0.36103928555300002</v>
      </c>
      <c r="F52" s="701">
        <v>0</v>
      </c>
      <c r="G52" s="702">
        <v>0</v>
      </c>
      <c r="H52" s="704">
        <v>6.8100000000000001E-3</v>
      </c>
      <c r="I52" s="701">
        <v>0.25505999999899998</v>
      </c>
      <c r="J52" s="702">
        <v>0.25505999999899998</v>
      </c>
      <c r="K52" s="712" t="s">
        <v>329</v>
      </c>
    </row>
    <row r="53" spans="1:11" ht="14.45" customHeight="1" thickBot="1" x14ac:dyDescent="0.25">
      <c r="A53" s="723" t="s">
        <v>379</v>
      </c>
      <c r="B53" s="701">
        <v>32.073602928207997</v>
      </c>
      <c r="C53" s="701">
        <v>27.023689999999998</v>
      </c>
      <c r="D53" s="702">
        <v>-5.0499129282080002</v>
      </c>
      <c r="E53" s="703">
        <v>0.84255236496100006</v>
      </c>
      <c r="F53" s="701">
        <v>24.830684655938001</v>
      </c>
      <c r="G53" s="702">
        <v>14.484566049296999</v>
      </c>
      <c r="H53" s="704">
        <v>0.45374999999999999</v>
      </c>
      <c r="I53" s="701">
        <v>13.73147</v>
      </c>
      <c r="J53" s="702">
        <v>-0.75309604929700003</v>
      </c>
      <c r="K53" s="705">
        <v>0.55300408306299997</v>
      </c>
    </row>
    <row r="54" spans="1:11" ht="14.45" customHeight="1" thickBot="1" x14ac:dyDescent="0.25">
      <c r="A54" s="723" t="s">
        <v>380</v>
      </c>
      <c r="B54" s="701">
        <v>0</v>
      </c>
      <c r="C54" s="701">
        <v>0.67276000000000002</v>
      </c>
      <c r="D54" s="702">
        <v>0.67276000000000002</v>
      </c>
      <c r="E54" s="711" t="s">
        <v>366</v>
      </c>
      <c r="F54" s="701">
        <v>0</v>
      </c>
      <c r="G54" s="702">
        <v>0</v>
      </c>
      <c r="H54" s="704">
        <v>0</v>
      </c>
      <c r="I54" s="701">
        <v>0</v>
      </c>
      <c r="J54" s="702">
        <v>0</v>
      </c>
      <c r="K54" s="705">
        <v>7</v>
      </c>
    </row>
    <row r="55" spans="1:11" ht="14.45" customHeight="1" thickBot="1" x14ac:dyDescent="0.25">
      <c r="A55" s="723" t="s">
        <v>381</v>
      </c>
      <c r="B55" s="701">
        <v>0</v>
      </c>
      <c r="C55" s="701">
        <v>1.452</v>
      </c>
      <c r="D55" s="702">
        <v>1.452</v>
      </c>
      <c r="E55" s="711" t="s">
        <v>366</v>
      </c>
      <c r="F55" s="701">
        <v>0</v>
      </c>
      <c r="G55" s="702">
        <v>0</v>
      </c>
      <c r="H55" s="704">
        <v>0</v>
      </c>
      <c r="I55" s="701">
        <v>0</v>
      </c>
      <c r="J55" s="702">
        <v>0</v>
      </c>
      <c r="K55" s="712" t="s">
        <v>329</v>
      </c>
    </row>
    <row r="56" spans="1:11" ht="14.45" customHeight="1" thickBot="1" x14ac:dyDescent="0.25">
      <c r="A56" s="723" t="s">
        <v>382</v>
      </c>
      <c r="B56" s="701">
        <v>0</v>
      </c>
      <c r="C56" s="701">
        <v>1.21</v>
      </c>
      <c r="D56" s="702">
        <v>1.21</v>
      </c>
      <c r="E56" s="711" t="s">
        <v>329</v>
      </c>
      <c r="F56" s="701">
        <v>0</v>
      </c>
      <c r="G56" s="702">
        <v>0</v>
      </c>
      <c r="H56" s="704">
        <v>0</v>
      </c>
      <c r="I56" s="701">
        <v>0</v>
      </c>
      <c r="J56" s="702">
        <v>0</v>
      </c>
      <c r="K56" s="712" t="s">
        <v>329</v>
      </c>
    </row>
    <row r="57" spans="1:11" ht="14.45" customHeight="1" thickBot="1" x14ac:dyDescent="0.25">
      <c r="A57" s="723" t="s">
        <v>383</v>
      </c>
      <c r="B57" s="701">
        <v>71.740207343913994</v>
      </c>
      <c r="C57" s="701">
        <v>65.356989999999996</v>
      </c>
      <c r="D57" s="702">
        <v>-6.3832173439139996</v>
      </c>
      <c r="E57" s="703">
        <v>0.91102315451399996</v>
      </c>
      <c r="F57" s="701">
        <v>70</v>
      </c>
      <c r="G57" s="702">
        <v>40.833333333333002</v>
      </c>
      <c r="H57" s="704">
        <v>4.1201400000000001</v>
      </c>
      <c r="I57" s="701">
        <v>35.939410000000002</v>
      </c>
      <c r="J57" s="702">
        <v>-4.8939233333330003</v>
      </c>
      <c r="K57" s="705">
        <v>0.51342014285699999</v>
      </c>
    </row>
    <row r="58" spans="1:11" ht="14.45" customHeight="1" thickBot="1" x14ac:dyDescent="0.25">
      <c r="A58" s="722" t="s">
        <v>384</v>
      </c>
      <c r="B58" s="706">
        <v>25.821387771308</v>
      </c>
      <c r="C58" s="706">
        <v>15.335570000000001</v>
      </c>
      <c r="D58" s="707">
        <v>-10.485817771308</v>
      </c>
      <c r="E58" s="713">
        <v>0.59390959679699995</v>
      </c>
      <c r="F58" s="706">
        <v>12.954435550785</v>
      </c>
      <c r="G58" s="707">
        <v>7.5567540712910004</v>
      </c>
      <c r="H58" s="709">
        <v>0.95489999999999997</v>
      </c>
      <c r="I58" s="706">
        <v>10.630129999999999</v>
      </c>
      <c r="J58" s="707">
        <v>3.0733759287079998</v>
      </c>
      <c r="K58" s="714">
        <v>0.82057840021799999</v>
      </c>
    </row>
    <row r="59" spans="1:11" ht="14.45" customHeight="1" thickBot="1" x14ac:dyDescent="0.25">
      <c r="A59" s="723" t="s">
        <v>385</v>
      </c>
      <c r="B59" s="701">
        <v>0</v>
      </c>
      <c r="C59" s="701">
        <v>0.27300000000000002</v>
      </c>
      <c r="D59" s="702">
        <v>0.27300000000000002</v>
      </c>
      <c r="E59" s="711" t="s">
        <v>366</v>
      </c>
      <c r="F59" s="701">
        <v>0</v>
      </c>
      <c r="G59" s="702">
        <v>0</v>
      </c>
      <c r="H59" s="704">
        <v>0</v>
      </c>
      <c r="I59" s="701">
        <v>0.20699999999900001</v>
      </c>
      <c r="J59" s="702">
        <v>0.20699999999900001</v>
      </c>
      <c r="K59" s="712" t="s">
        <v>366</v>
      </c>
    </row>
    <row r="60" spans="1:11" ht="14.45" customHeight="1" thickBot="1" x14ac:dyDescent="0.25">
      <c r="A60" s="723" t="s">
        <v>386</v>
      </c>
      <c r="B60" s="701">
        <v>1.0194874101260001</v>
      </c>
      <c r="C60" s="701">
        <v>0</v>
      </c>
      <c r="D60" s="702">
        <v>-1.0194874101260001</v>
      </c>
      <c r="E60" s="703">
        <v>0</v>
      </c>
      <c r="F60" s="701">
        <v>0</v>
      </c>
      <c r="G60" s="702">
        <v>0</v>
      </c>
      <c r="H60" s="704">
        <v>0</v>
      </c>
      <c r="I60" s="701">
        <v>0</v>
      </c>
      <c r="J60" s="702">
        <v>0</v>
      </c>
      <c r="K60" s="705">
        <v>7</v>
      </c>
    </row>
    <row r="61" spans="1:11" ht="14.45" customHeight="1" thickBot="1" x14ac:dyDescent="0.25">
      <c r="A61" s="723" t="s">
        <v>387</v>
      </c>
      <c r="B61" s="701">
        <v>20.944874448678</v>
      </c>
      <c r="C61" s="701">
        <v>3.5815999999999999</v>
      </c>
      <c r="D61" s="702">
        <v>-17.363274448677998</v>
      </c>
      <c r="E61" s="703">
        <v>0.17100126375899999</v>
      </c>
      <c r="F61" s="701">
        <v>3.1232841079820002</v>
      </c>
      <c r="G61" s="702">
        <v>1.821915729656</v>
      </c>
      <c r="H61" s="704">
        <v>0.89539999999999997</v>
      </c>
      <c r="I61" s="701">
        <v>6.6667199999989997</v>
      </c>
      <c r="J61" s="702">
        <v>4.8448042703430003</v>
      </c>
      <c r="K61" s="705">
        <v>2.1345224352019998</v>
      </c>
    </row>
    <row r="62" spans="1:11" ht="14.45" customHeight="1" thickBot="1" x14ac:dyDescent="0.25">
      <c r="A62" s="723" t="s">
        <v>388</v>
      </c>
      <c r="B62" s="701">
        <v>0</v>
      </c>
      <c r="C62" s="701">
        <v>4.8643000000000001</v>
      </c>
      <c r="D62" s="702">
        <v>4.8643000000000001</v>
      </c>
      <c r="E62" s="711" t="s">
        <v>329</v>
      </c>
      <c r="F62" s="701">
        <v>4.0961510512560002</v>
      </c>
      <c r="G62" s="702">
        <v>2.3894214465660002</v>
      </c>
      <c r="H62" s="704">
        <v>0</v>
      </c>
      <c r="I62" s="701">
        <v>1.8512999999990001</v>
      </c>
      <c r="J62" s="702">
        <v>-0.53812144656600003</v>
      </c>
      <c r="K62" s="705">
        <v>0.45196087176299998</v>
      </c>
    </row>
    <row r="63" spans="1:11" ht="14.45" customHeight="1" thickBot="1" x14ac:dyDescent="0.25">
      <c r="A63" s="723" t="s">
        <v>389</v>
      </c>
      <c r="B63" s="701">
        <v>3.857025912503</v>
      </c>
      <c r="C63" s="701">
        <v>6.6166700000000001</v>
      </c>
      <c r="D63" s="702">
        <v>2.759644087496</v>
      </c>
      <c r="E63" s="703">
        <v>1.7154849747180001</v>
      </c>
      <c r="F63" s="701">
        <v>5.7350003915460004</v>
      </c>
      <c r="G63" s="702">
        <v>3.3454168950679999</v>
      </c>
      <c r="H63" s="704">
        <v>5.9499999999999997E-2</v>
      </c>
      <c r="I63" s="701">
        <v>1.9051100000000001</v>
      </c>
      <c r="J63" s="702">
        <v>-1.440306895068</v>
      </c>
      <c r="K63" s="705">
        <v>0.33219003834900002</v>
      </c>
    </row>
    <row r="64" spans="1:11" ht="14.45" customHeight="1" thickBot="1" x14ac:dyDescent="0.25">
      <c r="A64" s="722" t="s">
        <v>390</v>
      </c>
      <c r="B64" s="706">
        <v>118.856786155187</v>
      </c>
      <c r="C64" s="706">
        <v>152.08582000000001</v>
      </c>
      <c r="D64" s="707">
        <v>33.229033844813003</v>
      </c>
      <c r="E64" s="713">
        <v>1.279572037236</v>
      </c>
      <c r="F64" s="706">
        <v>90</v>
      </c>
      <c r="G64" s="707">
        <v>52.5</v>
      </c>
      <c r="H64" s="709">
        <v>8.0409199999999998</v>
      </c>
      <c r="I64" s="706">
        <v>55.702449999998997</v>
      </c>
      <c r="J64" s="707">
        <v>3.2024499999990002</v>
      </c>
      <c r="K64" s="714">
        <v>0.61891611111099998</v>
      </c>
    </row>
    <row r="65" spans="1:11" ht="14.45" customHeight="1" thickBot="1" x14ac:dyDescent="0.25">
      <c r="A65" s="723" t="s">
        <v>391</v>
      </c>
      <c r="B65" s="701">
        <v>0</v>
      </c>
      <c r="C65" s="701">
        <v>2.6911200000000002</v>
      </c>
      <c r="D65" s="702">
        <v>2.6911200000000002</v>
      </c>
      <c r="E65" s="711" t="s">
        <v>329</v>
      </c>
      <c r="F65" s="701">
        <v>0</v>
      </c>
      <c r="G65" s="702">
        <v>0</v>
      </c>
      <c r="H65" s="704">
        <v>0</v>
      </c>
      <c r="I65" s="701">
        <v>0.11495</v>
      </c>
      <c r="J65" s="702">
        <v>0.11495</v>
      </c>
      <c r="K65" s="712" t="s">
        <v>329</v>
      </c>
    </row>
    <row r="66" spans="1:11" ht="14.45" customHeight="1" thickBot="1" x14ac:dyDescent="0.25">
      <c r="A66" s="723" t="s">
        <v>392</v>
      </c>
      <c r="B66" s="701">
        <v>28.334875014445</v>
      </c>
      <c r="C66" s="701">
        <v>19.422229999999999</v>
      </c>
      <c r="D66" s="702">
        <v>-8.9126450144449993</v>
      </c>
      <c r="E66" s="703">
        <v>0.68545317352099999</v>
      </c>
      <c r="F66" s="701">
        <v>0</v>
      </c>
      <c r="G66" s="702">
        <v>0</v>
      </c>
      <c r="H66" s="704">
        <v>0.31218000000000001</v>
      </c>
      <c r="I66" s="701">
        <v>8.3018699999999992</v>
      </c>
      <c r="J66" s="702">
        <v>8.3018699999999992</v>
      </c>
      <c r="K66" s="712" t="s">
        <v>329</v>
      </c>
    </row>
    <row r="67" spans="1:11" ht="14.45" customHeight="1" thickBot="1" x14ac:dyDescent="0.25">
      <c r="A67" s="723" t="s">
        <v>393</v>
      </c>
      <c r="B67" s="701">
        <v>0</v>
      </c>
      <c r="C67" s="701">
        <v>0</v>
      </c>
      <c r="D67" s="702">
        <v>0</v>
      </c>
      <c r="E67" s="711" t="s">
        <v>329</v>
      </c>
      <c r="F67" s="701">
        <v>0</v>
      </c>
      <c r="G67" s="702">
        <v>0</v>
      </c>
      <c r="H67" s="704">
        <v>0.34484999999999999</v>
      </c>
      <c r="I67" s="701">
        <v>0.75866999999899998</v>
      </c>
      <c r="J67" s="702">
        <v>0.75866999999899998</v>
      </c>
      <c r="K67" s="712" t="s">
        <v>366</v>
      </c>
    </row>
    <row r="68" spans="1:11" ht="14.45" customHeight="1" thickBot="1" x14ac:dyDescent="0.25">
      <c r="A68" s="723" t="s">
        <v>394</v>
      </c>
      <c r="B68" s="701">
        <v>0</v>
      </c>
      <c r="C68" s="701">
        <v>43.783700000000003</v>
      </c>
      <c r="D68" s="702">
        <v>43.783700000000003</v>
      </c>
      <c r="E68" s="711" t="s">
        <v>329</v>
      </c>
      <c r="F68" s="701">
        <v>0</v>
      </c>
      <c r="G68" s="702">
        <v>0</v>
      </c>
      <c r="H68" s="704">
        <v>0</v>
      </c>
      <c r="I68" s="701">
        <v>0</v>
      </c>
      <c r="J68" s="702">
        <v>0</v>
      </c>
      <c r="K68" s="712" t="s">
        <v>329</v>
      </c>
    </row>
    <row r="69" spans="1:11" ht="14.45" customHeight="1" thickBot="1" x14ac:dyDescent="0.25">
      <c r="A69" s="723" t="s">
        <v>395</v>
      </c>
      <c r="B69" s="701">
        <v>7.4109578924040003</v>
      </c>
      <c r="C69" s="701">
        <v>4.5880299999999998</v>
      </c>
      <c r="D69" s="702">
        <v>-2.822927892404</v>
      </c>
      <c r="E69" s="703">
        <v>0.61908731187099997</v>
      </c>
      <c r="F69" s="701">
        <v>7</v>
      </c>
      <c r="G69" s="702">
        <v>4.083333333333</v>
      </c>
      <c r="H69" s="704">
        <v>0.27528000000000002</v>
      </c>
      <c r="I69" s="701">
        <v>2.7996300000000001</v>
      </c>
      <c r="J69" s="702">
        <v>-1.2837033333329999</v>
      </c>
      <c r="K69" s="705">
        <v>0.399947142857</v>
      </c>
    </row>
    <row r="70" spans="1:11" ht="14.45" customHeight="1" thickBot="1" x14ac:dyDescent="0.25">
      <c r="A70" s="723" t="s">
        <v>396</v>
      </c>
      <c r="B70" s="701">
        <v>3</v>
      </c>
      <c r="C70" s="701">
        <v>1.3772800000000001</v>
      </c>
      <c r="D70" s="702">
        <v>-1.6227199999999999</v>
      </c>
      <c r="E70" s="703">
        <v>0.45909333333300001</v>
      </c>
      <c r="F70" s="701">
        <v>3</v>
      </c>
      <c r="G70" s="702">
        <v>1.75</v>
      </c>
      <c r="H70" s="704">
        <v>0</v>
      </c>
      <c r="I70" s="701">
        <v>0.68858999999899995</v>
      </c>
      <c r="J70" s="702">
        <v>-1.06141</v>
      </c>
      <c r="K70" s="705">
        <v>0.22952999999900001</v>
      </c>
    </row>
    <row r="71" spans="1:11" ht="14.45" customHeight="1" thickBot="1" x14ac:dyDescent="0.25">
      <c r="A71" s="723" t="s">
        <v>397</v>
      </c>
      <c r="B71" s="701">
        <v>80.110953248336997</v>
      </c>
      <c r="C71" s="701">
        <v>80.223460000000003</v>
      </c>
      <c r="D71" s="702">
        <v>0.112506751662</v>
      </c>
      <c r="E71" s="703">
        <v>1.00140438663</v>
      </c>
      <c r="F71" s="701">
        <v>80</v>
      </c>
      <c r="G71" s="702">
        <v>46.666666666666003</v>
      </c>
      <c r="H71" s="704">
        <v>7.1086099999999997</v>
      </c>
      <c r="I71" s="701">
        <v>43.038739999999997</v>
      </c>
      <c r="J71" s="702">
        <v>-3.6279266666660002</v>
      </c>
      <c r="K71" s="705">
        <v>0.53798424999899996</v>
      </c>
    </row>
    <row r="72" spans="1:11" ht="14.45" customHeight="1" thickBot="1" x14ac:dyDescent="0.25">
      <c r="A72" s="722" t="s">
        <v>398</v>
      </c>
      <c r="B72" s="706">
        <v>0</v>
      </c>
      <c r="C72" s="706">
        <v>0</v>
      </c>
      <c r="D72" s="707">
        <v>0</v>
      </c>
      <c r="E72" s="713">
        <v>1</v>
      </c>
      <c r="F72" s="706">
        <v>0</v>
      </c>
      <c r="G72" s="707">
        <v>0</v>
      </c>
      <c r="H72" s="709">
        <v>0</v>
      </c>
      <c r="I72" s="706">
        <v>0.13200000000000001</v>
      </c>
      <c r="J72" s="707">
        <v>0.13200000000000001</v>
      </c>
      <c r="K72" s="710" t="s">
        <v>366</v>
      </c>
    </row>
    <row r="73" spans="1:11" ht="14.45" customHeight="1" thickBot="1" x14ac:dyDescent="0.25">
      <c r="A73" s="723" t="s">
        <v>399</v>
      </c>
      <c r="B73" s="701">
        <v>0</v>
      </c>
      <c r="C73" s="701">
        <v>0</v>
      </c>
      <c r="D73" s="702">
        <v>0</v>
      </c>
      <c r="E73" s="703">
        <v>1</v>
      </c>
      <c r="F73" s="701">
        <v>0</v>
      </c>
      <c r="G73" s="702">
        <v>0</v>
      </c>
      <c r="H73" s="704">
        <v>0</v>
      </c>
      <c r="I73" s="701">
        <v>0.13200000000000001</v>
      </c>
      <c r="J73" s="702">
        <v>0.13200000000000001</v>
      </c>
      <c r="K73" s="712" t="s">
        <v>366</v>
      </c>
    </row>
    <row r="74" spans="1:11" ht="14.45" customHeight="1" thickBot="1" x14ac:dyDescent="0.25">
      <c r="A74" s="721" t="s">
        <v>42</v>
      </c>
      <c r="B74" s="701">
        <v>1155.4461626443999</v>
      </c>
      <c r="C74" s="701">
        <v>1157.1320000000001</v>
      </c>
      <c r="D74" s="702">
        <v>1.6858373555999999</v>
      </c>
      <c r="E74" s="703">
        <v>1.0014590358340001</v>
      </c>
      <c r="F74" s="701">
        <v>1366.2015826483901</v>
      </c>
      <c r="G74" s="702">
        <v>796.95092321155903</v>
      </c>
      <c r="H74" s="704">
        <v>95.584000000000003</v>
      </c>
      <c r="I74" s="701">
        <v>818.71499999999901</v>
      </c>
      <c r="J74" s="702">
        <v>21.764076788440001</v>
      </c>
      <c r="K74" s="705">
        <v>0.59926368875400005</v>
      </c>
    </row>
    <row r="75" spans="1:11" ht="14.45" customHeight="1" thickBot="1" x14ac:dyDescent="0.25">
      <c r="A75" s="722" t="s">
        <v>400</v>
      </c>
      <c r="B75" s="706">
        <v>1155.4461626443999</v>
      </c>
      <c r="C75" s="706">
        <v>1157.1320000000001</v>
      </c>
      <c r="D75" s="707">
        <v>1.6858373555999999</v>
      </c>
      <c r="E75" s="713">
        <v>1.0014590358340001</v>
      </c>
      <c r="F75" s="706">
        <v>1366.2015826483901</v>
      </c>
      <c r="G75" s="707">
        <v>796.95092321155903</v>
      </c>
      <c r="H75" s="709">
        <v>95.584000000000003</v>
      </c>
      <c r="I75" s="706">
        <v>818.71499999999901</v>
      </c>
      <c r="J75" s="707">
        <v>21.764076788440001</v>
      </c>
      <c r="K75" s="714">
        <v>0.59926368875400005</v>
      </c>
    </row>
    <row r="76" spans="1:11" ht="14.45" customHeight="1" thickBot="1" x14ac:dyDescent="0.25">
      <c r="A76" s="723" t="s">
        <v>401</v>
      </c>
      <c r="B76" s="701">
        <v>518.91865403659097</v>
      </c>
      <c r="C76" s="701">
        <v>540.70400000000097</v>
      </c>
      <c r="D76" s="702">
        <v>21.785345963409998</v>
      </c>
      <c r="E76" s="703">
        <v>1.041982198546</v>
      </c>
      <c r="F76" s="701">
        <v>707.95062540774097</v>
      </c>
      <c r="G76" s="702">
        <v>412.97119815451498</v>
      </c>
      <c r="H76" s="704">
        <v>64.974000000000004</v>
      </c>
      <c r="I76" s="701">
        <v>437.185</v>
      </c>
      <c r="J76" s="702">
        <v>24.213801845483999</v>
      </c>
      <c r="K76" s="705">
        <v>0.61753600365500005</v>
      </c>
    </row>
    <row r="77" spans="1:11" ht="14.45" customHeight="1" thickBot="1" x14ac:dyDescent="0.25">
      <c r="A77" s="723" t="s">
        <v>402</v>
      </c>
      <c r="B77" s="701">
        <v>147.91331361393799</v>
      </c>
      <c r="C77" s="701">
        <v>156.268</v>
      </c>
      <c r="D77" s="702">
        <v>8.3546863860619993</v>
      </c>
      <c r="E77" s="703">
        <v>1.0564836672360001</v>
      </c>
      <c r="F77" s="701">
        <v>154.16610627783399</v>
      </c>
      <c r="G77" s="702">
        <v>89.930228662068998</v>
      </c>
      <c r="H77" s="704">
        <v>12.605</v>
      </c>
      <c r="I77" s="701">
        <v>89.479999999998995</v>
      </c>
      <c r="J77" s="702">
        <v>-0.45022866206899997</v>
      </c>
      <c r="K77" s="705">
        <v>0.58041292058500005</v>
      </c>
    </row>
    <row r="78" spans="1:11" ht="14.45" customHeight="1" thickBot="1" x14ac:dyDescent="0.25">
      <c r="A78" s="723" t="s">
        <v>403</v>
      </c>
      <c r="B78" s="701">
        <v>488.61419499387301</v>
      </c>
      <c r="C78" s="701">
        <v>460.16000000000099</v>
      </c>
      <c r="D78" s="702">
        <v>-28.454194993872001</v>
      </c>
      <c r="E78" s="703">
        <v>0.94176551707699996</v>
      </c>
      <c r="F78" s="701">
        <v>504.08485096281203</v>
      </c>
      <c r="G78" s="702">
        <v>294.04949639497403</v>
      </c>
      <c r="H78" s="704">
        <v>18.004999999999999</v>
      </c>
      <c r="I78" s="701">
        <v>292.05</v>
      </c>
      <c r="J78" s="702">
        <v>-1.999496394973</v>
      </c>
      <c r="K78" s="705">
        <v>0.57936674637600005</v>
      </c>
    </row>
    <row r="79" spans="1:11" ht="14.45" customHeight="1" thickBot="1" x14ac:dyDescent="0.25">
      <c r="A79" s="724" t="s">
        <v>404</v>
      </c>
      <c r="B79" s="706">
        <v>1422.6429296844101</v>
      </c>
      <c r="C79" s="706">
        <v>1638.13319</v>
      </c>
      <c r="D79" s="707">
        <v>215.49026031559299</v>
      </c>
      <c r="E79" s="713">
        <v>1.1514717824259999</v>
      </c>
      <c r="F79" s="706">
        <v>1626.7711307254499</v>
      </c>
      <c r="G79" s="707">
        <v>948.94982625651005</v>
      </c>
      <c r="H79" s="709">
        <v>206.25108</v>
      </c>
      <c r="I79" s="706">
        <v>1014.74168</v>
      </c>
      <c r="J79" s="707">
        <v>65.791853743488005</v>
      </c>
      <c r="K79" s="714">
        <v>0.62377654780900005</v>
      </c>
    </row>
    <row r="80" spans="1:11" ht="14.45" customHeight="1" thickBot="1" x14ac:dyDescent="0.25">
      <c r="A80" s="721" t="s">
        <v>45</v>
      </c>
      <c r="B80" s="701">
        <v>217.230600297162</v>
      </c>
      <c r="C80" s="701">
        <v>373.12063000000097</v>
      </c>
      <c r="D80" s="702">
        <v>155.890029702839</v>
      </c>
      <c r="E80" s="703">
        <v>1.717624632485</v>
      </c>
      <c r="F80" s="701">
        <v>462.68429821169502</v>
      </c>
      <c r="G80" s="702">
        <v>269.89917395682198</v>
      </c>
      <c r="H80" s="704">
        <v>5.48576</v>
      </c>
      <c r="I80" s="701">
        <v>116.46138000000001</v>
      </c>
      <c r="J80" s="702">
        <v>-153.43779395682199</v>
      </c>
      <c r="K80" s="705">
        <v>0.25170808788999999</v>
      </c>
    </row>
    <row r="81" spans="1:11" ht="14.45" customHeight="1" thickBot="1" x14ac:dyDescent="0.25">
      <c r="A81" s="725" t="s">
        <v>405</v>
      </c>
      <c r="B81" s="701">
        <v>217.230600297162</v>
      </c>
      <c r="C81" s="701">
        <v>373.12063000000097</v>
      </c>
      <c r="D81" s="702">
        <v>155.890029702839</v>
      </c>
      <c r="E81" s="703">
        <v>1.717624632485</v>
      </c>
      <c r="F81" s="701">
        <v>462.68429821169502</v>
      </c>
      <c r="G81" s="702">
        <v>269.89917395682198</v>
      </c>
      <c r="H81" s="704">
        <v>5.48576</v>
      </c>
      <c r="I81" s="701">
        <v>116.46138000000001</v>
      </c>
      <c r="J81" s="702">
        <v>-153.43779395682199</v>
      </c>
      <c r="K81" s="705">
        <v>0.25170808788999999</v>
      </c>
    </row>
    <row r="82" spans="1:11" ht="14.45" customHeight="1" thickBot="1" x14ac:dyDescent="0.25">
      <c r="A82" s="723" t="s">
        <v>406</v>
      </c>
      <c r="B82" s="701">
        <v>103.28463283756</v>
      </c>
      <c r="C82" s="701">
        <v>60.778619999999997</v>
      </c>
      <c r="D82" s="702">
        <v>-42.50601283756</v>
      </c>
      <c r="E82" s="703">
        <v>0.58845753071100004</v>
      </c>
      <c r="F82" s="701">
        <v>46.532615737336997</v>
      </c>
      <c r="G82" s="702">
        <v>27.14402584678</v>
      </c>
      <c r="H82" s="704">
        <v>2.5748799999999998</v>
      </c>
      <c r="I82" s="701">
        <v>58.734379999999</v>
      </c>
      <c r="J82" s="702">
        <v>31.590354153219</v>
      </c>
      <c r="K82" s="705">
        <v>1.2622196081029999</v>
      </c>
    </row>
    <row r="83" spans="1:11" ht="14.45" customHeight="1" thickBot="1" x14ac:dyDescent="0.25">
      <c r="A83" s="723" t="s">
        <v>407</v>
      </c>
      <c r="B83" s="701">
        <v>4.2994909140460003</v>
      </c>
      <c r="C83" s="701">
        <v>0</v>
      </c>
      <c r="D83" s="702">
        <v>-4.2994909140460003</v>
      </c>
      <c r="E83" s="703">
        <v>0</v>
      </c>
      <c r="F83" s="701">
        <v>0</v>
      </c>
      <c r="G83" s="702">
        <v>0</v>
      </c>
      <c r="H83" s="704">
        <v>0</v>
      </c>
      <c r="I83" s="701">
        <v>2.7829999999999999</v>
      </c>
      <c r="J83" s="702">
        <v>2.7829999999999999</v>
      </c>
      <c r="K83" s="712" t="s">
        <v>366</v>
      </c>
    </row>
    <row r="84" spans="1:11" ht="14.45" customHeight="1" thickBot="1" x14ac:dyDescent="0.25">
      <c r="A84" s="723" t="s">
        <v>408</v>
      </c>
      <c r="B84" s="701">
        <v>37.834221783179999</v>
      </c>
      <c r="C84" s="701">
        <v>72.890770000000003</v>
      </c>
      <c r="D84" s="702">
        <v>35.056548216819003</v>
      </c>
      <c r="E84" s="703">
        <v>1.9265830394950001</v>
      </c>
      <c r="F84" s="701">
        <v>3.6669416620169999</v>
      </c>
      <c r="G84" s="702">
        <v>2.139049302843</v>
      </c>
      <c r="H84" s="704">
        <v>1.1082099999999999</v>
      </c>
      <c r="I84" s="701">
        <v>13.076930000000001</v>
      </c>
      <c r="J84" s="702">
        <v>10.937880697156</v>
      </c>
      <c r="K84" s="705">
        <v>3.5661679964670001</v>
      </c>
    </row>
    <row r="85" spans="1:11" ht="14.45" customHeight="1" thickBot="1" x14ac:dyDescent="0.25">
      <c r="A85" s="723" t="s">
        <v>409</v>
      </c>
      <c r="B85" s="701">
        <v>21.404499333164001</v>
      </c>
      <c r="C85" s="701">
        <v>176.66808</v>
      </c>
      <c r="D85" s="702">
        <v>155.26358066683599</v>
      </c>
      <c r="E85" s="703">
        <v>8.2537824057510001</v>
      </c>
      <c r="F85" s="701">
        <v>299.37136795517898</v>
      </c>
      <c r="G85" s="702">
        <v>174.63329797385501</v>
      </c>
      <c r="H85" s="704">
        <v>0</v>
      </c>
      <c r="I85" s="701">
        <v>2.2678599999990001</v>
      </c>
      <c r="J85" s="702">
        <v>-172.36543797385499</v>
      </c>
      <c r="K85" s="705">
        <v>7.575407145E-3</v>
      </c>
    </row>
    <row r="86" spans="1:11" ht="14.45" customHeight="1" thickBot="1" x14ac:dyDescent="0.25">
      <c r="A86" s="723" t="s">
        <v>410</v>
      </c>
      <c r="B86" s="701">
        <v>31.414593611796001</v>
      </c>
      <c r="C86" s="701">
        <v>62.783160000000002</v>
      </c>
      <c r="D86" s="702">
        <v>31.368566388203</v>
      </c>
      <c r="E86" s="703">
        <v>1.9985348458050001</v>
      </c>
      <c r="F86" s="701">
        <v>40.422164699438</v>
      </c>
      <c r="G86" s="702">
        <v>23.579596074672001</v>
      </c>
      <c r="H86" s="704">
        <v>1.80267</v>
      </c>
      <c r="I86" s="701">
        <v>36.566889999998999</v>
      </c>
      <c r="J86" s="702">
        <v>12.987293925327</v>
      </c>
      <c r="K86" s="705">
        <v>0.90462473427300005</v>
      </c>
    </row>
    <row r="87" spans="1:11" ht="14.45" customHeight="1" thickBot="1" x14ac:dyDescent="0.25">
      <c r="A87" s="723" t="s">
        <v>411</v>
      </c>
      <c r="B87" s="701">
        <v>18.993161817413</v>
      </c>
      <c r="C87" s="701">
        <v>0</v>
      </c>
      <c r="D87" s="702">
        <v>-18.993161817413</v>
      </c>
      <c r="E87" s="703">
        <v>0</v>
      </c>
      <c r="F87" s="701">
        <v>0</v>
      </c>
      <c r="G87" s="702">
        <v>0</v>
      </c>
      <c r="H87" s="704">
        <v>0</v>
      </c>
      <c r="I87" s="701">
        <v>3.0323199999989998</v>
      </c>
      <c r="J87" s="702">
        <v>3.0323199999989998</v>
      </c>
      <c r="K87" s="712" t="s">
        <v>366</v>
      </c>
    </row>
    <row r="88" spans="1:11" ht="14.45" customHeight="1" thickBot="1" x14ac:dyDescent="0.25">
      <c r="A88" s="723" t="s">
        <v>412</v>
      </c>
      <c r="B88" s="701">
        <v>0</v>
      </c>
      <c r="C88" s="701">
        <v>0</v>
      </c>
      <c r="D88" s="702">
        <v>0</v>
      </c>
      <c r="E88" s="703">
        <v>1</v>
      </c>
      <c r="F88" s="701">
        <v>0.485935603785</v>
      </c>
      <c r="G88" s="702">
        <v>0.28346243554099998</v>
      </c>
      <c r="H88" s="704">
        <v>0</v>
      </c>
      <c r="I88" s="701">
        <v>0</v>
      </c>
      <c r="J88" s="702">
        <v>-0.28346243554099998</v>
      </c>
      <c r="K88" s="705">
        <v>0</v>
      </c>
    </row>
    <row r="89" spans="1:11" ht="14.45" customHeight="1" thickBot="1" x14ac:dyDescent="0.25">
      <c r="A89" s="723" t="s">
        <v>413</v>
      </c>
      <c r="B89" s="701">
        <v>0</v>
      </c>
      <c r="C89" s="701">
        <v>0</v>
      </c>
      <c r="D89" s="702">
        <v>0</v>
      </c>
      <c r="E89" s="703">
        <v>1</v>
      </c>
      <c r="F89" s="701">
        <v>54.522348663175997</v>
      </c>
      <c r="G89" s="702">
        <v>31.804703386852001</v>
      </c>
      <c r="H89" s="704">
        <v>0</v>
      </c>
      <c r="I89" s="701">
        <v>0</v>
      </c>
      <c r="J89" s="702">
        <v>-31.804703386852001</v>
      </c>
      <c r="K89" s="705">
        <v>0</v>
      </c>
    </row>
    <row r="90" spans="1:11" ht="14.45" customHeight="1" thickBot="1" x14ac:dyDescent="0.25">
      <c r="A90" s="723" t="s">
        <v>414</v>
      </c>
      <c r="B90" s="701">
        <v>0</v>
      </c>
      <c r="C90" s="701">
        <v>0</v>
      </c>
      <c r="D90" s="702">
        <v>0</v>
      </c>
      <c r="E90" s="703">
        <v>1</v>
      </c>
      <c r="F90" s="701">
        <v>17.682923890759</v>
      </c>
      <c r="G90" s="702">
        <v>10.315038936276</v>
      </c>
      <c r="H90" s="704">
        <v>0</v>
      </c>
      <c r="I90" s="701">
        <v>0</v>
      </c>
      <c r="J90" s="702">
        <v>-10.315038936276</v>
      </c>
      <c r="K90" s="705">
        <v>0</v>
      </c>
    </row>
    <row r="91" spans="1:11" ht="14.45" customHeight="1" thickBot="1" x14ac:dyDescent="0.25">
      <c r="A91" s="726" t="s">
        <v>46</v>
      </c>
      <c r="B91" s="706">
        <v>0</v>
      </c>
      <c r="C91" s="706">
        <v>91.906999999999996</v>
      </c>
      <c r="D91" s="707">
        <v>91.906999999999996</v>
      </c>
      <c r="E91" s="708" t="s">
        <v>329</v>
      </c>
      <c r="F91" s="706">
        <v>0</v>
      </c>
      <c r="G91" s="707">
        <v>0</v>
      </c>
      <c r="H91" s="709">
        <v>0</v>
      </c>
      <c r="I91" s="706">
        <v>52.914999999998997</v>
      </c>
      <c r="J91" s="707">
        <v>52.914999999998997</v>
      </c>
      <c r="K91" s="710" t="s">
        <v>329</v>
      </c>
    </row>
    <row r="92" spans="1:11" ht="14.45" customHeight="1" thickBot="1" x14ac:dyDescent="0.25">
      <c r="A92" s="722" t="s">
        <v>415</v>
      </c>
      <c r="B92" s="706">
        <v>0</v>
      </c>
      <c r="C92" s="706">
        <v>20.042000000000002</v>
      </c>
      <c r="D92" s="707">
        <v>20.042000000000002</v>
      </c>
      <c r="E92" s="708" t="s">
        <v>329</v>
      </c>
      <c r="F92" s="706">
        <v>0</v>
      </c>
      <c r="G92" s="707">
        <v>0</v>
      </c>
      <c r="H92" s="709">
        <v>0</v>
      </c>
      <c r="I92" s="706">
        <v>30.936999999998999</v>
      </c>
      <c r="J92" s="707">
        <v>30.936999999998999</v>
      </c>
      <c r="K92" s="710" t="s">
        <v>329</v>
      </c>
    </row>
    <row r="93" spans="1:11" ht="14.45" customHeight="1" thickBot="1" x14ac:dyDescent="0.25">
      <c r="A93" s="723" t="s">
        <v>416</v>
      </c>
      <c r="B93" s="701">
        <v>0</v>
      </c>
      <c r="C93" s="701">
        <v>20.042000000000002</v>
      </c>
      <c r="D93" s="702">
        <v>20.042000000000002</v>
      </c>
      <c r="E93" s="711" t="s">
        <v>329</v>
      </c>
      <c r="F93" s="701">
        <v>0</v>
      </c>
      <c r="G93" s="702">
        <v>0</v>
      </c>
      <c r="H93" s="704">
        <v>0</v>
      </c>
      <c r="I93" s="701">
        <v>30.936999999998999</v>
      </c>
      <c r="J93" s="702">
        <v>30.936999999998999</v>
      </c>
      <c r="K93" s="712" t="s">
        <v>329</v>
      </c>
    </row>
    <row r="94" spans="1:11" ht="14.45" customHeight="1" thickBot="1" x14ac:dyDescent="0.25">
      <c r="A94" s="722" t="s">
        <v>417</v>
      </c>
      <c r="B94" s="706">
        <v>0</v>
      </c>
      <c r="C94" s="706">
        <v>71.864999999999995</v>
      </c>
      <c r="D94" s="707">
        <v>71.864999999999995</v>
      </c>
      <c r="E94" s="708" t="s">
        <v>329</v>
      </c>
      <c r="F94" s="706">
        <v>0</v>
      </c>
      <c r="G94" s="707">
        <v>0</v>
      </c>
      <c r="H94" s="709">
        <v>0</v>
      </c>
      <c r="I94" s="706">
        <v>21.978000000000002</v>
      </c>
      <c r="J94" s="707">
        <v>21.978000000000002</v>
      </c>
      <c r="K94" s="710" t="s">
        <v>329</v>
      </c>
    </row>
    <row r="95" spans="1:11" ht="14.45" customHeight="1" thickBot="1" x14ac:dyDescent="0.25">
      <c r="A95" s="723" t="s">
        <v>418</v>
      </c>
      <c r="B95" s="701">
        <v>0</v>
      </c>
      <c r="C95" s="701">
        <v>71.864999999999995</v>
      </c>
      <c r="D95" s="702">
        <v>71.864999999999995</v>
      </c>
      <c r="E95" s="711" t="s">
        <v>366</v>
      </c>
      <c r="F95" s="701">
        <v>0</v>
      </c>
      <c r="G95" s="702">
        <v>0</v>
      </c>
      <c r="H95" s="704">
        <v>0</v>
      </c>
      <c r="I95" s="701">
        <v>21.978000000000002</v>
      </c>
      <c r="J95" s="702">
        <v>21.978000000000002</v>
      </c>
      <c r="K95" s="712" t="s">
        <v>329</v>
      </c>
    </row>
    <row r="96" spans="1:11" ht="14.45" customHeight="1" thickBot="1" x14ac:dyDescent="0.25">
      <c r="A96" s="721" t="s">
        <v>47</v>
      </c>
      <c r="B96" s="701">
        <v>1205.4123293872501</v>
      </c>
      <c r="C96" s="701">
        <v>1173.10556</v>
      </c>
      <c r="D96" s="702">
        <v>-32.306769387244998</v>
      </c>
      <c r="E96" s="703">
        <v>0.97319857396499998</v>
      </c>
      <c r="F96" s="701">
        <v>1164.0868325137501</v>
      </c>
      <c r="G96" s="702">
        <v>679.05065229968795</v>
      </c>
      <c r="H96" s="704">
        <v>200.76532</v>
      </c>
      <c r="I96" s="701">
        <v>845.36529999999902</v>
      </c>
      <c r="J96" s="702">
        <v>166.31464770031101</v>
      </c>
      <c r="K96" s="705">
        <v>0.72620467510499997</v>
      </c>
    </row>
    <row r="97" spans="1:11" ht="14.45" customHeight="1" thickBot="1" x14ac:dyDescent="0.25">
      <c r="A97" s="722" t="s">
        <v>419</v>
      </c>
      <c r="B97" s="706">
        <v>0.44392052618900002</v>
      </c>
      <c r="C97" s="706">
        <v>0</v>
      </c>
      <c r="D97" s="707">
        <v>-0.44392052618900002</v>
      </c>
      <c r="E97" s="713">
        <v>0</v>
      </c>
      <c r="F97" s="706">
        <v>0</v>
      </c>
      <c r="G97" s="707">
        <v>0</v>
      </c>
      <c r="H97" s="709">
        <v>0</v>
      </c>
      <c r="I97" s="706">
        <v>0</v>
      </c>
      <c r="J97" s="707">
        <v>0</v>
      </c>
      <c r="K97" s="714">
        <v>7</v>
      </c>
    </row>
    <row r="98" spans="1:11" ht="14.45" customHeight="1" thickBot="1" x14ac:dyDescent="0.25">
      <c r="A98" s="723" t="s">
        <v>420</v>
      </c>
      <c r="B98" s="701">
        <v>0.44392052618900002</v>
      </c>
      <c r="C98" s="701">
        <v>0</v>
      </c>
      <c r="D98" s="702">
        <v>-0.44392052618900002</v>
      </c>
      <c r="E98" s="703">
        <v>0</v>
      </c>
      <c r="F98" s="701">
        <v>0</v>
      </c>
      <c r="G98" s="702">
        <v>0</v>
      </c>
      <c r="H98" s="704">
        <v>0</v>
      </c>
      <c r="I98" s="701">
        <v>0</v>
      </c>
      <c r="J98" s="702">
        <v>0</v>
      </c>
      <c r="K98" s="705">
        <v>7</v>
      </c>
    </row>
    <row r="99" spans="1:11" ht="14.45" customHeight="1" thickBot="1" x14ac:dyDescent="0.25">
      <c r="A99" s="722" t="s">
        <v>421</v>
      </c>
      <c r="B99" s="706">
        <v>23.882447507508999</v>
      </c>
      <c r="C99" s="706">
        <v>27.042269999999998</v>
      </c>
      <c r="D99" s="707">
        <v>3.15982249249</v>
      </c>
      <c r="E99" s="713">
        <v>1.1323073144610001</v>
      </c>
      <c r="F99" s="706">
        <v>27.043165965716</v>
      </c>
      <c r="G99" s="707">
        <v>15.775180146666999</v>
      </c>
      <c r="H99" s="709">
        <v>0.91217000000000004</v>
      </c>
      <c r="I99" s="706">
        <v>10.79928</v>
      </c>
      <c r="J99" s="707">
        <v>-4.9759001466669996</v>
      </c>
      <c r="K99" s="714">
        <v>0.39933490086500001</v>
      </c>
    </row>
    <row r="100" spans="1:11" ht="14.45" customHeight="1" thickBot="1" x14ac:dyDescent="0.25">
      <c r="A100" s="723" t="s">
        <v>422</v>
      </c>
      <c r="B100" s="701">
        <v>10.585237879738999</v>
      </c>
      <c r="C100" s="701">
        <v>10.443</v>
      </c>
      <c r="D100" s="702">
        <v>-0.14223787973900001</v>
      </c>
      <c r="E100" s="703">
        <v>0.986562618492</v>
      </c>
      <c r="F100" s="701">
        <v>10.355648013488</v>
      </c>
      <c r="G100" s="702">
        <v>6.0407946745340002</v>
      </c>
      <c r="H100" s="704">
        <v>0.68020000000000003</v>
      </c>
      <c r="I100" s="701">
        <v>4.7439999999999998</v>
      </c>
      <c r="J100" s="702">
        <v>-1.296794674534</v>
      </c>
      <c r="K100" s="705">
        <v>0.458107497842</v>
      </c>
    </row>
    <row r="101" spans="1:11" ht="14.45" customHeight="1" thickBot="1" x14ac:dyDescent="0.25">
      <c r="A101" s="723" t="s">
        <v>423</v>
      </c>
      <c r="B101" s="701">
        <v>13.29720962777</v>
      </c>
      <c r="C101" s="701">
        <v>16.599270000000001</v>
      </c>
      <c r="D101" s="702">
        <v>3.3020603722300002</v>
      </c>
      <c r="E101" s="703">
        <v>1.248327315629</v>
      </c>
      <c r="F101" s="701">
        <v>16.687517952227001</v>
      </c>
      <c r="G101" s="702">
        <v>9.7343854721320007</v>
      </c>
      <c r="H101" s="704">
        <v>0.23197000000000001</v>
      </c>
      <c r="I101" s="701">
        <v>6.0552799999999998</v>
      </c>
      <c r="J101" s="702">
        <v>-3.679105472132</v>
      </c>
      <c r="K101" s="705">
        <v>0.36286283060899999</v>
      </c>
    </row>
    <row r="102" spans="1:11" ht="14.45" customHeight="1" thickBot="1" x14ac:dyDescent="0.25">
      <c r="A102" s="722" t="s">
        <v>424</v>
      </c>
      <c r="B102" s="706">
        <v>75.749886464865</v>
      </c>
      <c r="C102" s="706">
        <v>62.276000000000003</v>
      </c>
      <c r="D102" s="707">
        <v>-13.473886464865</v>
      </c>
      <c r="E102" s="713">
        <v>0.82212664475499997</v>
      </c>
      <c r="F102" s="706">
        <v>64.687473460220005</v>
      </c>
      <c r="G102" s="707">
        <v>37.734359518460998</v>
      </c>
      <c r="H102" s="709">
        <v>9.9650800000000004</v>
      </c>
      <c r="I102" s="706">
        <v>39.449890000000003</v>
      </c>
      <c r="J102" s="707">
        <v>1.7155304815379999</v>
      </c>
      <c r="K102" s="714">
        <v>0.60985362218899997</v>
      </c>
    </row>
    <row r="103" spans="1:11" ht="14.45" customHeight="1" thickBot="1" x14ac:dyDescent="0.25">
      <c r="A103" s="723" t="s">
        <v>425</v>
      </c>
      <c r="B103" s="701">
        <v>26.548732394365999</v>
      </c>
      <c r="C103" s="701">
        <v>26.46</v>
      </c>
      <c r="D103" s="702">
        <v>-8.8732394366E-2</v>
      </c>
      <c r="E103" s="703">
        <v>0.99665775401000001</v>
      </c>
      <c r="F103" s="701">
        <v>26.999999999999002</v>
      </c>
      <c r="G103" s="702">
        <v>15.749999999999</v>
      </c>
      <c r="H103" s="704">
        <v>7.4249999999999998</v>
      </c>
      <c r="I103" s="701">
        <v>20.655000000000001</v>
      </c>
      <c r="J103" s="702">
        <v>4.9050000000000002</v>
      </c>
      <c r="K103" s="705">
        <v>0.76500000000000001</v>
      </c>
    </row>
    <row r="104" spans="1:11" ht="14.45" customHeight="1" thickBot="1" x14ac:dyDescent="0.25">
      <c r="A104" s="723" t="s">
        <v>426</v>
      </c>
      <c r="B104" s="701">
        <v>49.201154070499001</v>
      </c>
      <c r="C104" s="701">
        <v>35.816000000000003</v>
      </c>
      <c r="D104" s="702">
        <v>-13.385154070499</v>
      </c>
      <c r="E104" s="703">
        <v>0.72795040434699998</v>
      </c>
      <c r="F104" s="701">
        <v>37.687473460219998</v>
      </c>
      <c r="G104" s="702">
        <v>21.984359518461002</v>
      </c>
      <c r="H104" s="704">
        <v>2.5400800000000001</v>
      </c>
      <c r="I104" s="701">
        <v>18.794889999999999</v>
      </c>
      <c r="J104" s="702">
        <v>-3.1894695184609998</v>
      </c>
      <c r="K104" s="705">
        <v>0.498703900112</v>
      </c>
    </row>
    <row r="105" spans="1:11" ht="14.45" customHeight="1" thickBot="1" x14ac:dyDescent="0.25">
      <c r="A105" s="722" t="s">
        <v>427</v>
      </c>
      <c r="B105" s="706">
        <v>819.603995015132</v>
      </c>
      <c r="C105" s="706">
        <v>760.70621000000097</v>
      </c>
      <c r="D105" s="707">
        <v>-58.897785015129998</v>
      </c>
      <c r="E105" s="713">
        <v>0.92813872873500003</v>
      </c>
      <c r="F105" s="706">
        <v>781.678604065429</v>
      </c>
      <c r="G105" s="707">
        <v>455.97918570483398</v>
      </c>
      <c r="H105" s="709">
        <v>142.82459</v>
      </c>
      <c r="I105" s="706">
        <v>689.79679999999905</v>
      </c>
      <c r="J105" s="707">
        <v>233.81761429516601</v>
      </c>
      <c r="K105" s="714">
        <v>0.88245577710800005</v>
      </c>
    </row>
    <row r="106" spans="1:11" ht="14.45" customHeight="1" thickBot="1" x14ac:dyDescent="0.25">
      <c r="A106" s="723" t="s">
        <v>428</v>
      </c>
      <c r="B106" s="701">
        <v>623.42923733688303</v>
      </c>
      <c r="C106" s="701">
        <v>572.479700000001</v>
      </c>
      <c r="D106" s="702">
        <v>-50.949537336882003</v>
      </c>
      <c r="E106" s="703">
        <v>0.91827534821000001</v>
      </c>
      <c r="F106" s="701">
        <v>592.227320980679</v>
      </c>
      <c r="G106" s="702">
        <v>345.465937238729</v>
      </c>
      <c r="H106" s="704">
        <v>50.174050000000001</v>
      </c>
      <c r="I106" s="701">
        <v>342.69655</v>
      </c>
      <c r="J106" s="702">
        <v>-2.7693872387290002</v>
      </c>
      <c r="K106" s="705">
        <v>0.57865710996300002</v>
      </c>
    </row>
    <row r="107" spans="1:11" ht="14.45" customHeight="1" thickBot="1" x14ac:dyDescent="0.25">
      <c r="A107" s="723" t="s">
        <v>429</v>
      </c>
      <c r="B107" s="701">
        <v>4.4804720848989996</v>
      </c>
      <c r="C107" s="701">
        <v>5.7928800000000003</v>
      </c>
      <c r="D107" s="702">
        <v>1.3124079151000001</v>
      </c>
      <c r="E107" s="703">
        <v>1.2929173288510001</v>
      </c>
      <c r="F107" s="701">
        <v>0</v>
      </c>
      <c r="G107" s="702">
        <v>0</v>
      </c>
      <c r="H107" s="704">
        <v>1.089</v>
      </c>
      <c r="I107" s="701">
        <v>17.617599999999999</v>
      </c>
      <c r="J107" s="702">
        <v>17.617599999999999</v>
      </c>
      <c r="K107" s="712" t="s">
        <v>329</v>
      </c>
    </row>
    <row r="108" spans="1:11" ht="14.45" customHeight="1" thickBot="1" x14ac:dyDescent="0.25">
      <c r="A108" s="723" t="s">
        <v>430</v>
      </c>
      <c r="B108" s="701">
        <v>191.69428559334901</v>
      </c>
      <c r="C108" s="701">
        <v>182.43362999999999</v>
      </c>
      <c r="D108" s="702">
        <v>-9.2606555933479999</v>
      </c>
      <c r="E108" s="703">
        <v>0.95169049737300004</v>
      </c>
      <c r="F108" s="701">
        <v>189.45128308475</v>
      </c>
      <c r="G108" s="702">
        <v>110.513248466104</v>
      </c>
      <c r="H108" s="704">
        <v>14.588900000000001</v>
      </c>
      <c r="I108" s="701">
        <v>116.06072</v>
      </c>
      <c r="J108" s="702">
        <v>5.547471533895</v>
      </c>
      <c r="K108" s="705">
        <v>0.61261511724899997</v>
      </c>
    </row>
    <row r="109" spans="1:11" ht="14.45" customHeight="1" thickBot="1" x14ac:dyDescent="0.25">
      <c r="A109" s="723" t="s">
        <v>431</v>
      </c>
      <c r="B109" s="701">
        <v>0</v>
      </c>
      <c r="C109" s="701">
        <v>0</v>
      </c>
      <c r="D109" s="702">
        <v>0</v>
      </c>
      <c r="E109" s="703">
        <v>1</v>
      </c>
      <c r="F109" s="701">
        <v>0</v>
      </c>
      <c r="G109" s="702">
        <v>0</v>
      </c>
      <c r="H109" s="704">
        <v>76.972639999999998</v>
      </c>
      <c r="I109" s="701">
        <v>213.42193</v>
      </c>
      <c r="J109" s="702">
        <v>213.42193</v>
      </c>
      <c r="K109" s="712" t="s">
        <v>366</v>
      </c>
    </row>
    <row r="110" spans="1:11" ht="14.45" customHeight="1" thickBot="1" x14ac:dyDescent="0.25">
      <c r="A110" s="722" t="s">
        <v>432</v>
      </c>
      <c r="B110" s="706">
        <v>285.73207987355198</v>
      </c>
      <c r="C110" s="706">
        <v>266.97268000000099</v>
      </c>
      <c r="D110" s="707">
        <v>-18.759399873551001</v>
      </c>
      <c r="E110" s="713">
        <v>0.93434618933199998</v>
      </c>
      <c r="F110" s="706">
        <v>277.44131044175202</v>
      </c>
      <c r="G110" s="707">
        <v>161.840764424355</v>
      </c>
      <c r="H110" s="709">
        <v>47.063479999999998</v>
      </c>
      <c r="I110" s="706">
        <v>102.94773000000001</v>
      </c>
      <c r="J110" s="707">
        <v>-58.893034424355001</v>
      </c>
      <c r="K110" s="714">
        <v>0.37106128801100002</v>
      </c>
    </row>
    <row r="111" spans="1:11" ht="14.45" customHeight="1" thickBot="1" x14ac:dyDescent="0.25">
      <c r="A111" s="723" t="s">
        <v>433</v>
      </c>
      <c r="B111" s="701">
        <v>0.706507162184</v>
      </c>
      <c r="C111" s="701">
        <v>18.489999999999998</v>
      </c>
      <c r="D111" s="702">
        <v>17.783492837815</v>
      </c>
      <c r="E111" s="703">
        <v>26.171001498180999</v>
      </c>
      <c r="F111" s="701">
        <v>12.863921787355</v>
      </c>
      <c r="G111" s="702">
        <v>7.503954375957</v>
      </c>
      <c r="H111" s="704">
        <v>0</v>
      </c>
      <c r="I111" s="701">
        <v>0.849999999999</v>
      </c>
      <c r="J111" s="702">
        <v>-6.6539543759570003</v>
      </c>
      <c r="K111" s="705">
        <v>6.6076272387999999E-2</v>
      </c>
    </row>
    <row r="112" spans="1:11" ht="14.45" customHeight="1" thickBot="1" x14ac:dyDescent="0.25">
      <c r="A112" s="723" t="s">
        <v>434</v>
      </c>
      <c r="B112" s="701">
        <v>242.70324333917</v>
      </c>
      <c r="C112" s="701">
        <v>183.71238000000099</v>
      </c>
      <c r="D112" s="702">
        <v>-58.990863339169003</v>
      </c>
      <c r="E112" s="703">
        <v>0.75694241853699995</v>
      </c>
      <c r="F112" s="701">
        <v>196.06076467018099</v>
      </c>
      <c r="G112" s="702">
        <v>114.368779390939</v>
      </c>
      <c r="H112" s="704">
        <v>43.314149999999998</v>
      </c>
      <c r="I112" s="701">
        <v>73.340899999998996</v>
      </c>
      <c r="J112" s="702">
        <v>-41.027879390937997</v>
      </c>
      <c r="K112" s="705">
        <v>0.374072293981</v>
      </c>
    </row>
    <row r="113" spans="1:11" ht="14.45" customHeight="1" thickBot="1" x14ac:dyDescent="0.25">
      <c r="A113" s="723" t="s">
        <v>435</v>
      </c>
      <c r="B113" s="701">
        <v>1.0320312073569999</v>
      </c>
      <c r="C113" s="701">
        <v>8.7279999999999998</v>
      </c>
      <c r="D113" s="702">
        <v>7.6959687926419997</v>
      </c>
      <c r="E113" s="703">
        <v>8.4571086007670004</v>
      </c>
      <c r="F113" s="701">
        <v>7</v>
      </c>
      <c r="G113" s="702">
        <v>4.083333333333</v>
      </c>
      <c r="H113" s="704">
        <v>0</v>
      </c>
      <c r="I113" s="701">
        <v>3.6280000000000001</v>
      </c>
      <c r="J113" s="702">
        <v>-0.45533333333300002</v>
      </c>
      <c r="K113" s="705">
        <v>0.51828571428500003</v>
      </c>
    </row>
    <row r="114" spans="1:11" ht="14.45" customHeight="1" thickBot="1" x14ac:dyDescent="0.25">
      <c r="A114" s="723" t="s">
        <v>436</v>
      </c>
      <c r="B114" s="701">
        <v>0.95869214071499997</v>
      </c>
      <c r="C114" s="701">
        <v>6.1315</v>
      </c>
      <c r="D114" s="702">
        <v>5.1728078592840001</v>
      </c>
      <c r="E114" s="703">
        <v>6.3956923600320001</v>
      </c>
      <c r="F114" s="701">
        <v>9.5233411004589996</v>
      </c>
      <c r="G114" s="702">
        <v>5.5552823086009999</v>
      </c>
      <c r="H114" s="704">
        <v>0.49933</v>
      </c>
      <c r="I114" s="701">
        <v>0.49933</v>
      </c>
      <c r="J114" s="702">
        <v>-5.0559523086010003</v>
      </c>
      <c r="K114" s="705">
        <v>5.2432228849999998E-2</v>
      </c>
    </row>
    <row r="115" spans="1:11" ht="14.45" customHeight="1" thickBot="1" x14ac:dyDescent="0.25">
      <c r="A115" s="723" t="s">
        <v>437</v>
      </c>
      <c r="B115" s="701">
        <v>40.331606024124</v>
      </c>
      <c r="C115" s="701">
        <v>49.910800000000002</v>
      </c>
      <c r="D115" s="702">
        <v>9.5791939758750004</v>
      </c>
      <c r="E115" s="703">
        <v>1.237510848691</v>
      </c>
      <c r="F115" s="701">
        <v>51.993282883755001</v>
      </c>
      <c r="G115" s="702">
        <v>30.329415015523999</v>
      </c>
      <c r="H115" s="704">
        <v>3.25</v>
      </c>
      <c r="I115" s="701">
        <v>24.085000000000001</v>
      </c>
      <c r="J115" s="702">
        <v>-6.2444150155229998</v>
      </c>
      <c r="K115" s="705">
        <v>0.463232915179</v>
      </c>
    </row>
    <row r="116" spans="1:11" ht="14.45" customHeight="1" thickBot="1" x14ac:dyDescent="0.25">
      <c r="A116" s="723" t="s">
        <v>438</v>
      </c>
      <c r="B116" s="701">
        <v>0</v>
      </c>
      <c r="C116" s="701">
        <v>0</v>
      </c>
      <c r="D116" s="702">
        <v>0</v>
      </c>
      <c r="E116" s="711" t="s">
        <v>329</v>
      </c>
      <c r="F116" s="701">
        <v>0</v>
      </c>
      <c r="G116" s="702">
        <v>0</v>
      </c>
      <c r="H116" s="704">
        <v>0</v>
      </c>
      <c r="I116" s="701">
        <v>0.54449999999900001</v>
      </c>
      <c r="J116" s="702">
        <v>0.54449999999900001</v>
      </c>
      <c r="K116" s="712" t="s">
        <v>366</v>
      </c>
    </row>
    <row r="117" spans="1:11" ht="14.45" customHeight="1" thickBot="1" x14ac:dyDescent="0.25">
      <c r="A117" s="722" t="s">
        <v>439</v>
      </c>
      <c r="B117" s="706">
        <v>0</v>
      </c>
      <c r="C117" s="706">
        <v>56.108400000000003</v>
      </c>
      <c r="D117" s="707">
        <v>56.108400000000003</v>
      </c>
      <c r="E117" s="708" t="s">
        <v>329</v>
      </c>
      <c r="F117" s="706">
        <v>13.236278580633</v>
      </c>
      <c r="G117" s="707">
        <v>7.7211625053689996</v>
      </c>
      <c r="H117" s="709">
        <v>0</v>
      </c>
      <c r="I117" s="706">
        <v>2.3715999999989998</v>
      </c>
      <c r="J117" s="707">
        <v>-5.3495625053689997</v>
      </c>
      <c r="K117" s="714">
        <v>0.17917422828099999</v>
      </c>
    </row>
    <row r="118" spans="1:11" ht="14.45" customHeight="1" thickBot="1" x14ac:dyDescent="0.25">
      <c r="A118" s="723" t="s">
        <v>440</v>
      </c>
      <c r="B118" s="701">
        <v>0</v>
      </c>
      <c r="C118" s="701">
        <v>12.856949999999999</v>
      </c>
      <c r="D118" s="702">
        <v>12.856949999999999</v>
      </c>
      <c r="E118" s="711" t="s">
        <v>329</v>
      </c>
      <c r="F118" s="701">
        <v>13.236278580633</v>
      </c>
      <c r="G118" s="702">
        <v>7.7211625053689996</v>
      </c>
      <c r="H118" s="704">
        <v>0</v>
      </c>
      <c r="I118" s="701">
        <v>0</v>
      </c>
      <c r="J118" s="702">
        <v>-7.7211625053689996</v>
      </c>
      <c r="K118" s="705">
        <v>0</v>
      </c>
    </row>
    <row r="119" spans="1:11" ht="14.45" customHeight="1" thickBot="1" x14ac:dyDescent="0.25">
      <c r="A119" s="723" t="s">
        <v>441</v>
      </c>
      <c r="B119" s="701">
        <v>0</v>
      </c>
      <c r="C119" s="701">
        <v>43.251449999999998</v>
      </c>
      <c r="D119" s="702">
        <v>43.251449999999998</v>
      </c>
      <c r="E119" s="711" t="s">
        <v>366</v>
      </c>
      <c r="F119" s="701">
        <v>0</v>
      </c>
      <c r="G119" s="702">
        <v>0</v>
      </c>
      <c r="H119" s="704">
        <v>0</v>
      </c>
      <c r="I119" s="701">
        <v>2.3715999999989998</v>
      </c>
      <c r="J119" s="702">
        <v>2.3715999999989998</v>
      </c>
      <c r="K119" s="712" t="s">
        <v>329</v>
      </c>
    </row>
    <row r="120" spans="1:11" ht="14.45" customHeight="1" thickBot="1" x14ac:dyDescent="0.25">
      <c r="A120" s="720" t="s">
        <v>48</v>
      </c>
      <c r="B120" s="701">
        <v>57296.095541210198</v>
      </c>
      <c r="C120" s="701">
        <v>59215.757470000099</v>
      </c>
      <c r="D120" s="702">
        <v>1919.66192878993</v>
      </c>
      <c r="E120" s="703">
        <v>1.033504236382</v>
      </c>
      <c r="F120" s="701">
        <v>60907.750928000103</v>
      </c>
      <c r="G120" s="702">
        <v>35529.5213746667</v>
      </c>
      <c r="H120" s="704">
        <v>6635.4642100000001</v>
      </c>
      <c r="I120" s="701">
        <v>36206.104939999997</v>
      </c>
      <c r="J120" s="702">
        <v>676.58356533326901</v>
      </c>
      <c r="K120" s="705">
        <v>0.59444166609899995</v>
      </c>
    </row>
    <row r="121" spans="1:11" ht="14.45" customHeight="1" thickBot="1" x14ac:dyDescent="0.25">
      <c r="A121" s="726" t="s">
        <v>442</v>
      </c>
      <c r="B121" s="706">
        <v>42198.775541210198</v>
      </c>
      <c r="C121" s="706">
        <v>43939.045230000098</v>
      </c>
      <c r="D121" s="707">
        <v>1740.2696887899101</v>
      </c>
      <c r="E121" s="713">
        <v>1.041239814816</v>
      </c>
      <c r="F121" s="706">
        <v>43988.860000000102</v>
      </c>
      <c r="G121" s="707">
        <v>25660.1683333334</v>
      </c>
      <c r="H121" s="709">
        <v>4886.7179999999998</v>
      </c>
      <c r="I121" s="706">
        <v>26647.447069999998</v>
      </c>
      <c r="J121" s="707">
        <v>987.27873666659798</v>
      </c>
      <c r="K121" s="714">
        <v>0.60577716880999999</v>
      </c>
    </row>
    <row r="122" spans="1:11" ht="14.45" customHeight="1" thickBot="1" x14ac:dyDescent="0.25">
      <c r="A122" s="722" t="s">
        <v>443</v>
      </c>
      <c r="B122" s="706">
        <v>41936.999999999898</v>
      </c>
      <c r="C122" s="706">
        <v>43464.887600000096</v>
      </c>
      <c r="D122" s="707">
        <v>1527.8876000002101</v>
      </c>
      <c r="E122" s="713">
        <v>1.036432925578</v>
      </c>
      <c r="F122" s="706">
        <v>43571.070000000102</v>
      </c>
      <c r="G122" s="707">
        <v>25416.4575</v>
      </c>
      <c r="H122" s="709">
        <v>4851.768</v>
      </c>
      <c r="I122" s="706">
        <v>26373.752</v>
      </c>
      <c r="J122" s="707">
        <v>957.29449999993096</v>
      </c>
      <c r="K122" s="714">
        <v>0.60530420758500003</v>
      </c>
    </row>
    <row r="123" spans="1:11" ht="14.45" customHeight="1" thickBot="1" x14ac:dyDescent="0.25">
      <c r="A123" s="723" t="s">
        <v>444</v>
      </c>
      <c r="B123" s="701">
        <v>41936.999999999898</v>
      </c>
      <c r="C123" s="701">
        <v>43464.887600000096</v>
      </c>
      <c r="D123" s="702">
        <v>1527.8876000002101</v>
      </c>
      <c r="E123" s="703">
        <v>1.036432925578</v>
      </c>
      <c r="F123" s="701">
        <v>43571.070000000102</v>
      </c>
      <c r="G123" s="702">
        <v>25416.4575</v>
      </c>
      <c r="H123" s="704">
        <v>4851.768</v>
      </c>
      <c r="I123" s="701">
        <v>26373.752</v>
      </c>
      <c r="J123" s="702">
        <v>957.29449999993096</v>
      </c>
      <c r="K123" s="705">
        <v>0.60530420758500003</v>
      </c>
    </row>
    <row r="124" spans="1:11" ht="14.45" customHeight="1" thickBot="1" x14ac:dyDescent="0.25">
      <c r="A124" s="722" t="s">
        <v>445</v>
      </c>
      <c r="B124" s="706">
        <v>0</v>
      </c>
      <c r="C124" s="706">
        <v>66.12</v>
      </c>
      <c r="D124" s="707">
        <v>66.12</v>
      </c>
      <c r="E124" s="708" t="s">
        <v>329</v>
      </c>
      <c r="F124" s="706">
        <v>0</v>
      </c>
      <c r="G124" s="707">
        <v>0</v>
      </c>
      <c r="H124" s="709">
        <v>0</v>
      </c>
      <c r="I124" s="706">
        <v>37.391999999999001</v>
      </c>
      <c r="J124" s="707">
        <v>37.391999999999001</v>
      </c>
      <c r="K124" s="710" t="s">
        <v>329</v>
      </c>
    </row>
    <row r="125" spans="1:11" ht="14.45" customHeight="1" thickBot="1" x14ac:dyDescent="0.25">
      <c r="A125" s="723" t="s">
        <v>446</v>
      </c>
      <c r="B125" s="701">
        <v>0</v>
      </c>
      <c r="C125" s="701">
        <v>66.12</v>
      </c>
      <c r="D125" s="702">
        <v>66.12</v>
      </c>
      <c r="E125" s="711" t="s">
        <v>329</v>
      </c>
      <c r="F125" s="701">
        <v>0</v>
      </c>
      <c r="G125" s="702">
        <v>0</v>
      </c>
      <c r="H125" s="704">
        <v>0</v>
      </c>
      <c r="I125" s="701">
        <v>37.391999999999001</v>
      </c>
      <c r="J125" s="702">
        <v>37.391999999999001</v>
      </c>
      <c r="K125" s="712" t="s">
        <v>329</v>
      </c>
    </row>
    <row r="126" spans="1:11" ht="14.45" customHeight="1" thickBot="1" x14ac:dyDescent="0.25">
      <c r="A126" s="722" t="s">
        <v>447</v>
      </c>
      <c r="B126" s="706">
        <v>0</v>
      </c>
      <c r="C126" s="706">
        <v>-6.38537</v>
      </c>
      <c r="D126" s="707">
        <v>-6.38537</v>
      </c>
      <c r="E126" s="708" t="s">
        <v>329</v>
      </c>
      <c r="F126" s="706">
        <v>0</v>
      </c>
      <c r="G126" s="707">
        <v>0</v>
      </c>
      <c r="H126" s="709">
        <v>0</v>
      </c>
      <c r="I126" s="706">
        <v>-2.1149299999990001</v>
      </c>
      <c r="J126" s="707">
        <v>-2.1149299999990001</v>
      </c>
      <c r="K126" s="710" t="s">
        <v>329</v>
      </c>
    </row>
    <row r="127" spans="1:11" ht="14.45" customHeight="1" thickBot="1" x14ac:dyDescent="0.25">
      <c r="A127" s="723" t="s">
        <v>448</v>
      </c>
      <c r="B127" s="701">
        <v>0</v>
      </c>
      <c r="C127" s="701">
        <v>-6.38537</v>
      </c>
      <c r="D127" s="702">
        <v>-6.38537</v>
      </c>
      <c r="E127" s="711" t="s">
        <v>329</v>
      </c>
      <c r="F127" s="701">
        <v>0</v>
      </c>
      <c r="G127" s="702">
        <v>0</v>
      </c>
      <c r="H127" s="704">
        <v>0</v>
      </c>
      <c r="I127" s="701">
        <v>-2.1149299999990001</v>
      </c>
      <c r="J127" s="702">
        <v>-2.1149299999990001</v>
      </c>
      <c r="K127" s="712" t="s">
        <v>329</v>
      </c>
    </row>
    <row r="128" spans="1:11" ht="14.45" customHeight="1" thickBot="1" x14ac:dyDescent="0.25">
      <c r="A128" s="722" t="s">
        <v>449</v>
      </c>
      <c r="B128" s="706">
        <v>161.82954121029999</v>
      </c>
      <c r="C128" s="706">
        <v>321.57000000000102</v>
      </c>
      <c r="D128" s="707">
        <v>159.74045878970099</v>
      </c>
      <c r="E128" s="713">
        <v>1.9870908463000001</v>
      </c>
      <c r="F128" s="706">
        <v>316.56</v>
      </c>
      <c r="G128" s="707">
        <v>184.66</v>
      </c>
      <c r="H128" s="709">
        <v>21.7</v>
      </c>
      <c r="I128" s="706">
        <v>181.73</v>
      </c>
      <c r="J128" s="707">
        <v>-2.93</v>
      </c>
      <c r="K128" s="714">
        <v>0.57407758402800002</v>
      </c>
    </row>
    <row r="129" spans="1:11" ht="14.45" customHeight="1" thickBot="1" x14ac:dyDescent="0.25">
      <c r="A129" s="723" t="s">
        <v>450</v>
      </c>
      <c r="B129" s="701">
        <v>161.82954121029999</v>
      </c>
      <c r="C129" s="701">
        <v>321.57000000000102</v>
      </c>
      <c r="D129" s="702">
        <v>159.74045878970099</v>
      </c>
      <c r="E129" s="703">
        <v>1.9870908463000001</v>
      </c>
      <c r="F129" s="701">
        <v>316.56</v>
      </c>
      <c r="G129" s="702">
        <v>184.66</v>
      </c>
      <c r="H129" s="704">
        <v>21.7</v>
      </c>
      <c r="I129" s="701">
        <v>181.73</v>
      </c>
      <c r="J129" s="702">
        <v>-2.93</v>
      </c>
      <c r="K129" s="705">
        <v>0.57407758402800002</v>
      </c>
    </row>
    <row r="130" spans="1:11" ht="14.45" customHeight="1" thickBot="1" x14ac:dyDescent="0.25">
      <c r="A130" s="722" t="s">
        <v>451</v>
      </c>
      <c r="B130" s="706">
        <v>99.945999999999998</v>
      </c>
      <c r="C130" s="706">
        <v>61.103000000000002</v>
      </c>
      <c r="D130" s="707">
        <v>-38.842999999999002</v>
      </c>
      <c r="E130" s="713">
        <v>0.61136013447199999</v>
      </c>
      <c r="F130" s="706">
        <v>57.31</v>
      </c>
      <c r="G130" s="707">
        <v>33.430833333332998</v>
      </c>
      <c r="H130" s="709">
        <v>0</v>
      </c>
      <c r="I130" s="706">
        <v>33.938000000000002</v>
      </c>
      <c r="J130" s="707">
        <v>0.50716666666599997</v>
      </c>
      <c r="K130" s="714">
        <v>0.59218286511899998</v>
      </c>
    </row>
    <row r="131" spans="1:11" ht="14.45" customHeight="1" thickBot="1" x14ac:dyDescent="0.25">
      <c r="A131" s="723" t="s">
        <v>452</v>
      </c>
      <c r="B131" s="701">
        <v>99.945999999999998</v>
      </c>
      <c r="C131" s="701">
        <v>61.103000000000002</v>
      </c>
      <c r="D131" s="702">
        <v>-38.842999999999002</v>
      </c>
      <c r="E131" s="703">
        <v>0.61136013447199999</v>
      </c>
      <c r="F131" s="701">
        <v>57.31</v>
      </c>
      <c r="G131" s="702">
        <v>33.430833333332998</v>
      </c>
      <c r="H131" s="704">
        <v>0</v>
      </c>
      <c r="I131" s="701">
        <v>33.938000000000002</v>
      </c>
      <c r="J131" s="702">
        <v>0.50716666666599997</v>
      </c>
      <c r="K131" s="705">
        <v>0.59218286511899998</v>
      </c>
    </row>
    <row r="132" spans="1:11" ht="14.45" customHeight="1" thickBot="1" x14ac:dyDescent="0.25">
      <c r="A132" s="725" t="s">
        <v>453</v>
      </c>
      <c r="B132" s="701">
        <v>0</v>
      </c>
      <c r="C132" s="701">
        <v>31.75</v>
      </c>
      <c r="D132" s="702">
        <v>31.75</v>
      </c>
      <c r="E132" s="711" t="s">
        <v>329</v>
      </c>
      <c r="F132" s="701">
        <v>43.92</v>
      </c>
      <c r="G132" s="702">
        <v>25.62</v>
      </c>
      <c r="H132" s="704">
        <v>13.25</v>
      </c>
      <c r="I132" s="701">
        <v>22.75</v>
      </c>
      <c r="J132" s="702">
        <v>-2.87</v>
      </c>
      <c r="K132" s="705">
        <v>0.51798724954399999</v>
      </c>
    </row>
    <row r="133" spans="1:11" ht="14.45" customHeight="1" thickBot="1" x14ac:dyDescent="0.25">
      <c r="A133" s="723" t="s">
        <v>454</v>
      </c>
      <c r="B133" s="701">
        <v>0</v>
      </c>
      <c r="C133" s="701">
        <v>31.75</v>
      </c>
      <c r="D133" s="702">
        <v>31.75</v>
      </c>
      <c r="E133" s="711" t="s">
        <v>329</v>
      </c>
      <c r="F133" s="701">
        <v>43.92</v>
      </c>
      <c r="G133" s="702">
        <v>25.62</v>
      </c>
      <c r="H133" s="704">
        <v>13.25</v>
      </c>
      <c r="I133" s="701">
        <v>22.75</v>
      </c>
      <c r="J133" s="702">
        <v>-2.87</v>
      </c>
      <c r="K133" s="705">
        <v>0.51798724954399999</v>
      </c>
    </row>
    <row r="134" spans="1:11" ht="14.45" customHeight="1" thickBot="1" x14ac:dyDescent="0.25">
      <c r="A134" s="721" t="s">
        <v>455</v>
      </c>
      <c r="B134" s="701">
        <v>14258.58</v>
      </c>
      <c r="C134" s="701">
        <v>14406.29362</v>
      </c>
      <c r="D134" s="702">
        <v>147.71362000003001</v>
      </c>
      <c r="E134" s="703">
        <v>1.0103596304819999</v>
      </c>
      <c r="F134" s="701">
        <v>15759.87</v>
      </c>
      <c r="G134" s="702">
        <v>9193.2574999999906</v>
      </c>
      <c r="H134" s="704">
        <v>1651.7072599999999</v>
      </c>
      <c r="I134" s="701">
        <v>9030.5076099999897</v>
      </c>
      <c r="J134" s="702">
        <v>-162.749889999999</v>
      </c>
      <c r="K134" s="705">
        <v>0.57300647847899999</v>
      </c>
    </row>
    <row r="135" spans="1:11" ht="14.45" customHeight="1" thickBot="1" x14ac:dyDescent="0.25">
      <c r="A135" s="722" t="s">
        <v>456</v>
      </c>
      <c r="B135" s="706">
        <v>3774.3300000000099</v>
      </c>
      <c r="C135" s="706">
        <v>3945.93489000001</v>
      </c>
      <c r="D135" s="707">
        <v>171.60488999999799</v>
      </c>
      <c r="E135" s="713">
        <v>1.0454663185249999</v>
      </c>
      <c r="F135" s="706">
        <v>4310.9799999999896</v>
      </c>
      <c r="G135" s="707">
        <v>2514.73833333333</v>
      </c>
      <c r="H135" s="709">
        <v>439.80119000000002</v>
      </c>
      <c r="I135" s="706">
        <v>2393.1953100000001</v>
      </c>
      <c r="J135" s="707">
        <v>-121.54302333333101</v>
      </c>
      <c r="K135" s="714">
        <v>0.55513950656199995</v>
      </c>
    </row>
    <row r="136" spans="1:11" ht="14.45" customHeight="1" thickBot="1" x14ac:dyDescent="0.25">
      <c r="A136" s="723" t="s">
        <v>457</v>
      </c>
      <c r="B136" s="701">
        <v>3774.3300000000099</v>
      </c>
      <c r="C136" s="701">
        <v>3945.93489000001</v>
      </c>
      <c r="D136" s="702">
        <v>171.60488999999799</v>
      </c>
      <c r="E136" s="703">
        <v>1.0454663185249999</v>
      </c>
      <c r="F136" s="701">
        <v>4310.9799999999896</v>
      </c>
      <c r="G136" s="702">
        <v>2514.73833333333</v>
      </c>
      <c r="H136" s="704">
        <v>439.80119000000002</v>
      </c>
      <c r="I136" s="701">
        <v>2393.1953100000001</v>
      </c>
      <c r="J136" s="702">
        <v>-121.54302333333101</v>
      </c>
      <c r="K136" s="705">
        <v>0.55513950656199995</v>
      </c>
    </row>
    <row r="137" spans="1:11" ht="14.45" customHeight="1" thickBot="1" x14ac:dyDescent="0.25">
      <c r="A137" s="722" t="s">
        <v>458</v>
      </c>
      <c r="B137" s="706">
        <v>10484.25</v>
      </c>
      <c r="C137" s="706">
        <v>10462.531360000001</v>
      </c>
      <c r="D137" s="707">
        <v>-21.718639999968001</v>
      </c>
      <c r="E137" s="713">
        <v>0.99792845077100001</v>
      </c>
      <c r="F137" s="706">
        <v>11448.89</v>
      </c>
      <c r="G137" s="707">
        <v>6678.5191666666597</v>
      </c>
      <c r="H137" s="709">
        <v>1211.90607</v>
      </c>
      <c r="I137" s="706">
        <v>6638.0313699999897</v>
      </c>
      <c r="J137" s="707">
        <v>-40.48779666667</v>
      </c>
      <c r="K137" s="714">
        <v>0.57979693839299995</v>
      </c>
    </row>
    <row r="138" spans="1:11" ht="14.45" customHeight="1" thickBot="1" x14ac:dyDescent="0.25">
      <c r="A138" s="723" t="s">
        <v>459</v>
      </c>
      <c r="B138" s="701">
        <v>10484.25</v>
      </c>
      <c r="C138" s="701">
        <v>10462.531360000001</v>
      </c>
      <c r="D138" s="702">
        <v>-21.718639999968001</v>
      </c>
      <c r="E138" s="703">
        <v>0.99792845077100001</v>
      </c>
      <c r="F138" s="701">
        <v>11448.89</v>
      </c>
      <c r="G138" s="702">
        <v>6678.5191666666597</v>
      </c>
      <c r="H138" s="704">
        <v>1211.90607</v>
      </c>
      <c r="I138" s="701">
        <v>6638.0313699999897</v>
      </c>
      <c r="J138" s="702">
        <v>-40.48779666667</v>
      </c>
      <c r="K138" s="705">
        <v>0.57979693839299995</v>
      </c>
    </row>
    <row r="139" spans="1:11" ht="14.45" customHeight="1" thickBot="1" x14ac:dyDescent="0.25">
      <c r="A139" s="722" t="s">
        <v>460</v>
      </c>
      <c r="B139" s="706">
        <v>0</v>
      </c>
      <c r="C139" s="706">
        <v>-0.57577999999999996</v>
      </c>
      <c r="D139" s="707">
        <v>-0.57577999999999996</v>
      </c>
      <c r="E139" s="708" t="s">
        <v>329</v>
      </c>
      <c r="F139" s="706">
        <v>0</v>
      </c>
      <c r="G139" s="707">
        <v>0</v>
      </c>
      <c r="H139" s="709">
        <v>0</v>
      </c>
      <c r="I139" s="706">
        <v>-0.19034000000000001</v>
      </c>
      <c r="J139" s="707">
        <v>-0.19034000000000001</v>
      </c>
      <c r="K139" s="710" t="s">
        <v>329</v>
      </c>
    </row>
    <row r="140" spans="1:11" ht="14.45" customHeight="1" thickBot="1" x14ac:dyDescent="0.25">
      <c r="A140" s="723" t="s">
        <v>461</v>
      </c>
      <c r="B140" s="701">
        <v>0</v>
      </c>
      <c r="C140" s="701">
        <v>-0.57577999999999996</v>
      </c>
      <c r="D140" s="702">
        <v>-0.57577999999999996</v>
      </c>
      <c r="E140" s="711" t="s">
        <v>329</v>
      </c>
      <c r="F140" s="701">
        <v>0</v>
      </c>
      <c r="G140" s="702">
        <v>0</v>
      </c>
      <c r="H140" s="704">
        <v>0</v>
      </c>
      <c r="I140" s="701">
        <v>-0.19034000000000001</v>
      </c>
      <c r="J140" s="702">
        <v>-0.19034000000000001</v>
      </c>
      <c r="K140" s="712" t="s">
        <v>329</v>
      </c>
    </row>
    <row r="141" spans="1:11" ht="14.45" customHeight="1" thickBot="1" x14ac:dyDescent="0.25">
      <c r="A141" s="722" t="s">
        <v>462</v>
      </c>
      <c r="B141" s="706">
        <v>0</v>
      </c>
      <c r="C141" s="706">
        <v>-1.5968500000000001</v>
      </c>
      <c r="D141" s="707">
        <v>-1.5968500000000001</v>
      </c>
      <c r="E141" s="708" t="s">
        <v>329</v>
      </c>
      <c r="F141" s="706">
        <v>0</v>
      </c>
      <c r="G141" s="707">
        <v>0</v>
      </c>
      <c r="H141" s="709">
        <v>0</v>
      </c>
      <c r="I141" s="706">
        <v>-0.52872999999900006</v>
      </c>
      <c r="J141" s="707">
        <v>-0.52872999999900006</v>
      </c>
      <c r="K141" s="710" t="s">
        <v>329</v>
      </c>
    </row>
    <row r="142" spans="1:11" ht="14.45" customHeight="1" thickBot="1" x14ac:dyDescent="0.25">
      <c r="A142" s="723" t="s">
        <v>463</v>
      </c>
      <c r="B142" s="701">
        <v>0</v>
      </c>
      <c r="C142" s="701">
        <v>-1.5968500000000001</v>
      </c>
      <c r="D142" s="702">
        <v>-1.5968500000000001</v>
      </c>
      <c r="E142" s="711" t="s">
        <v>329</v>
      </c>
      <c r="F142" s="701">
        <v>0</v>
      </c>
      <c r="G142" s="702">
        <v>0</v>
      </c>
      <c r="H142" s="704">
        <v>0</v>
      </c>
      <c r="I142" s="701">
        <v>-0.52872999999900006</v>
      </c>
      <c r="J142" s="702">
        <v>-0.52872999999900006</v>
      </c>
      <c r="K142" s="712" t="s">
        <v>329</v>
      </c>
    </row>
    <row r="143" spans="1:11" ht="14.45" customHeight="1" thickBot="1" x14ac:dyDescent="0.25">
      <c r="A143" s="721" t="s">
        <v>464</v>
      </c>
      <c r="B143" s="701">
        <v>0</v>
      </c>
      <c r="C143" s="701">
        <v>0</v>
      </c>
      <c r="D143" s="702">
        <v>0</v>
      </c>
      <c r="E143" s="703">
        <v>1</v>
      </c>
      <c r="F143" s="701">
        <v>199.700928</v>
      </c>
      <c r="G143" s="702">
        <v>116.49220800000001</v>
      </c>
      <c r="H143" s="704">
        <v>0</v>
      </c>
      <c r="I143" s="701">
        <v>0</v>
      </c>
      <c r="J143" s="702">
        <v>-116.49220800000001</v>
      </c>
      <c r="K143" s="705">
        <v>0</v>
      </c>
    </row>
    <row r="144" spans="1:11" ht="14.45" customHeight="1" thickBot="1" x14ac:dyDescent="0.25">
      <c r="A144" s="722" t="s">
        <v>465</v>
      </c>
      <c r="B144" s="706">
        <v>0</v>
      </c>
      <c r="C144" s="706">
        <v>0</v>
      </c>
      <c r="D144" s="707">
        <v>0</v>
      </c>
      <c r="E144" s="713">
        <v>1</v>
      </c>
      <c r="F144" s="706">
        <v>199.700928</v>
      </c>
      <c r="G144" s="707">
        <v>116.49220800000001</v>
      </c>
      <c r="H144" s="709">
        <v>0</v>
      </c>
      <c r="I144" s="706">
        <v>0</v>
      </c>
      <c r="J144" s="707">
        <v>-116.49220800000001</v>
      </c>
      <c r="K144" s="714">
        <v>0</v>
      </c>
    </row>
    <row r="145" spans="1:11" ht="14.45" customHeight="1" thickBot="1" x14ac:dyDescent="0.25">
      <c r="A145" s="723" t="s">
        <v>466</v>
      </c>
      <c r="B145" s="701">
        <v>0</v>
      </c>
      <c r="C145" s="701">
        <v>0</v>
      </c>
      <c r="D145" s="702">
        <v>0</v>
      </c>
      <c r="E145" s="703">
        <v>1</v>
      </c>
      <c r="F145" s="701">
        <v>199.700928</v>
      </c>
      <c r="G145" s="702">
        <v>116.49220800000001</v>
      </c>
      <c r="H145" s="704">
        <v>0</v>
      </c>
      <c r="I145" s="701">
        <v>0</v>
      </c>
      <c r="J145" s="702">
        <v>-116.49220800000001</v>
      </c>
      <c r="K145" s="705">
        <v>0</v>
      </c>
    </row>
    <row r="146" spans="1:11" ht="14.45" customHeight="1" thickBot="1" x14ac:dyDescent="0.25">
      <c r="A146" s="721" t="s">
        <v>467</v>
      </c>
      <c r="B146" s="701">
        <v>838.74000000000296</v>
      </c>
      <c r="C146" s="701">
        <v>870.41862000000106</v>
      </c>
      <c r="D146" s="702">
        <v>31.678619999997998</v>
      </c>
      <c r="E146" s="703">
        <v>1.037769296802</v>
      </c>
      <c r="F146" s="701">
        <v>959.31999999999903</v>
      </c>
      <c r="G146" s="702">
        <v>559.60333333333301</v>
      </c>
      <c r="H146" s="704">
        <v>97.03895</v>
      </c>
      <c r="I146" s="701">
        <v>528.15025999999898</v>
      </c>
      <c r="J146" s="702">
        <v>-31.453073333332998</v>
      </c>
      <c r="K146" s="705">
        <v>0.55054649126400002</v>
      </c>
    </row>
    <row r="147" spans="1:11" ht="14.45" customHeight="1" thickBot="1" x14ac:dyDescent="0.25">
      <c r="A147" s="722" t="s">
        <v>468</v>
      </c>
      <c r="B147" s="706">
        <v>838.74000000000296</v>
      </c>
      <c r="C147" s="706">
        <v>870.41862000000106</v>
      </c>
      <c r="D147" s="707">
        <v>31.678619999997998</v>
      </c>
      <c r="E147" s="713">
        <v>1.037769296802</v>
      </c>
      <c r="F147" s="706">
        <v>959.31999999999903</v>
      </c>
      <c r="G147" s="707">
        <v>559.60333333333301</v>
      </c>
      <c r="H147" s="709">
        <v>97.03895</v>
      </c>
      <c r="I147" s="706">
        <v>528.15025999999898</v>
      </c>
      <c r="J147" s="707">
        <v>-31.453073333332998</v>
      </c>
      <c r="K147" s="714">
        <v>0.55054649126400002</v>
      </c>
    </row>
    <row r="148" spans="1:11" ht="14.45" customHeight="1" thickBot="1" x14ac:dyDescent="0.25">
      <c r="A148" s="723" t="s">
        <v>469</v>
      </c>
      <c r="B148" s="701">
        <v>838.74000000000296</v>
      </c>
      <c r="C148" s="701">
        <v>870.41862000000106</v>
      </c>
      <c r="D148" s="702">
        <v>31.678619999997998</v>
      </c>
      <c r="E148" s="703">
        <v>1.037769296802</v>
      </c>
      <c r="F148" s="701">
        <v>959.31999999999903</v>
      </c>
      <c r="G148" s="702">
        <v>559.60333333333301</v>
      </c>
      <c r="H148" s="704">
        <v>97.03895</v>
      </c>
      <c r="I148" s="701">
        <v>528.15025999999898</v>
      </c>
      <c r="J148" s="702">
        <v>-31.453073333332998</v>
      </c>
      <c r="K148" s="705">
        <v>0.55054649126400002</v>
      </c>
    </row>
    <row r="149" spans="1:11" ht="14.45" customHeight="1" thickBot="1" x14ac:dyDescent="0.25">
      <c r="A149" s="720" t="s">
        <v>470</v>
      </c>
      <c r="B149" s="701">
        <v>2.2457651286139999</v>
      </c>
      <c r="C149" s="701">
        <v>147.45757</v>
      </c>
      <c r="D149" s="702">
        <v>145.21180487138599</v>
      </c>
      <c r="E149" s="703">
        <v>65.660281265015996</v>
      </c>
      <c r="F149" s="701">
        <v>0</v>
      </c>
      <c r="G149" s="702">
        <v>0</v>
      </c>
      <c r="H149" s="704">
        <v>0</v>
      </c>
      <c r="I149" s="701">
        <v>44.318099999998999</v>
      </c>
      <c r="J149" s="702">
        <v>44.318099999998999</v>
      </c>
      <c r="K149" s="712" t="s">
        <v>329</v>
      </c>
    </row>
    <row r="150" spans="1:11" ht="14.45" customHeight="1" thickBot="1" x14ac:dyDescent="0.25">
      <c r="A150" s="721" t="s">
        <v>471</v>
      </c>
      <c r="B150" s="701">
        <v>2.2457651286139999</v>
      </c>
      <c r="C150" s="701">
        <v>147.45757</v>
      </c>
      <c r="D150" s="702">
        <v>145.21180487138599</v>
      </c>
      <c r="E150" s="703">
        <v>65.660281265015996</v>
      </c>
      <c r="F150" s="701">
        <v>0</v>
      </c>
      <c r="G150" s="702">
        <v>0</v>
      </c>
      <c r="H150" s="704">
        <v>0</v>
      </c>
      <c r="I150" s="701">
        <v>44.318099999998999</v>
      </c>
      <c r="J150" s="702">
        <v>44.318099999998999</v>
      </c>
      <c r="K150" s="712" t="s">
        <v>329</v>
      </c>
    </row>
    <row r="151" spans="1:11" ht="14.45" customHeight="1" thickBot="1" x14ac:dyDescent="0.25">
      <c r="A151" s="722" t="s">
        <v>472</v>
      </c>
      <c r="B151" s="706">
        <v>0</v>
      </c>
      <c r="C151" s="706">
        <v>21.76557</v>
      </c>
      <c r="D151" s="707">
        <v>21.76557</v>
      </c>
      <c r="E151" s="708" t="s">
        <v>329</v>
      </c>
      <c r="F151" s="706">
        <v>0</v>
      </c>
      <c r="G151" s="707">
        <v>0</v>
      </c>
      <c r="H151" s="709">
        <v>0</v>
      </c>
      <c r="I151" s="706">
        <v>2.1640999999989998</v>
      </c>
      <c r="J151" s="707">
        <v>2.1640999999989998</v>
      </c>
      <c r="K151" s="710" t="s">
        <v>329</v>
      </c>
    </row>
    <row r="152" spans="1:11" ht="14.45" customHeight="1" thickBot="1" x14ac:dyDescent="0.25">
      <c r="A152" s="723" t="s">
        <v>473</v>
      </c>
      <c r="B152" s="701">
        <v>0</v>
      </c>
      <c r="C152" s="701">
        <v>2.1269999999999998</v>
      </c>
      <c r="D152" s="702">
        <v>2.1269999999999998</v>
      </c>
      <c r="E152" s="711" t="s">
        <v>329</v>
      </c>
      <c r="F152" s="701">
        <v>0</v>
      </c>
      <c r="G152" s="702">
        <v>0</v>
      </c>
      <c r="H152" s="704">
        <v>0</v>
      </c>
      <c r="I152" s="701">
        <v>2.1640999999989998</v>
      </c>
      <c r="J152" s="702">
        <v>2.1640999999989998</v>
      </c>
      <c r="K152" s="712" t="s">
        <v>329</v>
      </c>
    </row>
    <row r="153" spans="1:11" ht="14.45" customHeight="1" thickBot="1" x14ac:dyDescent="0.25">
      <c r="A153" s="723" t="s">
        <v>474</v>
      </c>
      <c r="B153" s="701">
        <v>0</v>
      </c>
      <c r="C153" s="701">
        <v>-3.3490000000000002</v>
      </c>
      <c r="D153" s="702">
        <v>-3.3490000000000002</v>
      </c>
      <c r="E153" s="711" t="s">
        <v>329</v>
      </c>
      <c r="F153" s="701">
        <v>0</v>
      </c>
      <c r="G153" s="702">
        <v>0</v>
      </c>
      <c r="H153" s="704">
        <v>0</v>
      </c>
      <c r="I153" s="701">
        <v>0</v>
      </c>
      <c r="J153" s="702">
        <v>0</v>
      </c>
      <c r="K153" s="712" t="s">
        <v>329</v>
      </c>
    </row>
    <row r="154" spans="1:11" ht="14.45" customHeight="1" thickBot="1" x14ac:dyDescent="0.25">
      <c r="A154" s="723" t="s">
        <v>475</v>
      </c>
      <c r="B154" s="701">
        <v>0</v>
      </c>
      <c r="C154" s="701">
        <v>4.95</v>
      </c>
      <c r="D154" s="702">
        <v>4.95</v>
      </c>
      <c r="E154" s="711" t="s">
        <v>329</v>
      </c>
      <c r="F154" s="701">
        <v>0</v>
      </c>
      <c r="G154" s="702">
        <v>0</v>
      </c>
      <c r="H154" s="704">
        <v>0</v>
      </c>
      <c r="I154" s="701">
        <v>0</v>
      </c>
      <c r="J154" s="702">
        <v>0</v>
      </c>
      <c r="K154" s="712" t="s">
        <v>329</v>
      </c>
    </row>
    <row r="155" spans="1:11" ht="14.45" customHeight="1" thickBot="1" x14ac:dyDescent="0.25">
      <c r="A155" s="723" t="s">
        <v>476</v>
      </c>
      <c r="B155" s="701">
        <v>0</v>
      </c>
      <c r="C155" s="701">
        <v>0.22</v>
      </c>
      <c r="D155" s="702">
        <v>0.22</v>
      </c>
      <c r="E155" s="711" t="s">
        <v>366</v>
      </c>
      <c r="F155" s="701">
        <v>0</v>
      </c>
      <c r="G155" s="702">
        <v>0</v>
      </c>
      <c r="H155" s="704">
        <v>0</v>
      </c>
      <c r="I155" s="701">
        <v>0</v>
      </c>
      <c r="J155" s="702">
        <v>0</v>
      </c>
      <c r="K155" s="712" t="s">
        <v>329</v>
      </c>
    </row>
    <row r="156" spans="1:11" ht="14.45" customHeight="1" thickBot="1" x14ac:dyDescent="0.25">
      <c r="A156" s="723" t="s">
        <v>477</v>
      </c>
      <c r="B156" s="701">
        <v>0</v>
      </c>
      <c r="C156" s="701">
        <v>17.81757</v>
      </c>
      <c r="D156" s="702">
        <v>17.81757</v>
      </c>
      <c r="E156" s="711" t="s">
        <v>366</v>
      </c>
      <c r="F156" s="701">
        <v>0</v>
      </c>
      <c r="G156" s="702">
        <v>0</v>
      </c>
      <c r="H156" s="704">
        <v>0</v>
      </c>
      <c r="I156" s="701">
        <v>0</v>
      </c>
      <c r="J156" s="702">
        <v>0</v>
      </c>
      <c r="K156" s="712" t="s">
        <v>329</v>
      </c>
    </row>
    <row r="157" spans="1:11" ht="14.45" customHeight="1" thickBot="1" x14ac:dyDescent="0.25">
      <c r="A157" s="725" t="s">
        <v>478</v>
      </c>
      <c r="B157" s="701">
        <v>0</v>
      </c>
      <c r="C157" s="701">
        <v>50.435000000000002</v>
      </c>
      <c r="D157" s="702">
        <v>50.435000000000002</v>
      </c>
      <c r="E157" s="711" t="s">
        <v>329</v>
      </c>
      <c r="F157" s="701">
        <v>0</v>
      </c>
      <c r="G157" s="702">
        <v>0</v>
      </c>
      <c r="H157" s="704">
        <v>0</v>
      </c>
      <c r="I157" s="701">
        <v>0</v>
      </c>
      <c r="J157" s="702">
        <v>0</v>
      </c>
      <c r="K157" s="712" t="s">
        <v>329</v>
      </c>
    </row>
    <row r="158" spans="1:11" ht="14.45" customHeight="1" thickBot="1" x14ac:dyDescent="0.25">
      <c r="A158" s="723" t="s">
        <v>479</v>
      </c>
      <c r="B158" s="701">
        <v>0</v>
      </c>
      <c r="C158" s="701">
        <v>50.435000000000002</v>
      </c>
      <c r="D158" s="702">
        <v>50.435000000000002</v>
      </c>
      <c r="E158" s="711" t="s">
        <v>329</v>
      </c>
      <c r="F158" s="701">
        <v>0</v>
      </c>
      <c r="G158" s="702">
        <v>0</v>
      </c>
      <c r="H158" s="704">
        <v>0</v>
      </c>
      <c r="I158" s="701">
        <v>0</v>
      </c>
      <c r="J158" s="702">
        <v>0</v>
      </c>
      <c r="K158" s="712" t="s">
        <v>329</v>
      </c>
    </row>
    <row r="159" spans="1:11" ht="14.45" customHeight="1" thickBot="1" x14ac:dyDescent="0.25">
      <c r="A159" s="725" t="s">
        <v>480</v>
      </c>
      <c r="B159" s="701">
        <v>2.2457651286139999</v>
      </c>
      <c r="C159" s="701">
        <v>10</v>
      </c>
      <c r="D159" s="702">
        <v>7.754234871385</v>
      </c>
      <c r="E159" s="703">
        <v>4.4528253968250002</v>
      </c>
      <c r="F159" s="701">
        <v>0</v>
      </c>
      <c r="G159" s="702">
        <v>0</v>
      </c>
      <c r="H159" s="704">
        <v>0</v>
      </c>
      <c r="I159" s="701">
        <v>42.153999999999002</v>
      </c>
      <c r="J159" s="702">
        <v>42.153999999999002</v>
      </c>
      <c r="K159" s="712" t="s">
        <v>329</v>
      </c>
    </row>
    <row r="160" spans="1:11" ht="14.45" customHeight="1" thickBot="1" x14ac:dyDescent="0.25">
      <c r="A160" s="723" t="s">
        <v>481</v>
      </c>
      <c r="B160" s="701">
        <v>2.2457651286139999</v>
      </c>
      <c r="C160" s="701">
        <v>10</v>
      </c>
      <c r="D160" s="702">
        <v>7.754234871385</v>
      </c>
      <c r="E160" s="703">
        <v>4.4528253968250002</v>
      </c>
      <c r="F160" s="701">
        <v>0</v>
      </c>
      <c r="G160" s="702">
        <v>0</v>
      </c>
      <c r="H160" s="704">
        <v>0</v>
      </c>
      <c r="I160" s="701">
        <v>42.153999999999002</v>
      </c>
      <c r="J160" s="702">
        <v>42.153999999999002</v>
      </c>
      <c r="K160" s="712" t="s">
        <v>329</v>
      </c>
    </row>
    <row r="161" spans="1:11" ht="14.45" customHeight="1" thickBot="1" x14ac:dyDescent="0.25">
      <c r="A161" s="725" t="s">
        <v>482</v>
      </c>
      <c r="B161" s="701">
        <v>0</v>
      </c>
      <c r="C161" s="701">
        <v>5.2380000000000004</v>
      </c>
      <c r="D161" s="702">
        <v>5.2380000000000004</v>
      </c>
      <c r="E161" s="711" t="s">
        <v>329</v>
      </c>
      <c r="F161" s="701">
        <v>0</v>
      </c>
      <c r="G161" s="702">
        <v>0</v>
      </c>
      <c r="H161" s="704">
        <v>0</v>
      </c>
      <c r="I161" s="701">
        <v>0</v>
      </c>
      <c r="J161" s="702">
        <v>0</v>
      </c>
      <c r="K161" s="712" t="s">
        <v>329</v>
      </c>
    </row>
    <row r="162" spans="1:11" ht="14.45" customHeight="1" thickBot="1" x14ac:dyDescent="0.25">
      <c r="A162" s="723" t="s">
        <v>483</v>
      </c>
      <c r="B162" s="701">
        <v>0</v>
      </c>
      <c r="C162" s="701">
        <v>5.2380000000000004</v>
      </c>
      <c r="D162" s="702">
        <v>5.2380000000000004</v>
      </c>
      <c r="E162" s="711" t="s">
        <v>329</v>
      </c>
      <c r="F162" s="701">
        <v>0</v>
      </c>
      <c r="G162" s="702">
        <v>0</v>
      </c>
      <c r="H162" s="704">
        <v>0</v>
      </c>
      <c r="I162" s="701">
        <v>0</v>
      </c>
      <c r="J162" s="702">
        <v>0</v>
      </c>
      <c r="K162" s="712" t="s">
        <v>329</v>
      </c>
    </row>
    <row r="163" spans="1:11" ht="14.45" customHeight="1" thickBot="1" x14ac:dyDescent="0.25">
      <c r="A163" s="725" t="s">
        <v>484</v>
      </c>
      <c r="B163" s="701">
        <v>0</v>
      </c>
      <c r="C163" s="701">
        <v>60.018999999999998</v>
      </c>
      <c r="D163" s="702">
        <v>60.018999999999998</v>
      </c>
      <c r="E163" s="711" t="s">
        <v>329</v>
      </c>
      <c r="F163" s="701">
        <v>0</v>
      </c>
      <c r="G163" s="702">
        <v>0</v>
      </c>
      <c r="H163" s="704">
        <v>0</v>
      </c>
      <c r="I163" s="701">
        <v>0</v>
      </c>
      <c r="J163" s="702">
        <v>0</v>
      </c>
      <c r="K163" s="712" t="s">
        <v>329</v>
      </c>
    </row>
    <row r="164" spans="1:11" ht="14.45" customHeight="1" thickBot="1" x14ac:dyDescent="0.25">
      <c r="A164" s="723" t="s">
        <v>485</v>
      </c>
      <c r="B164" s="701">
        <v>0</v>
      </c>
      <c r="C164" s="701">
        <v>60.018999999999998</v>
      </c>
      <c r="D164" s="702">
        <v>60.018999999999998</v>
      </c>
      <c r="E164" s="711" t="s">
        <v>329</v>
      </c>
      <c r="F164" s="701">
        <v>0</v>
      </c>
      <c r="G164" s="702">
        <v>0</v>
      </c>
      <c r="H164" s="704">
        <v>0</v>
      </c>
      <c r="I164" s="701">
        <v>0</v>
      </c>
      <c r="J164" s="702">
        <v>0</v>
      </c>
      <c r="K164" s="712" t="s">
        <v>329</v>
      </c>
    </row>
    <row r="165" spans="1:11" ht="14.45" customHeight="1" thickBot="1" x14ac:dyDescent="0.25">
      <c r="A165" s="720" t="s">
        <v>486</v>
      </c>
      <c r="B165" s="701">
        <v>1030.3978406886599</v>
      </c>
      <c r="C165" s="701">
        <v>1415.9793400000001</v>
      </c>
      <c r="D165" s="702">
        <v>385.58149931134199</v>
      </c>
      <c r="E165" s="703">
        <v>1.374206431812</v>
      </c>
      <c r="F165" s="701">
        <v>1010.99999999999</v>
      </c>
      <c r="G165" s="702">
        <v>589.74999999999204</v>
      </c>
      <c r="H165" s="704">
        <v>90.573589999999996</v>
      </c>
      <c r="I165" s="701">
        <v>694.90544999999895</v>
      </c>
      <c r="J165" s="702">
        <v>105.155450000008</v>
      </c>
      <c r="K165" s="705">
        <v>0.68734465875299999</v>
      </c>
    </row>
    <row r="166" spans="1:11" ht="14.45" customHeight="1" thickBot="1" x14ac:dyDescent="0.25">
      <c r="A166" s="721" t="s">
        <v>487</v>
      </c>
      <c r="B166" s="701">
        <v>1002.39784068866</v>
      </c>
      <c r="C166" s="701">
        <v>964.68200000000195</v>
      </c>
      <c r="D166" s="702">
        <v>-37.715840688659</v>
      </c>
      <c r="E166" s="703">
        <v>0.96237437955399996</v>
      </c>
      <c r="F166" s="701">
        <v>985.99999999998602</v>
      </c>
      <c r="G166" s="702">
        <v>575.16666666665799</v>
      </c>
      <c r="H166" s="704">
        <v>82.016589999999994</v>
      </c>
      <c r="I166" s="701">
        <v>573.67229999999995</v>
      </c>
      <c r="J166" s="702">
        <v>-1.494366666658</v>
      </c>
      <c r="K166" s="705">
        <v>0.58181774847800005</v>
      </c>
    </row>
    <row r="167" spans="1:11" ht="14.45" customHeight="1" thickBot="1" x14ac:dyDescent="0.25">
      <c r="A167" s="722" t="s">
        <v>488</v>
      </c>
      <c r="B167" s="706">
        <v>1002.39784068866</v>
      </c>
      <c r="C167" s="706">
        <v>958.79600000000198</v>
      </c>
      <c r="D167" s="707">
        <v>-43.601840688659003</v>
      </c>
      <c r="E167" s="713">
        <v>0.95650245948299994</v>
      </c>
      <c r="F167" s="706">
        <v>985.99999999998602</v>
      </c>
      <c r="G167" s="707">
        <v>575.16666666665799</v>
      </c>
      <c r="H167" s="709">
        <v>82.016589999999994</v>
      </c>
      <c r="I167" s="706">
        <v>573.67229999999995</v>
      </c>
      <c r="J167" s="707">
        <v>-1.494366666658</v>
      </c>
      <c r="K167" s="714">
        <v>0.58181774847800005</v>
      </c>
    </row>
    <row r="168" spans="1:11" ht="14.45" customHeight="1" thickBot="1" x14ac:dyDescent="0.25">
      <c r="A168" s="723" t="s">
        <v>489</v>
      </c>
      <c r="B168" s="701">
        <v>104.936527958472</v>
      </c>
      <c r="C168" s="701">
        <v>95.412000000000006</v>
      </c>
      <c r="D168" s="702">
        <v>-9.5245279584709994</v>
      </c>
      <c r="E168" s="703">
        <v>0.90923534307999998</v>
      </c>
      <c r="F168" s="701">
        <v>98.999999999997996</v>
      </c>
      <c r="G168" s="702">
        <v>57.749999999998998</v>
      </c>
      <c r="H168" s="704">
        <v>8.3992699999999996</v>
      </c>
      <c r="I168" s="701">
        <v>58.347099999999003</v>
      </c>
      <c r="J168" s="702">
        <v>0.59709999999999996</v>
      </c>
      <c r="K168" s="705">
        <v>0.589364646464</v>
      </c>
    </row>
    <row r="169" spans="1:11" ht="14.45" customHeight="1" thickBot="1" x14ac:dyDescent="0.25">
      <c r="A169" s="723" t="s">
        <v>490</v>
      </c>
      <c r="B169" s="701">
        <v>178.007379855501</v>
      </c>
      <c r="C169" s="701">
        <v>175.21600000000001</v>
      </c>
      <c r="D169" s="702">
        <v>-2.7913798555009999</v>
      </c>
      <c r="E169" s="703">
        <v>0.984318740842</v>
      </c>
      <c r="F169" s="701">
        <v>175.99999999999699</v>
      </c>
      <c r="G169" s="702">
        <v>102.66666666666499</v>
      </c>
      <c r="H169" s="704">
        <v>14.6751</v>
      </c>
      <c r="I169" s="701">
        <v>102.72803999999999</v>
      </c>
      <c r="J169" s="702">
        <v>6.1373333334000003E-2</v>
      </c>
      <c r="K169" s="705">
        <v>0.58368204545400004</v>
      </c>
    </row>
    <row r="170" spans="1:11" ht="14.45" customHeight="1" thickBot="1" x14ac:dyDescent="0.25">
      <c r="A170" s="723" t="s">
        <v>491</v>
      </c>
      <c r="B170" s="701">
        <v>54.943422715464997</v>
      </c>
      <c r="C170" s="701">
        <v>40.005000000000003</v>
      </c>
      <c r="D170" s="702">
        <v>-14.938422715465</v>
      </c>
      <c r="E170" s="703">
        <v>0.72811262973500002</v>
      </c>
      <c r="F170" s="701">
        <v>36.999999999998998</v>
      </c>
      <c r="G170" s="702">
        <v>21.583333333333002</v>
      </c>
      <c r="H170" s="704">
        <v>3.085</v>
      </c>
      <c r="I170" s="701">
        <v>21.594999999999999</v>
      </c>
      <c r="J170" s="702">
        <v>1.1666666666000001E-2</v>
      </c>
      <c r="K170" s="705">
        <v>0.58364864864800003</v>
      </c>
    </row>
    <row r="171" spans="1:11" ht="14.45" customHeight="1" thickBot="1" x14ac:dyDescent="0.25">
      <c r="A171" s="723" t="s">
        <v>492</v>
      </c>
      <c r="B171" s="701">
        <v>575.04770963720398</v>
      </c>
      <c r="C171" s="701">
        <v>547.780000000001</v>
      </c>
      <c r="D171" s="702">
        <v>-27.267709637202</v>
      </c>
      <c r="E171" s="703">
        <v>0.95258183072400004</v>
      </c>
      <c r="F171" s="701">
        <v>550.99999999999204</v>
      </c>
      <c r="G171" s="702">
        <v>321.41666666666202</v>
      </c>
      <c r="H171" s="704">
        <v>45.646380000000001</v>
      </c>
      <c r="I171" s="701">
        <v>319.52465000000001</v>
      </c>
      <c r="J171" s="702">
        <v>-1.892016666662</v>
      </c>
      <c r="K171" s="705">
        <v>0.57989954627899998</v>
      </c>
    </row>
    <row r="172" spans="1:11" ht="14.45" customHeight="1" thickBot="1" x14ac:dyDescent="0.25">
      <c r="A172" s="723" t="s">
        <v>493</v>
      </c>
      <c r="B172" s="701">
        <v>80.153057916020998</v>
      </c>
      <c r="C172" s="701">
        <v>95.295000000000002</v>
      </c>
      <c r="D172" s="702">
        <v>15.141942083978</v>
      </c>
      <c r="E172" s="703">
        <v>1.1889128434730001</v>
      </c>
      <c r="F172" s="701">
        <v>117.999999999998</v>
      </c>
      <c r="G172" s="702">
        <v>68.833333333332007</v>
      </c>
      <c r="H172" s="704">
        <v>9.7868999999999993</v>
      </c>
      <c r="I172" s="701">
        <v>68.509959999998998</v>
      </c>
      <c r="J172" s="702">
        <v>-0.32337333333200002</v>
      </c>
      <c r="K172" s="705">
        <v>0.58059288135499998</v>
      </c>
    </row>
    <row r="173" spans="1:11" ht="14.45" customHeight="1" thickBot="1" x14ac:dyDescent="0.25">
      <c r="A173" s="723" t="s">
        <v>494</v>
      </c>
      <c r="B173" s="701">
        <v>9.3097426059970001</v>
      </c>
      <c r="C173" s="701">
        <v>5.0880000000000001</v>
      </c>
      <c r="D173" s="702">
        <v>-4.221742605997</v>
      </c>
      <c r="E173" s="703">
        <v>0.54652423974800002</v>
      </c>
      <c r="F173" s="701">
        <v>4.9999999999989999</v>
      </c>
      <c r="G173" s="702">
        <v>2.9166666666659999</v>
      </c>
      <c r="H173" s="704">
        <v>0.42393999999999998</v>
      </c>
      <c r="I173" s="701">
        <v>2.9675500000000001</v>
      </c>
      <c r="J173" s="702">
        <v>5.0883333332999998E-2</v>
      </c>
      <c r="K173" s="705">
        <v>0.59350999999999998</v>
      </c>
    </row>
    <row r="174" spans="1:11" ht="14.45" customHeight="1" thickBot="1" x14ac:dyDescent="0.25">
      <c r="A174" s="722" t="s">
        <v>495</v>
      </c>
      <c r="B174" s="706">
        <v>0</v>
      </c>
      <c r="C174" s="706">
        <v>5.8860000000000001</v>
      </c>
      <c r="D174" s="707">
        <v>5.8860000000000001</v>
      </c>
      <c r="E174" s="708" t="s">
        <v>366</v>
      </c>
      <c r="F174" s="706">
        <v>0</v>
      </c>
      <c r="G174" s="707">
        <v>0</v>
      </c>
      <c r="H174" s="709">
        <v>0</v>
      </c>
      <c r="I174" s="706">
        <v>0</v>
      </c>
      <c r="J174" s="707">
        <v>0</v>
      </c>
      <c r="K174" s="710" t="s">
        <v>329</v>
      </c>
    </row>
    <row r="175" spans="1:11" ht="14.45" customHeight="1" thickBot="1" x14ac:dyDescent="0.25">
      <c r="A175" s="723" t="s">
        <v>496</v>
      </c>
      <c r="B175" s="701">
        <v>0</v>
      </c>
      <c r="C175" s="701">
        <v>5.8860000000000001</v>
      </c>
      <c r="D175" s="702">
        <v>5.8860000000000001</v>
      </c>
      <c r="E175" s="711" t="s">
        <v>366</v>
      </c>
      <c r="F175" s="701">
        <v>0</v>
      </c>
      <c r="G175" s="702">
        <v>0</v>
      </c>
      <c r="H175" s="704">
        <v>0</v>
      </c>
      <c r="I175" s="701">
        <v>0</v>
      </c>
      <c r="J175" s="702">
        <v>0</v>
      </c>
      <c r="K175" s="712" t="s">
        <v>329</v>
      </c>
    </row>
    <row r="176" spans="1:11" ht="14.45" customHeight="1" thickBot="1" x14ac:dyDescent="0.25">
      <c r="A176" s="721" t="s">
        <v>497</v>
      </c>
      <c r="B176" s="701">
        <v>28</v>
      </c>
      <c r="C176" s="701">
        <v>451.29734000000099</v>
      </c>
      <c r="D176" s="702">
        <v>423.29734000000099</v>
      </c>
      <c r="E176" s="703">
        <v>16.117762142857</v>
      </c>
      <c r="F176" s="701">
        <v>25</v>
      </c>
      <c r="G176" s="702">
        <v>14.583333333333</v>
      </c>
      <c r="H176" s="704">
        <v>8.5570000000000004</v>
      </c>
      <c r="I176" s="701">
        <v>121.23314999999999</v>
      </c>
      <c r="J176" s="702">
        <v>106.64981666666699</v>
      </c>
      <c r="K176" s="705">
        <v>4.8493259999999996</v>
      </c>
    </row>
    <row r="177" spans="1:11" ht="14.45" customHeight="1" thickBot="1" x14ac:dyDescent="0.25">
      <c r="A177" s="722" t="s">
        <v>498</v>
      </c>
      <c r="B177" s="706">
        <v>28</v>
      </c>
      <c r="C177" s="706">
        <v>240.255400000001</v>
      </c>
      <c r="D177" s="707">
        <v>212.255400000001</v>
      </c>
      <c r="E177" s="713">
        <v>8.5805500000000006</v>
      </c>
      <c r="F177" s="706">
        <v>25</v>
      </c>
      <c r="G177" s="707">
        <v>14.583333333333</v>
      </c>
      <c r="H177" s="709">
        <v>0</v>
      </c>
      <c r="I177" s="706">
        <v>64.578649999999996</v>
      </c>
      <c r="J177" s="707">
        <v>49.995316666666</v>
      </c>
      <c r="K177" s="714">
        <v>2.5831460000000002</v>
      </c>
    </row>
    <row r="178" spans="1:11" ht="14.45" customHeight="1" thickBot="1" x14ac:dyDescent="0.25">
      <c r="A178" s="723" t="s">
        <v>499</v>
      </c>
      <c r="B178" s="701">
        <v>28</v>
      </c>
      <c r="C178" s="701">
        <v>78.974639999999994</v>
      </c>
      <c r="D178" s="702">
        <v>50.974640000000001</v>
      </c>
      <c r="E178" s="703">
        <v>2.820522857142</v>
      </c>
      <c r="F178" s="701">
        <v>25</v>
      </c>
      <c r="G178" s="702">
        <v>14.583333333333</v>
      </c>
      <c r="H178" s="704">
        <v>0</v>
      </c>
      <c r="I178" s="701">
        <v>25.277850000000001</v>
      </c>
      <c r="J178" s="702">
        <v>10.694516666666001</v>
      </c>
      <c r="K178" s="705">
        <v>1.0111140000000001</v>
      </c>
    </row>
    <row r="179" spans="1:11" ht="14.45" customHeight="1" thickBot="1" x14ac:dyDescent="0.25">
      <c r="A179" s="723" t="s">
        <v>500</v>
      </c>
      <c r="B179" s="701">
        <v>0</v>
      </c>
      <c r="C179" s="701">
        <v>161.28076000000101</v>
      </c>
      <c r="D179" s="702">
        <v>161.28076000000101</v>
      </c>
      <c r="E179" s="711" t="s">
        <v>329</v>
      </c>
      <c r="F179" s="701">
        <v>0</v>
      </c>
      <c r="G179" s="702">
        <v>0</v>
      </c>
      <c r="H179" s="704">
        <v>0</v>
      </c>
      <c r="I179" s="701">
        <v>39.300800000000002</v>
      </c>
      <c r="J179" s="702">
        <v>39.300800000000002</v>
      </c>
      <c r="K179" s="712" t="s">
        <v>329</v>
      </c>
    </row>
    <row r="180" spans="1:11" ht="14.45" customHeight="1" thickBot="1" x14ac:dyDescent="0.25">
      <c r="A180" s="722" t="s">
        <v>501</v>
      </c>
      <c r="B180" s="706">
        <v>0</v>
      </c>
      <c r="C180" s="706">
        <v>13.273</v>
      </c>
      <c r="D180" s="707">
        <v>13.273</v>
      </c>
      <c r="E180" s="708" t="s">
        <v>329</v>
      </c>
      <c r="F180" s="706">
        <v>0</v>
      </c>
      <c r="G180" s="707">
        <v>0</v>
      </c>
      <c r="H180" s="709">
        <v>0</v>
      </c>
      <c r="I180" s="706">
        <v>0</v>
      </c>
      <c r="J180" s="707">
        <v>0</v>
      </c>
      <c r="K180" s="710" t="s">
        <v>329</v>
      </c>
    </row>
    <row r="181" spans="1:11" ht="14.45" customHeight="1" thickBot="1" x14ac:dyDescent="0.25">
      <c r="A181" s="723" t="s">
        <v>502</v>
      </c>
      <c r="B181" s="701">
        <v>0</v>
      </c>
      <c r="C181" s="701">
        <v>9.9749999999999996</v>
      </c>
      <c r="D181" s="702">
        <v>9.9749999999999996</v>
      </c>
      <c r="E181" s="711" t="s">
        <v>366</v>
      </c>
      <c r="F181" s="701">
        <v>0</v>
      </c>
      <c r="G181" s="702">
        <v>0</v>
      </c>
      <c r="H181" s="704">
        <v>0</v>
      </c>
      <c r="I181" s="701">
        <v>0</v>
      </c>
      <c r="J181" s="702">
        <v>0</v>
      </c>
      <c r="K181" s="712" t="s">
        <v>329</v>
      </c>
    </row>
    <row r="182" spans="1:11" ht="14.45" customHeight="1" thickBot="1" x14ac:dyDescent="0.25">
      <c r="A182" s="723" t="s">
        <v>503</v>
      </c>
      <c r="B182" s="701">
        <v>0</v>
      </c>
      <c r="C182" s="701">
        <v>3.298</v>
      </c>
      <c r="D182" s="702">
        <v>3.298</v>
      </c>
      <c r="E182" s="711" t="s">
        <v>329</v>
      </c>
      <c r="F182" s="701">
        <v>0</v>
      </c>
      <c r="G182" s="702">
        <v>0</v>
      </c>
      <c r="H182" s="704">
        <v>0</v>
      </c>
      <c r="I182" s="701">
        <v>0</v>
      </c>
      <c r="J182" s="702">
        <v>0</v>
      </c>
      <c r="K182" s="712" t="s">
        <v>329</v>
      </c>
    </row>
    <row r="183" spans="1:11" ht="14.45" customHeight="1" thickBot="1" x14ac:dyDescent="0.25">
      <c r="A183" s="722" t="s">
        <v>504</v>
      </c>
      <c r="B183" s="706">
        <v>0</v>
      </c>
      <c r="C183" s="706">
        <v>9.0387000000000004</v>
      </c>
      <c r="D183" s="707">
        <v>9.0387000000000004</v>
      </c>
      <c r="E183" s="708" t="s">
        <v>329</v>
      </c>
      <c r="F183" s="706">
        <v>0</v>
      </c>
      <c r="G183" s="707">
        <v>0</v>
      </c>
      <c r="H183" s="709">
        <v>4.4770000000000003</v>
      </c>
      <c r="I183" s="706">
        <v>17.908000000000001</v>
      </c>
      <c r="J183" s="707">
        <v>17.908000000000001</v>
      </c>
      <c r="K183" s="710" t="s">
        <v>329</v>
      </c>
    </row>
    <row r="184" spans="1:11" ht="14.45" customHeight="1" thickBot="1" x14ac:dyDescent="0.25">
      <c r="A184" s="723" t="s">
        <v>505</v>
      </c>
      <c r="B184" s="701">
        <v>0</v>
      </c>
      <c r="C184" s="701">
        <v>9.0387000000000004</v>
      </c>
      <c r="D184" s="702">
        <v>9.0387000000000004</v>
      </c>
      <c r="E184" s="711" t="s">
        <v>329</v>
      </c>
      <c r="F184" s="701">
        <v>0</v>
      </c>
      <c r="G184" s="702">
        <v>0</v>
      </c>
      <c r="H184" s="704">
        <v>4.4770000000000003</v>
      </c>
      <c r="I184" s="701">
        <v>17.908000000000001</v>
      </c>
      <c r="J184" s="702">
        <v>17.908000000000001</v>
      </c>
      <c r="K184" s="712" t="s">
        <v>329</v>
      </c>
    </row>
    <row r="185" spans="1:11" ht="14.45" customHeight="1" thickBot="1" x14ac:dyDescent="0.25">
      <c r="A185" s="722" t="s">
        <v>506</v>
      </c>
      <c r="B185" s="706">
        <v>0</v>
      </c>
      <c r="C185" s="706">
        <v>188.73024000000001</v>
      </c>
      <c r="D185" s="707">
        <v>188.73024000000001</v>
      </c>
      <c r="E185" s="708" t="s">
        <v>329</v>
      </c>
      <c r="F185" s="706">
        <v>0</v>
      </c>
      <c r="G185" s="707">
        <v>0</v>
      </c>
      <c r="H185" s="709">
        <v>4.08</v>
      </c>
      <c r="I185" s="706">
        <v>31.002500000000001</v>
      </c>
      <c r="J185" s="707">
        <v>31.002500000000001</v>
      </c>
      <c r="K185" s="710" t="s">
        <v>329</v>
      </c>
    </row>
    <row r="186" spans="1:11" ht="14.45" customHeight="1" thickBot="1" x14ac:dyDescent="0.25">
      <c r="A186" s="723" t="s">
        <v>507</v>
      </c>
      <c r="B186" s="701">
        <v>0</v>
      </c>
      <c r="C186" s="701">
        <v>99.994789999999995</v>
      </c>
      <c r="D186" s="702">
        <v>99.994789999999995</v>
      </c>
      <c r="E186" s="711" t="s">
        <v>366</v>
      </c>
      <c r="F186" s="701">
        <v>0</v>
      </c>
      <c r="G186" s="702">
        <v>0</v>
      </c>
      <c r="H186" s="704">
        <v>0</v>
      </c>
      <c r="I186" s="701">
        <v>0</v>
      </c>
      <c r="J186" s="702">
        <v>0</v>
      </c>
      <c r="K186" s="712" t="s">
        <v>329</v>
      </c>
    </row>
    <row r="187" spans="1:11" ht="14.45" customHeight="1" thickBot="1" x14ac:dyDescent="0.25">
      <c r="A187" s="723" t="s">
        <v>508</v>
      </c>
      <c r="B187" s="701">
        <v>0</v>
      </c>
      <c r="C187" s="701">
        <v>88.73545</v>
      </c>
      <c r="D187" s="702">
        <v>88.73545</v>
      </c>
      <c r="E187" s="711" t="s">
        <v>329</v>
      </c>
      <c r="F187" s="701">
        <v>0</v>
      </c>
      <c r="G187" s="702">
        <v>0</v>
      </c>
      <c r="H187" s="704">
        <v>4.08</v>
      </c>
      <c r="I187" s="701">
        <v>31.002500000000001</v>
      </c>
      <c r="J187" s="702">
        <v>31.002500000000001</v>
      </c>
      <c r="K187" s="712" t="s">
        <v>329</v>
      </c>
    </row>
    <row r="188" spans="1:11" ht="14.45" customHeight="1" thickBot="1" x14ac:dyDescent="0.25">
      <c r="A188" s="722" t="s">
        <v>509</v>
      </c>
      <c r="B188" s="706">
        <v>0</v>
      </c>
      <c r="C188" s="706">
        <v>0</v>
      </c>
      <c r="D188" s="707">
        <v>0</v>
      </c>
      <c r="E188" s="708" t="s">
        <v>329</v>
      </c>
      <c r="F188" s="706">
        <v>0</v>
      </c>
      <c r="G188" s="707">
        <v>0</v>
      </c>
      <c r="H188" s="709">
        <v>0</v>
      </c>
      <c r="I188" s="706">
        <v>7.7439999999989997</v>
      </c>
      <c r="J188" s="707">
        <v>7.7439999999989997</v>
      </c>
      <c r="K188" s="710" t="s">
        <v>366</v>
      </c>
    </row>
    <row r="189" spans="1:11" ht="14.45" customHeight="1" thickBot="1" x14ac:dyDescent="0.25">
      <c r="A189" s="723" t="s">
        <v>510</v>
      </c>
      <c r="B189" s="701">
        <v>0</v>
      </c>
      <c r="C189" s="701">
        <v>0</v>
      </c>
      <c r="D189" s="702">
        <v>0</v>
      </c>
      <c r="E189" s="711" t="s">
        <v>329</v>
      </c>
      <c r="F189" s="701">
        <v>0</v>
      </c>
      <c r="G189" s="702">
        <v>0</v>
      </c>
      <c r="H189" s="704">
        <v>0</v>
      </c>
      <c r="I189" s="701">
        <v>7.7439999999989997</v>
      </c>
      <c r="J189" s="702">
        <v>7.7439999999989997</v>
      </c>
      <c r="K189" s="712" t="s">
        <v>366</v>
      </c>
    </row>
    <row r="190" spans="1:11" ht="14.45" customHeight="1" thickBot="1" x14ac:dyDescent="0.25">
      <c r="A190" s="719" t="s">
        <v>511</v>
      </c>
      <c r="B190" s="701">
        <v>59376.332710261602</v>
      </c>
      <c r="C190" s="701">
        <v>59212.040739999997</v>
      </c>
      <c r="D190" s="702">
        <v>-164.291970261584</v>
      </c>
      <c r="E190" s="703">
        <v>0.99723303944899999</v>
      </c>
      <c r="F190" s="701">
        <v>65071.984674026702</v>
      </c>
      <c r="G190" s="702">
        <v>37958.657726515601</v>
      </c>
      <c r="H190" s="704">
        <v>5479.5893800000003</v>
      </c>
      <c r="I190" s="701">
        <v>39088.008800000003</v>
      </c>
      <c r="J190" s="702">
        <v>1129.3510734844499</v>
      </c>
      <c r="K190" s="705">
        <v>0.60068874486900004</v>
      </c>
    </row>
    <row r="191" spans="1:11" ht="14.45" customHeight="1" thickBot="1" x14ac:dyDescent="0.25">
      <c r="A191" s="720" t="s">
        <v>512</v>
      </c>
      <c r="B191" s="701">
        <v>59376.163867961302</v>
      </c>
      <c r="C191" s="701">
        <v>59114.934630000003</v>
      </c>
      <c r="D191" s="702">
        <v>-261.22923796131403</v>
      </c>
      <c r="E191" s="703">
        <v>0.995600435916</v>
      </c>
      <c r="F191" s="701">
        <v>65071.695381589103</v>
      </c>
      <c r="G191" s="702">
        <v>37958.488972593601</v>
      </c>
      <c r="H191" s="704">
        <v>5466.5136400000001</v>
      </c>
      <c r="I191" s="701">
        <v>39038.236839999998</v>
      </c>
      <c r="J191" s="702">
        <v>1079.74786740638</v>
      </c>
      <c r="K191" s="705">
        <v>0.59992653658499995</v>
      </c>
    </row>
    <row r="192" spans="1:11" ht="14.45" customHeight="1" thickBot="1" x14ac:dyDescent="0.25">
      <c r="A192" s="721" t="s">
        <v>513</v>
      </c>
      <c r="B192" s="701">
        <v>59376.163867961302</v>
      </c>
      <c r="C192" s="701">
        <v>59114.934630000003</v>
      </c>
      <c r="D192" s="702">
        <v>-261.22923796131403</v>
      </c>
      <c r="E192" s="703">
        <v>0.995600435916</v>
      </c>
      <c r="F192" s="701">
        <v>65071.695381589103</v>
      </c>
      <c r="G192" s="702">
        <v>37958.488972593601</v>
      </c>
      <c r="H192" s="704">
        <v>5466.5136400000001</v>
      </c>
      <c r="I192" s="701">
        <v>39038.236839999998</v>
      </c>
      <c r="J192" s="702">
        <v>1079.74786740638</v>
      </c>
      <c r="K192" s="705">
        <v>0.59992653658499995</v>
      </c>
    </row>
    <row r="193" spans="1:11" ht="14.45" customHeight="1" thickBot="1" x14ac:dyDescent="0.25">
      <c r="A193" s="722" t="s">
        <v>514</v>
      </c>
      <c r="B193" s="706">
        <v>316.24831324527003</v>
      </c>
      <c r="C193" s="706">
        <v>493.11255</v>
      </c>
      <c r="D193" s="707">
        <v>176.86423675473</v>
      </c>
      <c r="E193" s="713">
        <v>1.5592574864340001</v>
      </c>
      <c r="F193" s="706">
        <v>499.44104759819299</v>
      </c>
      <c r="G193" s="707">
        <v>291.340611098946</v>
      </c>
      <c r="H193" s="709">
        <v>6.7375999999999996</v>
      </c>
      <c r="I193" s="706">
        <v>184.00982999999999</v>
      </c>
      <c r="J193" s="707">
        <v>-107.33078109894601</v>
      </c>
      <c r="K193" s="714">
        <v>0.368431531378</v>
      </c>
    </row>
    <row r="194" spans="1:11" ht="14.45" customHeight="1" thickBot="1" x14ac:dyDescent="0.25">
      <c r="A194" s="723" t="s">
        <v>515</v>
      </c>
      <c r="B194" s="701">
        <v>171.235652800808</v>
      </c>
      <c r="C194" s="701">
        <v>109.37915</v>
      </c>
      <c r="D194" s="702">
        <v>-61.856502800808002</v>
      </c>
      <c r="E194" s="703">
        <v>0.63876388013200003</v>
      </c>
      <c r="F194" s="701">
        <v>104.989192714667</v>
      </c>
      <c r="G194" s="702">
        <v>61.243695750222003</v>
      </c>
      <c r="H194" s="704">
        <v>3.4708800000000002</v>
      </c>
      <c r="I194" s="701">
        <v>58.681109999999997</v>
      </c>
      <c r="J194" s="702">
        <v>-2.562585750222</v>
      </c>
      <c r="K194" s="705">
        <v>0.558925242519</v>
      </c>
    </row>
    <row r="195" spans="1:11" ht="14.45" customHeight="1" thickBot="1" x14ac:dyDescent="0.25">
      <c r="A195" s="723" t="s">
        <v>516</v>
      </c>
      <c r="B195" s="701">
        <v>19.170245274136999</v>
      </c>
      <c r="C195" s="701">
        <v>17.492999999999999</v>
      </c>
      <c r="D195" s="702">
        <v>-1.6772452741370001</v>
      </c>
      <c r="E195" s="703">
        <v>0.91250788656299997</v>
      </c>
      <c r="F195" s="701">
        <v>20.623559898762</v>
      </c>
      <c r="G195" s="702">
        <v>12.030409940944001</v>
      </c>
      <c r="H195" s="704">
        <v>0.91700000000000004</v>
      </c>
      <c r="I195" s="701">
        <v>6.1429999999999998</v>
      </c>
      <c r="J195" s="702">
        <v>-5.8874099409439999</v>
      </c>
      <c r="K195" s="705">
        <v>0.29786322197300003</v>
      </c>
    </row>
    <row r="196" spans="1:11" ht="14.45" customHeight="1" thickBot="1" x14ac:dyDescent="0.25">
      <c r="A196" s="723" t="s">
        <v>517</v>
      </c>
      <c r="B196" s="701">
        <v>116.56548317663101</v>
      </c>
      <c r="C196" s="701">
        <v>362.34917999999999</v>
      </c>
      <c r="D196" s="702">
        <v>245.78369682336901</v>
      </c>
      <c r="E196" s="703">
        <v>3.1085461160989998</v>
      </c>
      <c r="F196" s="701">
        <v>370.81051495848601</v>
      </c>
      <c r="G196" s="702">
        <v>216.30613372578401</v>
      </c>
      <c r="H196" s="704">
        <v>2.34972</v>
      </c>
      <c r="I196" s="701">
        <v>114.21875</v>
      </c>
      <c r="J196" s="702">
        <v>-102.08738372578399</v>
      </c>
      <c r="K196" s="705">
        <v>0.30802457155899998</v>
      </c>
    </row>
    <row r="197" spans="1:11" ht="14.45" customHeight="1" thickBot="1" x14ac:dyDescent="0.25">
      <c r="A197" s="723" t="s">
        <v>518</v>
      </c>
      <c r="B197" s="701">
        <v>9.2769319936929993</v>
      </c>
      <c r="C197" s="701">
        <v>3.8912200000000001</v>
      </c>
      <c r="D197" s="702">
        <v>-5.3857119936929996</v>
      </c>
      <c r="E197" s="703">
        <v>0.419451172288</v>
      </c>
      <c r="F197" s="701">
        <v>3.0177800262769998</v>
      </c>
      <c r="G197" s="702">
        <v>1.7603716819949999</v>
      </c>
      <c r="H197" s="704">
        <v>0</v>
      </c>
      <c r="I197" s="701">
        <v>4.9669699999999999</v>
      </c>
      <c r="J197" s="702">
        <v>3.2065983180040001</v>
      </c>
      <c r="K197" s="705">
        <v>1.645901940084</v>
      </c>
    </row>
    <row r="198" spans="1:11" ht="14.45" customHeight="1" thickBot="1" x14ac:dyDescent="0.25">
      <c r="A198" s="722" t="s">
        <v>519</v>
      </c>
      <c r="B198" s="706">
        <v>1415.8071721762501</v>
      </c>
      <c r="C198" s="706">
        <v>684.22949000000006</v>
      </c>
      <c r="D198" s="707">
        <v>-731.57768217624903</v>
      </c>
      <c r="E198" s="713">
        <v>0.48327872851999998</v>
      </c>
      <c r="F198" s="706">
        <v>0</v>
      </c>
      <c r="G198" s="707">
        <v>0</v>
      </c>
      <c r="H198" s="709">
        <v>0</v>
      </c>
      <c r="I198" s="706">
        <v>0</v>
      </c>
      <c r="J198" s="707">
        <v>0</v>
      </c>
      <c r="K198" s="710" t="s">
        <v>329</v>
      </c>
    </row>
    <row r="199" spans="1:11" ht="14.45" customHeight="1" thickBot="1" x14ac:dyDescent="0.25">
      <c r="A199" s="723" t="s">
        <v>520</v>
      </c>
      <c r="B199" s="701">
        <v>1415.8071721762501</v>
      </c>
      <c r="C199" s="701">
        <v>684.22949000000006</v>
      </c>
      <c r="D199" s="702">
        <v>-731.57768217624903</v>
      </c>
      <c r="E199" s="703">
        <v>0.48327872851999998</v>
      </c>
      <c r="F199" s="701">
        <v>0</v>
      </c>
      <c r="G199" s="702">
        <v>0</v>
      </c>
      <c r="H199" s="704">
        <v>0</v>
      </c>
      <c r="I199" s="701">
        <v>0</v>
      </c>
      <c r="J199" s="702">
        <v>0</v>
      </c>
      <c r="K199" s="712" t="s">
        <v>329</v>
      </c>
    </row>
    <row r="200" spans="1:11" ht="14.45" customHeight="1" thickBot="1" x14ac:dyDescent="0.25">
      <c r="A200" s="725" t="s">
        <v>521</v>
      </c>
      <c r="B200" s="701">
        <v>125.862241313186</v>
      </c>
      <c r="C200" s="701">
        <v>114.68467</v>
      </c>
      <c r="D200" s="702">
        <v>-11.177571313186</v>
      </c>
      <c r="E200" s="703">
        <v>0.91119202076299999</v>
      </c>
      <c r="F200" s="701">
        <v>170.87015579617201</v>
      </c>
      <c r="G200" s="702">
        <v>99.674257547766999</v>
      </c>
      <c r="H200" s="704">
        <v>24.774789999999999</v>
      </c>
      <c r="I200" s="701">
        <v>304.76497000000001</v>
      </c>
      <c r="J200" s="702">
        <v>205.09071245223299</v>
      </c>
      <c r="K200" s="705">
        <v>1.7836056190139999</v>
      </c>
    </row>
    <row r="201" spans="1:11" ht="14.45" customHeight="1" thickBot="1" x14ac:dyDescent="0.25">
      <c r="A201" s="723" t="s">
        <v>522</v>
      </c>
      <c r="B201" s="701">
        <v>0</v>
      </c>
      <c r="C201" s="701">
        <v>0</v>
      </c>
      <c r="D201" s="702">
        <v>0</v>
      </c>
      <c r="E201" s="703">
        <v>1</v>
      </c>
      <c r="F201" s="701">
        <v>170.87015579617201</v>
      </c>
      <c r="G201" s="702">
        <v>99.674257547766999</v>
      </c>
      <c r="H201" s="704">
        <v>24.774789999999999</v>
      </c>
      <c r="I201" s="701">
        <v>304.76497000000001</v>
      </c>
      <c r="J201" s="702">
        <v>205.09071245223299</v>
      </c>
      <c r="K201" s="705">
        <v>1.7836056190139999</v>
      </c>
    </row>
    <row r="202" spans="1:11" ht="14.45" customHeight="1" thickBot="1" x14ac:dyDescent="0.25">
      <c r="A202" s="723" t="s">
        <v>523</v>
      </c>
      <c r="B202" s="701">
        <v>2.9108868886880002</v>
      </c>
      <c r="C202" s="701">
        <v>22.647970000000001</v>
      </c>
      <c r="D202" s="702">
        <v>19.737083111311001</v>
      </c>
      <c r="E202" s="703">
        <v>7.7804362952070001</v>
      </c>
      <c r="F202" s="701">
        <v>0</v>
      </c>
      <c r="G202" s="702">
        <v>0</v>
      </c>
      <c r="H202" s="704">
        <v>0</v>
      </c>
      <c r="I202" s="701">
        <v>0</v>
      </c>
      <c r="J202" s="702">
        <v>0</v>
      </c>
      <c r="K202" s="712" t="s">
        <v>329</v>
      </c>
    </row>
    <row r="203" spans="1:11" ht="14.45" customHeight="1" thickBot="1" x14ac:dyDescent="0.25">
      <c r="A203" s="723" t="s">
        <v>524</v>
      </c>
      <c r="B203" s="701">
        <v>122.951354424497</v>
      </c>
      <c r="C203" s="701">
        <v>92.036699999999996</v>
      </c>
      <c r="D203" s="702">
        <v>-30.914654424497002</v>
      </c>
      <c r="E203" s="703">
        <v>0.74856190426500002</v>
      </c>
      <c r="F203" s="701">
        <v>0</v>
      </c>
      <c r="G203" s="702">
        <v>0</v>
      </c>
      <c r="H203" s="704">
        <v>0</v>
      </c>
      <c r="I203" s="701">
        <v>0</v>
      </c>
      <c r="J203" s="702">
        <v>0</v>
      </c>
      <c r="K203" s="712" t="s">
        <v>329</v>
      </c>
    </row>
    <row r="204" spans="1:11" ht="14.45" customHeight="1" thickBot="1" x14ac:dyDescent="0.25">
      <c r="A204" s="722" t="s">
        <v>525</v>
      </c>
      <c r="B204" s="706">
        <v>0</v>
      </c>
      <c r="C204" s="706">
        <v>0</v>
      </c>
      <c r="D204" s="707">
        <v>0</v>
      </c>
      <c r="E204" s="708" t="s">
        <v>329</v>
      </c>
      <c r="F204" s="706">
        <v>0</v>
      </c>
      <c r="G204" s="707">
        <v>0</v>
      </c>
      <c r="H204" s="709">
        <v>0</v>
      </c>
      <c r="I204" s="706">
        <v>-2.2599999999999998</v>
      </c>
      <c r="J204" s="707">
        <v>-2.2599999999999998</v>
      </c>
      <c r="K204" s="710" t="s">
        <v>366</v>
      </c>
    </row>
    <row r="205" spans="1:11" ht="14.45" customHeight="1" thickBot="1" x14ac:dyDescent="0.25">
      <c r="A205" s="723" t="s">
        <v>526</v>
      </c>
      <c r="B205" s="701">
        <v>0</v>
      </c>
      <c r="C205" s="701">
        <v>0</v>
      </c>
      <c r="D205" s="702">
        <v>0</v>
      </c>
      <c r="E205" s="711" t="s">
        <v>329</v>
      </c>
      <c r="F205" s="701">
        <v>0</v>
      </c>
      <c r="G205" s="702">
        <v>0</v>
      </c>
      <c r="H205" s="704">
        <v>0</v>
      </c>
      <c r="I205" s="701">
        <v>-2.2599999999999998</v>
      </c>
      <c r="J205" s="702">
        <v>-2.2599999999999998</v>
      </c>
      <c r="K205" s="712" t="s">
        <v>366</v>
      </c>
    </row>
    <row r="206" spans="1:11" ht="14.45" customHeight="1" thickBot="1" x14ac:dyDescent="0.25">
      <c r="A206" s="722" t="s">
        <v>527</v>
      </c>
      <c r="B206" s="706">
        <v>0.62083082967100001</v>
      </c>
      <c r="C206" s="706">
        <v>0.14940000000000001</v>
      </c>
      <c r="D206" s="707">
        <v>-0.47143082967099997</v>
      </c>
      <c r="E206" s="713">
        <v>0.24064526576199999</v>
      </c>
      <c r="F206" s="706">
        <v>0.15657910499</v>
      </c>
      <c r="G206" s="707">
        <v>9.1337811244000006E-2</v>
      </c>
      <c r="H206" s="709">
        <v>0</v>
      </c>
      <c r="I206" s="706">
        <v>7.4700000000000003E-2</v>
      </c>
      <c r="J206" s="707">
        <v>-1.6637811244E-2</v>
      </c>
      <c r="K206" s="714">
        <v>0.47707515</v>
      </c>
    </row>
    <row r="207" spans="1:11" ht="14.45" customHeight="1" thickBot="1" x14ac:dyDescent="0.25">
      <c r="A207" s="723" t="s">
        <v>528</v>
      </c>
      <c r="B207" s="701">
        <v>0.62083082967100001</v>
      </c>
      <c r="C207" s="701">
        <v>0.14940000000000001</v>
      </c>
      <c r="D207" s="702">
        <v>-0.47143082967099997</v>
      </c>
      <c r="E207" s="703">
        <v>0.24064526576199999</v>
      </c>
      <c r="F207" s="701">
        <v>0.15657910499</v>
      </c>
      <c r="G207" s="702">
        <v>9.1337811244000006E-2</v>
      </c>
      <c r="H207" s="704">
        <v>0</v>
      </c>
      <c r="I207" s="701">
        <v>7.4700000000000003E-2</v>
      </c>
      <c r="J207" s="702">
        <v>-1.6637811244E-2</v>
      </c>
      <c r="K207" s="705">
        <v>0.47707515</v>
      </c>
    </row>
    <row r="208" spans="1:11" ht="14.45" customHeight="1" thickBot="1" x14ac:dyDescent="0.25">
      <c r="A208" s="722" t="s">
        <v>529</v>
      </c>
      <c r="B208" s="706">
        <v>57517.625310396899</v>
      </c>
      <c r="C208" s="706">
        <v>55418.32417</v>
      </c>
      <c r="D208" s="707">
        <v>-2099.3011403969299</v>
      </c>
      <c r="E208" s="713">
        <v>0.963501602698</v>
      </c>
      <c r="F208" s="706">
        <v>64401.227599089703</v>
      </c>
      <c r="G208" s="707">
        <v>37567.382766135699</v>
      </c>
      <c r="H208" s="709">
        <v>5521.2923099999998</v>
      </c>
      <c r="I208" s="706">
        <v>37525.784480000002</v>
      </c>
      <c r="J208" s="707">
        <v>-41.598286135659997</v>
      </c>
      <c r="K208" s="714">
        <v>0.58268740952499998</v>
      </c>
    </row>
    <row r="209" spans="1:11" ht="14.45" customHeight="1" thickBot="1" x14ac:dyDescent="0.25">
      <c r="A209" s="723" t="s">
        <v>530</v>
      </c>
      <c r="B209" s="701">
        <v>23514.204048504798</v>
      </c>
      <c r="C209" s="701">
        <v>22092.239089999999</v>
      </c>
      <c r="D209" s="702">
        <v>-1421.9649585048101</v>
      </c>
      <c r="E209" s="703">
        <v>0.93952740413500002</v>
      </c>
      <c r="F209" s="701">
        <v>0</v>
      </c>
      <c r="G209" s="702">
        <v>0</v>
      </c>
      <c r="H209" s="704">
        <v>0</v>
      </c>
      <c r="I209" s="701">
        <v>0</v>
      </c>
      <c r="J209" s="702">
        <v>0</v>
      </c>
      <c r="K209" s="712" t="s">
        <v>329</v>
      </c>
    </row>
    <row r="210" spans="1:11" ht="14.45" customHeight="1" thickBot="1" x14ac:dyDescent="0.25">
      <c r="A210" s="723" t="s">
        <v>531</v>
      </c>
      <c r="B210" s="701">
        <v>34003.421261892101</v>
      </c>
      <c r="C210" s="701">
        <v>33326.085079999997</v>
      </c>
      <c r="D210" s="702">
        <v>-677.33618189210404</v>
      </c>
      <c r="E210" s="703">
        <v>0.98008035201199994</v>
      </c>
      <c r="F210" s="701">
        <v>64401.227599089703</v>
      </c>
      <c r="G210" s="702">
        <v>37567.382766135699</v>
      </c>
      <c r="H210" s="704">
        <v>5521.2923099999998</v>
      </c>
      <c r="I210" s="701">
        <v>37525.784480000002</v>
      </c>
      <c r="J210" s="702">
        <v>-41.598286135659997</v>
      </c>
      <c r="K210" s="705">
        <v>0.58268740952499998</v>
      </c>
    </row>
    <row r="211" spans="1:11" ht="14.45" customHeight="1" thickBot="1" x14ac:dyDescent="0.25">
      <c r="A211" s="722" t="s">
        <v>532</v>
      </c>
      <c r="B211" s="706">
        <v>0</v>
      </c>
      <c r="C211" s="706">
        <v>2404.43435</v>
      </c>
      <c r="D211" s="707">
        <v>2404.43435</v>
      </c>
      <c r="E211" s="708" t="s">
        <v>329</v>
      </c>
      <c r="F211" s="706">
        <v>0</v>
      </c>
      <c r="G211" s="707">
        <v>0</v>
      </c>
      <c r="H211" s="709">
        <v>-86.291060000000002</v>
      </c>
      <c r="I211" s="706">
        <v>1025.86286</v>
      </c>
      <c r="J211" s="707">
        <v>1025.86286</v>
      </c>
      <c r="K211" s="710" t="s">
        <v>329</v>
      </c>
    </row>
    <row r="212" spans="1:11" ht="14.45" customHeight="1" thickBot="1" x14ac:dyDescent="0.25">
      <c r="A212" s="723" t="s">
        <v>533</v>
      </c>
      <c r="B212" s="701">
        <v>0</v>
      </c>
      <c r="C212" s="701">
        <v>789.13864999999998</v>
      </c>
      <c r="D212" s="702">
        <v>789.13864999999998</v>
      </c>
      <c r="E212" s="711" t="s">
        <v>329</v>
      </c>
      <c r="F212" s="701">
        <v>0</v>
      </c>
      <c r="G212" s="702">
        <v>0</v>
      </c>
      <c r="H212" s="704">
        <v>0</v>
      </c>
      <c r="I212" s="701">
        <v>0</v>
      </c>
      <c r="J212" s="702">
        <v>0</v>
      </c>
      <c r="K212" s="712" t="s">
        <v>329</v>
      </c>
    </row>
    <row r="213" spans="1:11" ht="14.45" customHeight="1" thickBot="1" x14ac:dyDescent="0.25">
      <c r="A213" s="723" t="s">
        <v>534</v>
      </c>
      <c r="B213" s="701">
        <v>0</v>
      </c>
      <c r="C213" s="701">
        <v>1615.2956999999999</v>
      </c>
      <c r="D213" s="702">
        <v>1615.2956999999999</v>
      </c>
      <c r="E213" s="711" t="s">
        <v>329</v>
      </c>
      <c r="F213" s="701">
        <v>0</v>
      </c>
      <c r="G213" s="702">
        <v>0</v>
      </c>
      <c r="H213" s="704">
        <v>-86.291060000000002</v>
      </c>
      <c r="I213" s="701">
        <v>1025.86286</v>
      </c>
      <c r="J213" s="702">
        <v>1025.86286</v>
      </c>
      <c r="K213" s="712" t="s">
        <v>329</v>
      </c>
    </row>
    <row r="214" spans="1:11" ht="14.45" customHeight="1" thickBot="1" x14ac:dyDescent="0.25">
      <c r="A214" s="720" t="s">
        <v>535</v>
      </c>
      <c r="B214" s="701">
        <v>0.16884230028</v>
      </c>
      <c r="C214" s="701">
        <v>96.928719999999998</v>
      </c>
      <c r="D214" s="702">
        <v>96.759877699719993</v>
      </c>
      <c r="E214" s="703">
        <v>574.07841423175205</v>
      </c>
      <c r="F214" s="701">
        <v>0.28929243760399997</v>
      </c>
      <c r="G214" s="702">
        <v>0.168753921935</v>
      </c>
      <c r="H214" s="704">
        <v>13.25028</v>
      </c>
      <c r="I214" s="701">
        <v>49.9465</v>
      </c>
      <c r="J214" s="702">
        <v>49.777746078063998</v>
      </c>
      <c r="K214" s="705">
        <v>172.65055531217899</v>
      </c>
    </row>
    <row r="215" spans="1:11" ht="14.45" customHeight="1" thickBot="1" x14ac:dyDescent="0.25">
      <c r="A215" s="721" t="s">
        <v>536</v>
      </c>
      <c r="B215" s="701">
        <v>0</v>
      </c>
      <c r="C215" s="701">
        <v>31.75</v>
      </c>
      <c r="D215" s="702">
        <v>31.75</v>
      </c>
      <c r="E215" s="711" t="s">
        <v>329</v>
      </c>
      <c r="F215" s="701">
        <v>0</v>
      </c>
      <c r="G215" s="702">
        <v>0</v>
      </c>
      <c r="H215" s="704">
        <v>13.25</v>
      </c>
      <c r="I215" s="701">
        <v>22.75</v>
      </c>
      <c r="J215" s="702">
        <v>22.75</v>
      </c>
      <c r="K215" s="712" t="s">
        <v>329</v>
      </c>
    </row>
    <row r="216" spans="1:11" ht="14.45" customHeight="1" thickBot="1" x14ac:dyDescent="0.25">
      <c r="A216" s="722" t="s">
        <v>537</v>
      </c>
      <c r="B216" s="706">
        <v>0</v>
      </c>
      <c r="C216" s="706">
        <v>31.75</v>
      </c>
      <c r="D216" s="707">
        <v>31.75</v>
      </c>
      <c r="E216" s="708" t="s">
        <v>329</v>
      </c>
      <c r="F216" s="706">
        <v>0</v>
      </c>
      <c r="G216" s="707">
        <v>0</v>
      </c>
      <c r="H216" s="709">
        <v>13.25</v>
      </c>
      <c r="I216" s="706">
        <v>22.75</v>
      </c>
      <c r="J216" s="707">
        <v>22.75</v>
      </c>
      <c r="K216" s="710" t="s">
        <v>329</v>
      </c>
    </row>
    <row r="217" spans="1:11" ht="14.45" customHeight="1" thickBot="1" x14ac:dyDescent="0.25">
      <c r="A217" s="723" t="s">
        <v>538</v>
      </c>
      <c r="B217" s="701">
        <v>0</v>
      </c>
      <c r="C217" s="701">
        <v>31.75</v>
      </c>
      <c r="D217" s="702">
        <v>31.75</v>
      </c>
      <c r="E217" s="711" t="s">
        <v>329</v>
      </c>
      <c r="F217" s="701">
        <v>0</v>
      </c>
      <c r="G217" s="702">
        <v>0</v>
      </c>
      <c r="H217" s="704">
        <v>13.25</v>
      </c>
      <c r="I217" s="701">
        <v>22.75</v>
      </c>
      <c r="J217" s="702">
        <v>22.75</v>
      </c>
      <c r="K217" s="712" t="s">
        <v>329</v>
      </c>
    </row>
    <row r="218" spans="1:11" ht="14.45" customHeight="1" thickBot="1" x14ac:dyDescent="0.25">
      <c r="A218" s="726" t="s">
        <v>539</v>
      </c>
      <c r="B218" s="706">
        <v>0.16884230028</v>
      </c>
      <c r="C218" s="706">
        <v>65.178719999999998</v>
      </c>
      <c r="D218" s="707">
        <v>65.009877699719993</v>
      </c>
      <c r="E218" s="713">
        <v>386.033120206842</v>
      </c>
      <c r="F218" s="706">
        <v>0.28929243760399997</v>
      </c>
      <c r="G218" s="707">
        <v>0.168753921935</v>
      </c>
      <c r="H218" s="709">
        <v>2.7999999999999998E-4</v>
      </c>
      <c r="I218" s="706">
        <v>27.1965</v>
      </c>
      <c r="J218" s="707">
        <v>27.027746078063998</v>
      </c>
      <c r="K218" s="714">
        <v>94.010407687178002</v>
      </c>
    </row>
    <row r="219" spans="1:11" ht="14.45" customHeight="1" thickBot="1" x14ac:dyDescent="0.25">
      <c r="A219" s="722" t="s">
        <v>540</v>
      </c>
      <c r="B219" s="706">
        <v>0</v>
      </c>
      <c r="C219" s="706">
        <v>-8.77E-3</v>
      </c>
      <c r="D219" s="707">
        <v>-8.77E-3</v>
      </c>
      <c r="E219" s="708" t="s">
        <v>329</v>
      </c>
      <c r="F219" s="706">
        <v>0</v>
      </c>
      <c r="G219" s="707">
        <v>0</v>
      </c>
      <c r="H219" s="709">
        <v>2.7999999999999998E-4</v>
      </c>
      <c r="I219" s="706">
        <v>2.7299999999999998E-3</v>
      </c>
      <c r="J219" s="707">
        <v>2.7299999999999998E-3</v>
      </c>
      <c r="K219" s="710" t="s">
        <v>329</v>
      </c>
    </row>
    <row r="220" spans="1:11" ht="14.45" customHeight="1" thickBot="1" x14ac:dyDescent="0.25">
      <c r="A220" s="723" t="s">
        <v>541</v>
      </c>
      <c r="B220" s="701">
        <v>0</v>
      </c>
      <c r="C220" s="701">
        <v>-8.77E-3</v>
      </c>
      <c r="D220" s="702">
        <v>-8.77E-3</v>
      </c>
      <c r="E220" s="711" t="s">
        <v>329</v>
      </c>
      <c r="F220" s="701">
        <v>0</v>
      </c>
      <c r="G220" s="702">
        <v>0</v>
      </c>
      <c r="H220" s="704">
        <v>2.7999999999999998E-4</v>
      </c>
      <c r="I220" s="701">
        <v>2.7299999999999998E-3</v>
      </c>
      <c r="J220" s="702">
        <v>2.7299999999999998E-3</v>
      </c>
      <c r="K220" s="712" t="s">
        <v>329</v>
      </c>
    </row>
    <row r="221" spans="1:11" ht="14.45" customHeight="1" thickBot="1" x14ac:dyDescent="0.25">
      <c r="A221" s="722" t="s">
        <v>542</v>
      </c>
      <c r="B221" s="706">
        <v>0.16884230028</v>
      </c>
      <c r="C221" s="706">
        <v>65.187489999999997</v>
      </c>
      <c r="D221" s="707">
        <v>65.018647699720006</v>
      </c>
      <c r="E221" s="713">
        <v>386.08506216679802</v>
      </c>
      <c r="F221" s="706">
        <v>0.28929243760399997</v>
      </c>
      <c r="G221" s="707">
        <v>0.168753921935</v>
      </c>
      <c r="H221" s="709">
        <v>0</v>
      </c>
      <c r="I221" s="706">
        <v>27.193770000000001</v>
      </c>
      <c r="J221" s="707">
        <v>27.025016078063999</v>
      </c>
      <c r="K221" s="714">
        <v>94.000970869463004</v>
      </c>
    </row>
    <row r="222" spans="1:11" ht="14.45" customHeight="1" thickBot="1" x14ac:dyDescent="0.25">
      <c r="A222" s="723" t="s">
        <v>543</v>
      </c>
      <c r="B222" s="701">
        <v>0</v>
      </c>
      <c r="C222" s="701">
        <v>0.35</v>
      </c>
      <c r="D222" s="702">
        <v>0.35</v>
      </c>
      <c r="E222" s="711" t="s">
        <v>329</v>
      </c>
      <c r="F222" s="701">
        <v>0.28929243760399997</v>
      </c>
      <c r="G222" s="702">
        <v>0.168753921935</v>
      </c>
      <c r="H222" s="704">
        <v>0</v>
      </c>
      <c r="I222" s="701">
        <v>0</v>
      </c>
      <c r="J222" s="702">
        <v>-0.168753921935</v>
      </c>
      <c r="K222" s="705">
        <v>0</v>
      </c>
    </row>
    <row r="223" spans="1:11" ht="14.45" customHeight="1" thickBot="1" x14ac:dyDescent="0.25">
      <c r="A223" s="723" t="s">
        <v>544</v>
      </c>
      <c r="B223" s="701">
        <v>0.16884230028</v>
      </c>
      <c r="C223" s="701">
        <v>0.1507</v>
      </c>
      <c r="D223" s="702">
        <v>-1.8142300279999999E-2</v>
      </c>
      <c r="E223" s="703">
        <v>0.89254884439500004</v>
      </c>
      <c r="F223" s="701">
        <v>0</v>
      </c>
      <c r="G223" s="702">
        <v>0</v>
      </c>
      <c r="H223" s="704">
        <v>0</v>
      </c>
      <c r="I223" s="701">
        <v>0.1103</v>
      </c>
      <c r="J223" s="702">
        <v>0.1103</v>
      </c>
      <c r="K223" s="712" t="s">
        <v>329</v>
      </c>
    </row>
    <row r="224" spans="1:11" ht="14.45" customHeight="1" thickBot="1" x14ac:dyDescent="0.25">
      <c r="A224" s="723" t="s">
        <v>545</v>
      </c>
      <c r="B224" s="701">
        <v>0</v>
      </c>
      <c r="C224" s="701">
        <v>64.686790000000002</v>
      </c>
      <c r="D224" s="702">
        <v>64.686790000000002</v>
      </c>
      <c r="E224" s="711" t="s">
        <v>366</v>
      </c>
      <c r="F224" s="701">
        <v>0</v>
      </c>
      <c r="G224" s="702">
        <v>0</v>
      </c>
      <c r="H224" s="704">
        <v>0</v>
      </c>
      <c r="I224" s="701">
        <v>27.083469999999998</v>
      </c>
      <c r="J224" s="702">
        <v>27.083469999999998</v>
      </c>
      <c r="K224" s="712" t="s">
        <v>329</v>
      </c>
    </row>
    <row r="225" spans="1:11" ht="14.45" customHeight="1" thickBot="1" x14ac:dyDescent="0.25">
      <c r="A225" s="720" t="s">
        <v>546</v>
      </c>
      <c r="B225" s="701">
        <v>0</v>
      </c>
      <c r="C225" s="701">
        <v>0.17738999999999999</v>
      </c>
      <c r="D225" s="702">
        <v>0.17738999999999999</v>
      </c>
      <c r="E225" s="711" t="s">
        <v>329</v>
      </c>
      <c r="F225" s="701">
        <v>0</v>
      </c>
      <c r="G225" s="702">
        <v>0</v>
      </c>
      <c r="H225" s="704">
        <v>-0.17454</v>
      </c>
      <c r="I225" s="701">
        <v>-0.17454</v>
      </c>
      <c r="J225" s="702">
        <v>-0.17454</v>
      </c>
      <c r="K225" s="712" t="s">
        <v>329</v>
      </c>
    </row>
    <row r="226" spans="1:11" ht="14.45" customHeight="1" thickBot="1" x14ac:dyDescent="0.25">
      <c r="A226" s="726" t="s">
        <v>547</v>
      </c>
      <c r="B226" s="706">
        <v>0</v>
      </c>
      <c r="C226" s="706">
        <v>0.17738999999999999</v>
      </c>
      <c r="D226" s="707">
        <v>0.17738999999999999</v>
      </c>
      <c r="E226" s="708" t="s">
        <v>329</v>
      </c>
      <c r="F226" s="706">
        <v>0</v>
      </c>
      <c r="G226" s="707">
        <v>0</v>
      </c>
      <c r="H226" s="709">
        <v>-0.17454</v>
      </c>
      <c r="I226" s="706">
        <v>-0.17454</v>
      </c>
      <c r="J226" s="707">
        <v>-0.17454</v>
      </c>
      <c r="K226" s="710" t="s">
        <v>329</v>
      </c>
    </row>
    <row r="227" spans="1:11" ht="14.45" customHeight="1" thickBot="1" x14ac:dyDescent="0.25">
      <c r="A227" s="722" t="s">
        <v>548</v>
      </c>
      <c r="B227" s="706">
        <v>0</v>
      </c>
      <c r="C227" s="706">
        <v>0.17738999999999999</v>
      </c>
      <c r="D227" s="707">
        <v>0.17738999999999999</v>
      </c>
      <c r="E227" s="708" t="s">
        <v>329</v>
      </c>
      <c r="F227" s="706">
        <v>0</v>
      </c>
      <c r="G227" s="707">
        <v>0</v>
      </c>
      <c r="H227" s="709">
        <v>-0.17454</v>
      </c>
      <c r="I227" s="706">
        <v>-0.17454</v>
      </c>
      <c r="J227" s="707">
        <v>-0.17454</v>
      </c>
      <c r="K227" s="710" t="s">
        <v>329</v>
      </c>
    </row>
    <row r="228" spans="1:11" ht="14.45" customHeight="1" thickBot="1" x14ac:dyDescent="0.25">
      <c r="A228" s="723" t="s">
        <v>549</v>
      </c>
      <c r="B228" s="701">
        <v>0</v>
      </c>
      <c r="C228" s="701">
        <v>0.17738999999999999</v>
      </c>
      <c r="D228" s="702">
        <v>0.17738999999999999</v>
      </c>
      <c r="E228" s="711" t="s">
        <v>329</v>
      </c>
      <c r="F228" s="701">
        <v>0</v>
      </c>
      <c r="G228" s="702">
        <v>0</v>
      </c>
      <c r="H228" s="704">
        <v>-0.17454</v>
      </c>
      <c r="I228" s="701">
        <v>-0.17454</v>
      </c>
      <c r="J228" s="702">
        <v>-0.17454</v>
      </c>
      <c r="K228" s="712" t="s">
        <v>329</v>
      </c>
    </row>
    <row r="229" spans="1:11" ht="14.45" customHeight="1" thickBot="1" x14ac:dyDescent="0.25">
      <c r="A229" s="719" t="s">
        <v>550</v>
      </c>
      <c r="B229" s="701">
        <v>7351.5338247841</v>
      </c>
      <c r="C229" s="701">
        <v>9290.1906199999994</v>
      </c>
      <c r="D229" s="702">
        <v>1938.6567952159</v>
      </c>
      <c r="E229" s="703">
        <v>1.2637077977760001</v>
      </c>
      <c r="F229" s="701">
        <v>7871.3943360101703</v>
      </c>
      <c r="G229" s="702">
        <v>4591.6466960059297</v>
      </c>
      <c r="H229" s="704">
        <v>883.55881999999997</v>
      </c>
      <c r="I229" s="701">
        <v>5540.1729400000004</v>
      </c>
      <c r="J229" s="702">
        <v>948.52624399407102</v>
      </c>
      <c r="K229" s="705">
        <v>0.70383628408099996</v>
      </c>
    </row>
    <row r="230" spans="1:11" ht="14.45" customHeight="1" thickBot="1" x14ac:dyDescent="0.25">
      <c r="A230" s="724" t="s">
        <v>551</v>
      </c>
      <c r="B230" s="706">
        <v>7351.5338247841</v>
      </c>
      <c r="C230" s="706">
        <v>9290.1906199999994</v>
      </c>
      <c r="D230" s="707">
        <v>1938.6567952159</v>
      </c>
      <c r="E230" s="713">
        <v>1.2637077977760001</v>
      </c>
      <c r="F230" s="706">
        <v>7871.3943360101703</v>
      </c>
      <c r="G230" s="707">
        <v>4591.6466960059297</v>
      </c>
      <c r="H230" s="709">
        <v>883.55881999999997</v>
      </c>
      <c r="I230" s="706">
        <v>5540.1729400000004</v>
      </c>
      <c r="J230" s="707">
        <v>948.52624399407102</v>
      </c>
      <c r="K230" s="714">
        <v>0.70383628408099996</v>
      </c>
    </row>
    <row r="231" spans="1:11" ht="14.45" customHeight="1" thickBot="1" x14ac:dyDescent="0.25">
      <c r="A231" s="726" t="s">
        <v>54</v>
      </c>
      <c r="B231" s="706">
        <v>7351.5338247841</v>
      </c>
      <c r="C231" s="706">
        <v>9290.1906199999994</v>
      </c>
      <c r="D231" s="707">
        <v>1938.6567952159</v>
      </c>
      <c r="E231" s="713">
        <v>1.2637077977760001</v>
      </c>
      <c r="F231" s="706">
        <v>7871.3943360101703</v>
      </c>
      <c r="G231" s="707">
        <v>4591.6466960059297</v>
      </c>
      <c r="H231" s="709">
        <v>883.55881999999997</v>
      </c>
      <c r="I231" s="706">
        <v>5540.1729400000004</v>
      </c>
      <c r="J231" s="707">
        <v>948.52624399407102</v>
      </c>
      <c r="K231" s="714">
        <v>0.70383628408099996</v>
      </c>
    </row>
    <row r="232" spans="1:11" ht="14.45" customHeight="1" thickBot="1" x14ac:dyDescent="0.25">
      <c r="A232" s="725" t="s">
        <v>552</v>
      </c>
      <c r="B232" s="701">
        <v>0</v>
      </c>
      <c r="C232" s="701">
        <v>119.34974</v>
      </c>
      <c r="D232" s="702">
        <v>119.34974</v>
      </c>
      <c r="E232" s="711" t="s">
        <v>366</v>
      </c>
      <c r="F232" s="701">
        <v>163.013640195319</v>
      </c>
      <c r="G232" s="702">
        <v>95.091290113935997</v>
      </c>
      <c r="H232" s="704">
        <v>20.6403</v>
      </c>
      <c r="I232" s="701">
        <v>107.17383</v>
      </c>
      <c r="J232" s="702">
        <v>12.082539886064</v>
      </c>
      <c r="K232" s="705">
        <v>0.65745314239700003</v>
      </c>
    </row>
    <row r="233" spans="1:11" ht="14.45" customHeight="1" thickBot="1" x14ac:dyDescent="0.25">
      <c r="A233" s="723" t="s">
        <v>553</v>
      </c>
      <c r="B233" s="701">
        <v>0</v>
      </c>
      <c r="C233" s="701">
        <v>119.34974</v>
      </c>
      <c r="D233" s="702">
        <v>119.34974</v>
      </c>
      <c r="E233" s="711" t="s">
        <v>366</v>
      </c>
      <c r="F233" s="701">
        <v>163.013640195319</v>
      </c>
      <c r="G233" s="702">
        <v>95.091290113935997</v>
      </c>
      <c r="H233" s="704">
        <v>20.6403</v>
      </c>
      <c r="I233" s="701">
        <v>107.17383</v>
      </c>
      <c r="J233" s="702">
        <v>12.082539886064</v>
      </c>
      <c r="K233" s="705">
        <v>0.65745314239700003</v>
      </c>
    </row>
    <row r="234" spans="1:11" ht="14.45" customHeight="1" thickBot="1" x14ac:dyDescent="0.25">
      <c r="A234" s="722" t="s">
        <v>554</v>
      </c>
      <c r="B234" s="706">
        <v>115.023275858147</v>
      </c>
      <c r="C234" s="706">
        <v>49.830500000000001</v>
      </c>
      <c r="D234" s="707">
        <v>-65.192775858146007</v>
      </c>
      <c r="E234" s="713">
        <v>0.43322101225300003</v>
      </c>
      <c r="F234" s="706">
        <v>80.968591720175993</v>
      </c>
      <c r="G234" s="707">
        <v>47.231678503436001</v>
      </c>
      <c r="H234" s="709">
        <v>1.32</v>
      </c>
      <c r="I234" s="706">
        <v>14.201000000000001</v>
      </c>
      <c r="J234" s="707">
        <v>-33.030678503436</v>
      </c>
      <c r="K234" s="714">
        <v>0.175388995884</v>
      </c>
    </row>
    <row r="235" spans="1:11" ht="14.45" customHeight="1" thickBot="1" x14ac:dyDescent="0.25">
      <c r="A235" s="723" t="s">
        <v>555</v>
      </c>
      <c r="B235" s="701">
        <v>115.023275858147</v>
      </c>
      <c r="C235" s="701">
        <v>49.830500000000001</v>
      </c>
      <c r="D235" s="702">
        <v>-65.192775858146007</v>
      </c>
      <c r="E235" s="703">
        <v>0.43322101225300003</v>
      </c>
      <c r="F235" s="701">
        <v>80.968591720175993</v>
      </c>
      <c r="G235" s="702">
        <v>47.231678503436001</v>
      </c>
      <c r="H235" s="704">
        <v>1.32</v>
      </c>
      <c r="I235" s="701">
        <v>14.201000000000001</v>
      </c>
      <c r="J235" s="702">
        <v>-33.030678503436</v>
      </c>
      <c r="K235" s="705">
        <v>0.175388995884</v>
      </c>
    </row>
    <row r="236" spans="1:11" ht="14.45" customHeight="1" thickBot="1" x14ac:dyDescent="0.25">
      <c r="A236" s="722" t="s">
        <v>556</v>
      </c>
      <c r="B236" s="706">
        <v>83.347174934690003</v>
      </c>
      <c r="C236" s="706">
        <v>66.511520000000004</v>
      </c>
      <c r="D236" s="707">
        <v>-16.835654934690002</v>
      </c>
      <c r="E236" s="713">
        <v>0.79800569187899995</v>
      </c>
      <c r="F236" s="706">
        <v>71.188497035075002</v>
      </c>
      <c r="G236" s="707">
        <v>41.52662327046</v>
      </c>
      <c r="H236" s="709">
        <v>6.7180600000000004</v>
      </c>
      <c r="I236" s="706">
        <v>35.623460000000001</v>
      </c>
      <c r="J236" s="707">
        <v>-5.9031632704600003</v>
      </c>
      <c r="K236" s="714">
        <v>0.50041033992299999</v>
      </c>
    </row>
    <row r="237" spans="1:11" ht="14.45" customHeight="1" thickBot="1" x14ac:dyDescent="0.25">
      <c r="A237" s="723" t="s">
        <v>557</v>
      </c>
      <c r="B237" s="701">
        <v>55.556951747602</v>
      </c>
      <c r="C237" s="701">
        <v>45.613999999999997</v>
      </c>
      <c r="D237" s="702">
        <v>-9.9429517476020006</v>
      </c>
      <c r="E237" s="703">
        <v>0.82103136628499995</v>
      </c>
      <c r="F237" s="701">
        <v>45.604048833282</v>
      </c>
      <c r="G237" s="702">
        <v>26.602361819414</v>
      </c>
      <c r="H237" s="704">
        <v>4.8099999999999996</v>
      </c>
      <c r="I237" s="701">
        <v>25.16</v>
      </c>
      <c r="J237" s="702">
        <v>-1.442361819414</v>
      </c>
      <c r="K237" s="705">
        <v>0.55170539993000001</v>
      </c>
    </row>
    <row r="238" spans="1:11" ht="14.45" customHeight="1" thickBot="1" x14ac:dyDescent="0.25">
      <c r="A238" s="723" t="s">
        <v>558</v>
      </c>
      <c r="B238" s="701">
        <v>27.790223187087001</v>
      </c>
      <c r="C238" s="701">
        <v>20.89752</v>
      </c>
      <c r="D238" s="702">
        <v>-6.8927031870870001</v>
      </c>
      <c r="E238" s="703">
        <v>0.75197380961299998</v>
      </c>
      <c r="F238" s="701">
        <v>25.584448201792998</v>
      </c>
      <c r="G238" s="702">
        <v>14.924261451046</v>
      </c>
      <c r="H238" s="704">
        <v>1.9080600000000001</v>
      </c>
      <c r="I238" s="701">
        <v>10.46346</v>
      </c>
      <c r="J238" s="702">
        <v>-4.4608014510449996</v>
      </c>
      <c r="K238" s="705">
        <v>0.40897735677000002</v>
      </c>
    </row>
    <row r="239" spans="1:11" ht="14.45" customHeight="1" thickBot="1" x14ac:dyDescent="0.25">
      <c r="A239" s="725" t="s">
        <v>559</v>
      </c>
      <c r="B239" s="701">
        <v>0</v>
      </c>
      <c r="C239" s="701">
        <v>0</v>
      </c>
      <c r="D239" s="702">
        <v>0</v>
      </c>
      <c r="E239" s="703">
        <v>1</v>
      </c>
      <c r="F239" s="701">
        <v>0</v>
      </c>
      <c r="G239" s="702">
        <v>0</v>
      </c>
      <c r="H239" s="704">
        <v>7.6406799999999997</v>
      </c>
      <c r="I239" s="701">
        <v>19.38316</v>
      </c>
      <c r="J239" s="702">
        <v>19.38316</v>
      </c>
      <c r="K239" s="712" t="s">
        <v>366</v>
      </c>
    </row>
    <row r="240" spans="1:11" ht="14.45" customHeight="1" thickBot="1" x14ac:dyDescent="0.25">
      <c r="A240" s="723" t="s">
        <v>560</v>
      </c>
      <c r="B240" s="701">
        <v>0</v>
      </c>
      <c r="C240" s="701">
        <v>0</v>
      </c>
      <c r="D240" s="702">
        <v>0</v>
      </c>
      <c r="E240" s="703">
        <v>1</v>
      </c>
      <c r="F240" s="701">
        <v>0</v>
      </c>
      <c r="G240" s="702">
        <v>0</v>
      </c>
      <c r="H240" s="704">
        <v>7.6406799999999997</v>
      </c>
      <c r="I240" s="701">
        <v>19.38316</v>
      </c>
      <c r="J240" s="702">
        <v>19.38316</v>
      </c>
      <c r="K240" s="712" t="s">
        <v>366</v>
      </c>
    </row>
    <row r="241" spans="1:11" ht="14.45" customHeight="1" thickBot="1" x14ac:dyDescent="0.25">
      <c r="A241" s="722" t="s">
        <v>561</v>
      </c>
      <c r="B241" s="706">
        <v>681.85742145658503</v>
      </c>
      <c r="C241" s="706">
        <v>918.91328999999996</v>
      </c>
      <c r="D241" s="707">
        <v>237.05586854341499</v>
      </c>
      <c r="E241" s="713">
        <v>1.3476619320750001</v>
      </c>
      <c r="F241" s="706">
        <v>901.15234228388397</v>
      </c>
      <c r="G241" s="707">
        <v>525.67219966559901</v>
      </c>
      <c r="H241" s="709">
        <v>0</v>
      </c>
      <c r="I241" s="706">
        <v>229.96969999999999</v>
      </c>
      <c r="J241" s="707">
        <v>-295.70249966559902</v>
      </c>
      <c r="K241" s="714">
        <v>0.255195142052</v>
      </c>
    </row>
    <row r="242" spans="1:11" ht="14.45" customHeight="1" thickBot="1" x14ac:dyDescent="0.25">
      <c r="A242" s="723" t="s">
        <v>562</v>
      </c>
      <c r="B242" s="701">
        <v>681.85742145658503</v>
      </c>
      <c r="C242" s="701">
        <v>918.91328999999996</v>
      </c>
      <c r="D242" s="702">
        <v>237.05586854341499</v>
      </c>
      <c r="E242" s="703">
        <v>1.3476619320750001</v>
      </c>
      <c r="F242" s="701">
        <v>901.15234228388397</v>
      </c>
      <c r="G242" s="702">
        <v>525.67219966559901</v>
      </c>
      <c r="H242" s="704">
        <v>0</v>
      </c>
      <c r="I242" s="701">
        <v>229.96969999999999</v>
      </c>
      <c r="J242" s="702">
        <v>-295.70249966559902</v>
      </c>
      <c r="K242" s="705">
        <v>0.255195142052</v>
      </c>
    </row>
    <row r="243" spans="1:11" ht="14.45" customHeight="1" thickBot="1" x14ac:dyDescent="0.25">
      <c r="A243" s="722" t="s">
        <v>563</v>
      </c>
      <c r="B243" s="706">
        <v>0</v>
      </c>
      <c r="C243" s="706">
        <v>2.6459999999999999</v>
      </c>
      <c r="D243" s="707">
        <v>2.6459999999999999</v>
      </c>
      <c r="E243" s="708" t="s">
        <v>366</v>
      </c>
      <c r="F243" s="706">
        <v>0</v>
      </c>
      <c r="G243" s="707">
        <v>0</v>
      </c>
      <c r="H243" s="709">
        <v>0.37</v>
      </c>
      <c r="I243" s="706">
        <v>1.75</v>
      </c>
      <c r="J243" s="707">
        <v>1.75</v>
      </c>
      <c r="K243" s="710" t="s">
        <v>366</v>
      </c>
    </row>
    <row r="244" spans="1:11" ht="14.45" customHeight="1" thickBot="1" x14ac:dyDescent="0.25">
      <c r="A244" s="723" t="s">
        <v>564</v>
      </c>
      <c r="B244" s="701">
        <v>0</v>
      </c>
      <c r="C244" s="701">
        <v>2.6459999999999999</v>
      </c>
      <c r="D244" s="702">
        <v>2.6459999999999999</v>
      </c>
      <c r="E244" s="711" t="s">
        <v>366</v>
      </c>
      <c r="F244" s="701">
        <v>0</v>
      </c>
      <c r="G244" s="702">
        <v>0</v>
      </c>
      <c r="H244" s="704">
        <v>0.37</v>
      </c>
      <c r="I244" s="701">
        <v>1.75</v>
      </c>
      <c r="J244" s="702">
        <v>1.75</v>
      </c>
      <c r="K244" s="712" t="s">
        <v>366</v>
      </c>
    </row>
    <row r="245" spans="1:11" ht="14.45" customHeight="1" thickBot="1" x14ac:dyDescent="0.25">
      <c r="A245" s="722" t="s">
        <v>565</v>
      </c>
      <c r="B245" s="706">
        <v>928.8591032521</v>
      </c>
      <c r="C245" s="706">
        <v>777.96713</v>
      </c>
      <c r="D245" s="707">
        <v>-150.8919732521</v>
      </c>
      <c r="E245" s="713">
        <v>0.83755127906500004</v>
      </c>
      <c r="F245" s="706">
        <v>1044.57661352737</v>
      </c>
      <c r="G245" s="707">
        <v>609.33635789096797</v>
      </c>
      <c r="H245" s="709">
        <v>62.912820000000004</v>
      </c>
      <c r="I245" s="706">
        <v>565.45934</v>
      </c>
      <c r="J245" s="707">
        <v>-43.877017890966997</v>
      </c>
      <c r="K245" s="714">
        <v>0.54132873805199999</v>
      </c>
    </row>
    <row r="246" spans="1:11" ht="14.45" customHeight="1" thickBot="1" x14ac:dyDescent="0.25">
      <c r="A246" s="723" t="s">
        <v>566</v>
      </c>
      <c r="B246" s="701">
        <v>928.8591032521</v>
      </c>
      <c r="C246" s="701">
        <v>777.96713</v>
      </c>
      <c r="D246" s="702">
        <v>-150.8919732521</v>
      </c>
      <c r="E246" s="703">
        <v>0.83755127906500004</v>
      </c>
      <c r="F246" s="701">
        <v>1044.57661352737</v>
      </c>
      <c r="G246" s="702">
        <v>609.33635789096797</v>
      </c>
      <c r="H246" s="704">
        <v>62.912820000000004</v>
      </c>
      <c r="I246" s="701">
        <v>565.45934</v>
      </c>
      <c r="J246" s="702">
        <v>-43.877017890966997</v>
      </c>
      <c r="K246" s="705">
        <v>0.54132873805199999</v>
      </c>
    </row>
    <row r="247" spans="1:11" ht="14.45" customHeight="1" thickBot="1" x14ac:dyDescent="0.25">
      <c r="A247" s="722" t="s">
        <v>567</v>
      </c>
      <c r="B247" s="706">
        <v>0</v>
      </c>
      <c r="C247" s="706">
        <v>1159.26359</v>
      </c>
      <c r="D247" s="707">
        <v>1159.26359</v>
      </c>
      <c r="E247" s="708" t="s">
        <v>366</v>
      </c>
      <c r="F247" s="706">
        <v>0</v>
      </c>
      <c r="G247" s="707">
        <v>0</v>
      </c>
      <c r="H247" s="709">
        <v>131.52614</v>
      </c>
      <c r="I247" s="706">
        <v>671.09702000000004</v>
      </c>
      <c r="J247" s="707">
        <v>671.09702000000004</v>
      </c>
      <c r="K247" s="710" t="s">
        <v>366</v>
      </c>
    </row>
    <row r="248" spans="1:11" ht="14.45" customHeight="1" thickBot="1" x14ac:dyDescent="0.25">
      <c r="A248" s="723" t="s">
        <v>568</v>
      </c>
      <c r="B248" s="701">
        <v>0</v>
      </c>
      <c r="C248" s="701">
        <v>1159.26359</v>
      </c>
      <c r="D248" s="702">
        <v>1159.26359</v>
      </c>
      <c r="E248" s="711" t="s">
        <v>366</v>
      </c>
      <c r="F248" s="701">
        <v>0</v>
      </c>
      <c r="G248" s="702">
        <v>0</v>
      </c>
      <c r="H248" s="704">
        <v>131.52614</v>
      </c>
      <c r="I248" s="701">
        <v>671.09702000000004</v>
      </c>
      <c r="J248" s="702">
        <v>671.09702000000004</v>
      </c>
      <c r="K248" s="712" t="s">
        <v>366</v>
      </c>
    </row>
    <row r="249" spans="1:11" ht="14.45" customHeight="1" thickBot="1" x14ac:dyDescent="0.25">
      <c r="A249" s="722" t="s">
        <v>569</v>
      </c>
      <c r="B249" s="706">
        <v>5542.4468492825799</v>
      </c>
      <c r="C249" s="706">
        <v>6195.70885</v>
      </c>
      <c r="D249" s="707">
        <v>653.26200071742505</v>
      </c>
      <c r="E249" s="713">
        <v>1.1178652711479999</v>
      </c>
      <c r="F249" s="706">
        <v>5610.4946512483402</v>
      </c>
      <c r="G249" s="707">
        <v>3272.78854656153</v>
      </c>
      <c r="H249" s="709">
        <v>652.43082000000004</v>
      </c>
      <c r="I249" s="706">
        <v>3895.5154299999999</v>
      </c>
      <c r="J249" s="707">
        <v>622.72688343847005</v>
      </c>
      <c r="K249" s="714">
        <v>0.69432655623899997</v>
      </c>
    </row>
    <row r="250" spans="1:11" ht="14.45" customHeight="1" thickBot="1" x14ac:dyDescent="0.25">
      <c r="A250" s="723" t="s">
        <v>570</v>
      </c>
      <c r="B250" s="701">
        <v>5542.4468492825799</v>
      </c>
      <c r="C250" s="701">
        <v>6195.70885</v>
      </c>
      <c r="D250" s="702">
        <v>653.26200071742505</v>
      </c>
      <c r="E250" s="703">
        <v>1.1178652711479999</v>
      </c>
      <c r="F250" s="701">
        <v>5610.4946512483402</v>
      </c>
      <c r="G250" s="702">
        <v>3272.78854656153</v>
      </c>
      <c r="H250" s="704">
        <v>652.43082000000004</v>
      </c>
      <c r="I250" s="701">
        <v>3895.5154299999999</v>
      </c>
      <c r="J250" s="702">
        <v>622.72688343847005</v>
      </c>
      <c r="K250" s="705">
        <v>0.69432655623899997</v>
      </c>
    </row>
    <row r="251" spans="1:11" ht="14.45" customHeight="1" thickBot="1" x14ac:dyDescent="0.25">
      <c r="A251" s="719" t="s">
        <v>571</v>
      </c>
      <c r="B251" s="701">
        <v>0</v>
      </c>
      <c r="C251" s="701">
        <v>33.268979999999999</v>
      </c>
      <c r="D251" s="702">
        <v>33.268979999999999</v>
      </c>
      <c r="E251" s="711" t="s">
        <v>329</v>
      </c>
      <c r="F251" s="701">
        <v>0</v>
      </c>
      <c r="G251" s="702">
        <v>0</v>
      </c>
      <c r="H251" s="704">
        <v>0</v>
      </c>
      <c r="I251" s="701">
        <v>7.2522799999999998</v>
      </c>
      <c r="J251" s="702">
        <v>7.2522799999999998</v>
      </c>
      <c r="K251" s="712" t="s">
        <v>366</v>
      </c>
    </row>
    <row r="252" spans="1:11" ht="14.45" customHeight="1" thickBot="1" x14ac:dyDescent="0.25">
      <c r="A252" s="724" t="s">
        <v>572</v>
      </c>
      <c r="B252" s="706">
        <v>0</v>
      </c>
      <c r="C252" s="706">
        <v>33.268979999999999</v>
      </c>
      <c r="D252" s="707">
        <v>33.268979999999999</v>
      </c>
      <c r="E252" s="708" t="s">
        <v>329</v>
      </c>
      <c r="F252" s="706">
        <v>0</v>
      </c>
      <c r="G252" s="707">
        <v>0</v>
      </c>
      <c r="H252" s="709">
        <v>0</v>
      </c>
      <c r="I252" s="706">
        <v>7.2522799999999998</v>
      </c>
      <c r="J252" s="707">
        <v>7.2522799999999998</v>
      </c>
      <c r="K252" s="710" t="s">
        <v>366</v>
      </c>
    </row>
    <row r="253" spans="1:11" ht="14.45" customHeight="1" thickBot="1" x14ac:dyDescent="0.25">
      <c r="A253" s="726" t="s">
        <v>573</v>
      </c>
      <c r="B253" s="706">
        <v>0</v>
      </c>
      <c r="C253" s="706">
        <v>33.268979999999999</v>
      </c>
      <c r="D253" s="707">
        <v>33.268979999999999</v>
      </c>
      <c r="E253" s="708" t="s">
        <v>329</v>
      </c>
      <c r="F253" s="706">
        <v>0</v>
      </c>
      <c r="G253" s="707">
        <v>0</v>
      </c>
      <c r="H253" s="709">
        <v>0</v>
      </c>
      <c r="I253" s="706">
        <v>7.2522799999999998</v>
      </c>
      <c r="J253" s="707">
        <v>7.2522799999999998</v>
      </c>
      <c r="K253" s="710" t="s">
        <v>366</v>
      </c>
    </row>
    <row r="254" spans="1:11" ht="14.45" customHeight="1" thickBot="1" x14ac:dyDescent="0.25">
      <c r="A254" s="722" t="s">
        <v>574</v>
      </c>
      <c r="B254" s="706">
        <v>0</v>
      </c>
      <c r="C254" s="706">
        <v>33.268979999999999</v>
      </c>
      <c r="D254" s="707">
        <v>33.268979999999999</v>
      </c>
      <c r="E254" s="708" t="s">
        <v>366</v>
      </c>
      <c r="F254" s="706">
        <v>0</v>
      </c>
      <c r="G254" s="707">
        <v>0</v>
      </c>
      <c r="H254" s="709">
        <v>0</v>
      </c>
      <c r="I254" s="706">
        <v>7.2522799999999998</v>
      </c>
      <c r="J254" s="707">
        <v>7.2522799999999998</v>
      </c>
      <c r="K254" s="710" t="s">
        <v>366</v>
      </c>
    </row>
    <row r="255" spans="1:11" ht="14.45" customHeight="1" thickBot="1" x14ac:dyDescent="0.25">
      <c r="A255" s="723" t="s">
        <v>575</v>
      </c>
      <c r="B255" s="701">
        <v>0</v>
      </c>
      <c r="C255" s="701">
        <v>9.7539800000000003</v>
      </c>
      <c r="D255" s="702">
        <v>9.7539800000000003</v>
      </c>
      <c r="E255" s="711" t="s">
        <v>366</v>
      </c>
      <c r="F255" s="701">
        <v>0</v>
      </c>
      <c r="G255" s="702">
        <v>0</v>
      </c>
      <c r="H255" s="704">
        <v>0</v>
      </c>
      <c r="I255" s="701">
        <v>7.2522799999999998</v>
      </c>
      <c r="J255" s="702">
        <v>7.2522799999999998</v>
      </c>
      <c r="K255" s="712" t="s">
        <v>366</v>
      </c>
    </row>
    <row r="256" spans="1:11" ht="14.45" customHeight="1" thickBot="1" x14ac:dyDescent="0.25">
      <c r="A256" s="723" t="s">
        <v>576</v>
      </c>
      <c r="B256" s="701">
        <v>0</v>
      </c>
      <c r="C256" s="701">
        <v>23.515000000000001</v>
      </c>
      <c r="D256" s="702">
        <v>23.515000000000001</v>
      </c>
      <c r="E256" s="711" t="s">
        <v>366</v>
      </c>
      <c r="F256" s="701">
        <v>0</v>
      </c>
      <c r="G256" s="702">
        <v>0</v>
      </c>
      <c r="H256" s="704">
        <v>0</v>
      </c>
      <c r="I256" s="701">
        <v>0</v>
      </c>
      <c r="J256" s="702">
        <v>0</v>
      </c>
      <c r="K256" s="705">
        <v>7</v>
      </c>
    </row>
    <row r="257" spans="1:11" ht="14.45" customHeight="1" thickBot="1" x14ac:dyDescent="0.25">
      <c r="A257" s="727"/>
      <c r="B257" s="701">
        <v>-30100.768560824301</v>
      </c>
      <c r="C257" s="701">
        <v>-33975.918450000099</v>
      </c>
      <c r="D257" s="702">
        <v>-3875.1498891757801</v>
      </c>
      <c r="E257" s="703">
        <v>1.1287392340610001</v>
      </c>
      <c r="F257" s="701">
        <v>-28149.880803406599</v>
      </c>
      <c r="G257" s="702">
        <v>-16420.763801987199</v>
      </c>
      <c r="H257" s="704">
        <v>-4321.50353</v>
      </c>
      <c r="I257" s="701">
        <v>-16842.86565</v>
      </c>
      <c r="J257" s="702">
        <v>-422.10184801276398</v>
      </c>
      <c r="K257" s="705">
        <v>0.59832813387799999</v>
      </c>
    </row>
    <row r="258" spans="1:11" ht="14.45" customHeight="1" thickBot="1" x14ac:dyDescent="0.25">
      <c r="A258" s="728" t="s">
        <v>66</v>
      </c>
      <c r="B258" s="715">
        <v>-30100.768560824301</v>
      </c>
      <c r="C258" s="715">
        <v>-33975.918450000099</v>
      </c>
      <c r="D258" s="716">
        <v>-3875.1498891757901</v>
      </c>
      <c r="E258" s="717" t="s">
        <v>329</v>
      </c>
      <c r="F258" s="715">
        <v>-28149.880803406599</v>
      </c>
      <c r="G258" s="716">
        <v>-16420.763801987199</v>
      </c>
      <c r="H258" s="715">
        <v>-4321.50353</v>
      </c>
      <c r="I258" s="715">
        <v>-16842.86565</v>
      </c>
      <c r="J258" s="716">
        <v>-422.10184801276102</v>
      </c>
      <c r="K258" s="718">
        <v>0.59832813387799999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63E29D8F-D47A-4E28-B885-897B7D678E0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29" t="s">
        <v>577</v>
      </c>
      <c r="B5" s="730" t="s">
        <v>578</v>
      </c>
      <c r="C5" s="731" t="s">
        <v>579</v>
      </c>
      <c r="D5" s="731" t="s">
        <v>579</v>
      </c>
      <c r="E5" s="731"/>
      <c r="F5" s="731" t="s">
        <v>579</v>
      </c>
      <c r="G5" s="731" t="s">
        <v>579</v>
      </c>
      <c r="H5" s="731" t="s">
        <v>579</v>
      </c>
      <c r="I5" s="732" t="s">
        <v>579</v>
      </c>
      <c r="J5" s="733" t="s">
        <v>73</v>
      </c>
    </row>
    <row r="6" spans="1:10" ht="14.45" customHeight="1" x14ac:dyDescent="0.2">
      <c r="A6" s="729" t="s">
        <v>577</v>
      </c>
      <c r="B6" s="730" t="s">
        <v>580</v>
      </c>
      <c r="C6" s="731">
        <v>606.86123999999973</v>
      </c>
      <c r="D6" s="731">
        <v>622.92858000000001</v>
      </c>
      <c r="E6" s="731"/>
      <c r="F6" s="731">
        <v>543.64592000000027</v>
      </c>
      <c r="G6" s="731">
        <v>671.03221093749994</v>
      </c>
      <c r="H6" s="731">
        <v>-127.38629093749967</v>
      </c>
      <c r="I6" s="732">
        <v>0.81016367193531869</v>
      </c>
      <c r="J6" s="733" t="s">
        <v>1</v>
      </c>
    </row>
    <row r="7" spans="1:10" ht="14.45" customHeight="1" x14ac:dyDescent="0.2">
      <c r="A7" s="729" t="s">
        <v>577</v>
      </c>
      <c r="B7" s="730" t="s">
        <v>581</v>
      </c>
      <c r="C7" s="731">
        <v>11.45457</v>
      </c>
      <c r="D7" s="731">
        <v>9.7727599999999999</v>
      </c>
      <c r="E7" s="731"/>
      <c r="F7" s="731">
        <v>6.5943199999999997</v>
      </c>
      <c r="G7" s="731">
        <v>11.666666259765625</v>
      </c>
      <c r="H7" s="731">
        <v>-5.0723462597656255</v>
      </c>
      <c r="I7" s="732">
        <v>0.56522744828499749</v>
      </c>
      <c r="J7" s="733" t="s">
        <v>1</v>
      </c>
    </row>
    <row r="8" spans="1:10" ht="14.45" customHeight="1" x14ac:dyDescent="0.2">
      <c r="A8" s="729" t="s">
        <v>577</v>
      </c>
      <c r="B8" s="730" t="s">
        <v>582</v>
      </c>
      <c r="C8" s="731">
        <v>1.9682500000000003</v>
      </c>
      <c r="D8" s="731">
        <v>3.3392600000000003</v>
      </c>
      <c r="E8" s="731"/>
      <c r="F8" s="731">
        <v>0.82143999999999995</v>
      </c>
      <c r="G8" s="731">
        <v>5.8333333129882812</v>
      </c>
      <c r="H8" s="731">
        <v>-5.0118933129882812</v>
      </c>
      <c r="I8" s="732">
        <v>0.14081828620542092</v>
      </c>
      <c r="J8" s="733" t="s">
        <v>1</v>
      </c>
    </row>
    <row r="9" spans="1:10" ht="14.45" customHeight="1" x14ac:dyDescent="0.2">
      <c r="A9" s="729" t="s">
        <v>577</v>
      </c>
      <c r="B9" s="730" t="s">
        <v>583</v>
      </c>
      <c r="C9" s="731">
        <v>216.78335999999996</v>
      </c>
      <c r="D9" s="731">
        <v>99.425020000000004</v>
      </c>
      <c r="E9" s="731"/>
      <c r="F9" s="731">
        <v>176.22911999999999</v>
      </c>
      <c r="G9" s="731">
        <v>116.66666796875001</v>
      </c>
      <c r="H9" s="731">
        <v>59.56245203124999</v>
      </c>
      <c r="I9" s="732">
        <v>1.5105352974270614</v>
      </c>
      <c r="J9" s="733" t="s">
        <v>1</v>
      </c>
    </row>
    <row r="10" spans="1:10" ht="14.45" customHeight="1" x14ac:dyDescent="0.2">
      <c r="A10" s="729" t="s">
        <v>577</v>
      </c>
      <c r="B10" s="730" t="s">
        <v>584</v>
      </c>
      <c r="C10" s="731">
        <v>140.33889000000002</v>
      </c>
      <c r="D10" s="731">
        <v>0</v>
      </c>
      <c r="E10" s="731"/>
      <c r="F10" s="731">
        <v>0</v>
      </c>
      <c r="G10" s="731">
        <v>0</v>
      </c>
      <c r="H10" s="731">
        <v>0</v>
      </c>
      <c r="I10" s="732" t="s">
        <v>579</v>
      </c>
      <c r="J10" s="733" t="s">
        <v>1</v>
      </c>
    </row>
    <row r="11" spans="1:10" ht="14.45" customHeight="1" x14ac:dyDescent="0.2">
      <c r="A11" s="729" t="s">
        <v>577</v>
      </c>
      <c r="B11" s="730" t="s">
        <v>585</v>
      </c>
      <c r="C11" s="731">
        <v>401.57206000000014</v>
      </c>
      <c r="D11" s="731">
        <v>368.29976000000005</v>
      </c>
      <c r="E11" s="731"/>
      <c r="F11" s="731">
        <v>167.92348000000004</v>
      </c>
      <c r="G11" s="731">
        <v>396.66665234375</v>
      </c>
      <c r="H11" s="731">
        <v>-228.74317234374996</v>
      </c>
      <c r="I11" s="732">
        <v>0.42333651948759765</v>
      </c>
      <c r="J11" s="733" t="s">
        <v>1</v>
      </c>
    </row>
    <row r="12" spans="1:10" ht="14.45" customHeight="1" x14ac:dyDescent="0.2">
      <c r="A12" s="729" t="s">
        <v>577</v>
      </c>
      <c r="B12" s="730" t="s">
        <v>586</v>
      </c>
      <c r="C12" s="731">
        <v>0.77246000000000004</v>
      </c>
      <c r="D12" s="731">
        <v>0.74375999999999998</v>
      </c>
      <c r="E12" s="731"/>
      <c r="F12" s="731">
        <v>0.66690999999999989</v>
      </c>
      <c r="G12" s="731">
        <v>2.9166665039062503</v>
      </c>
      <c r="H12" s="731">
        <v>-2.2497565039062506</v>
      </c>
      <c r="I12" s="732">
        <v>0.22865486990261544</v>
      </c>
      <c r="J12" s="733" t="s">
        <v>1</v>
      </c>
    </row>
    <row r="13" spans="1:10" ht="14.45" customHeight="1" x14ac:dyDescent="0.2">
      <c r="A13" s="729" t="s">
        <v>577</v>
      </c>
      <c r="B13" s="730" t="s">
        <v>587</v>
      </c>
      <c r="C13" s="731">
        <v>11.592000000000001</v>
      </c>
      <c r="D13" s="731">
        <v>7.7279999999999998</v>
      </c>
      <c r="E13" s="731"/>
      <c r="F13" s="731">
        <v>8.2799999999999994</v>
      </c>
      <c r="G13" s="731">
        <v>11.666666015624999</v>
      </c>
      <c r="H13" s="731">
        <v>-3.3866660156249999</v>
      </c>
      <c r="I13" s="732">
        <v>0.70971432531887979</v>
      </c>
      <c r="J13" s="733" t="s">
        <v>1</v>
      </c>
    </row>
    <row r="14" spans="1:10" ht="14.45" customHeight="1" x14ac:dyDescent="0.2">
      <c r="A14" s="729" t="s">
        <v>577</v>
      </c>
      <c r="B14" s="730" t="s">
        <v>588</v>
      </c>
      <c r="C14" s="731">
        <v>1391.3428299999998</v>
      </c>
      <c r="D14" s="731">
        <v>1112.2371400000002</v>
      </c>
      <c r="E14" s="731"/>
      <c r="F14" s="731">
        <v>904.16119000000037</v>
      </c>
      <c r="G14" s="731">
        <v>1216.4488633422852</v>
      </c>
      <c r="H14" s="731">
        <v>-312.28767334228485</v>
      </c>
      <c r="I14" s="732">
        <v>0.7432792427589181</v>
      </c>
      <c r="J14" s="733" t="s">
        <v>589</v>
      </c>
    </row>
    <row r="16" spans="1:10" ht="14.45" customHeight="1" x14ac:dyDescent="0.2">
      <c r="A16" s="729" t="s">
        <v>577</v>
      </c>
      <c r="B16" s="730" t="s">
        <v>578</v>
      </c>
      <c r="C16" s="731" t="s">
        <v>579</v>
      </c>
      <c r="D16" s="731" t="s">
        <v>579</v>
      </c>
      <c r="E16" s="731"/>
      <c r="F16" s="731" t="s">
        <v>579</v>
      </c>
      <c r="G16" s="731" t="s">
        <v>579</v>
      </c>
      <c r="H16" s="731" t="s">
        <v>579</v>
      </c>
      <c r="I16" s="732" t="s">
        <v>579</v>
      </c>
      <c r="J16" s="733" t="s">
        <v>73</v>
      </c>
    </row>
    <row r="17" spans="1:10" ht="14.45" customHeight="1" x14ac:dyDescent="0.2">
      <c r="A17" s="729" t="s">
        <v>590</v>
      </c>
      <c r="B17" s="730" t="s">
        <v>591</v>
      </c>
      <c r="C17" s="731" t="s">
        <v>579</v>
      </c>
      <c r="D17" s="731" t="s">
        <v>579</v>
      </c>
      <c r="E17" s="731"/>
      <c r="F17" s="731" t="s">
        <v>579</v>
      </c>
      <c r="G17" s="731" t="s">
        <v>579</v>
      </c>
      <c r="H17" s="731" t="s">
        <v>579</v>
      </c>
      <c r="I17" s="732" t="s">
        <v>579</v>
      </c>
      <c r="J17" s="733" t="s">
        <v>0</v>
      </c>
    </row>
    <row r="18" spans="1:10" ht="14.45" customHeight="1" x14ac:dyDescent="0.2">
      <c r="A18" s="729" t="s">
        <v>590</v>
      </c>
      <c r="B18" s="730" t="s">
        <v>580</v>
      </c>
      <c r="C18" s="731">
        <v>318.67864999999989</v>
      </c>
      <c r="D18" s="731">
        <v>340.67178000000013</v>
      </c>
      <c r="E18" s="731"/>
      <c r="F18" s="731">
        <v>309.90164000000027</v>
      </c>
      <c r="G18" s="731">
        <v>354</v>
      </c>
      <c r="H18" s="731">
        <v>-44.09835999999973</v>
      </c>
      <c r="I18" s="732">
        <v>0.87542836158192172</v>
      </c>
      <c r="J18" s="733" t="s">
        <v>1</v>
      </c>
    </row>
    <row r="19" spans="1:10" ht="14.45" customHeight="1" x14ac:dyDescent="0.2">
      <c r="A19" s="729" t="s">
        <v>590</v>
      </c>
      <c r="B19" s="730" t="s">
        <v>581</v>
      </c>
      <c r="C19" s="731">
        <v>0</v>
      </c>
      <c r="D19" s="731">
        <v>2.44319</v>
      </c>
      <c r="E19" s="731"/>
      <c r="F19" s="731">
        <v>0</v>
      </c>
      <c r="G19" s="731">
        <v>2</v>
      </c>
      <c r="H19" s="731">
        <v>-2</v>
      </c>
      <c r="I19" s="732">
        <v>0</v>
      </c>
      <c r="J19" s="733" t="s">
        <v>1</v>
      </c>
    </row>
    <row r="20" spans="1:10" ht="14.45" customHeight="1" x14ac:dyDescent="0.2">
      <c r="A20" s="729" t="s">
        <v>590</v>
      </c>
      <c r="B20" s="730" t="s">
        <v>582</v>
      </c>
      <c r="C20" s="731">
        <v>0.46739999999999998</v>
      </c>
      <c r="D20" s="731">
        <v>2.7062600000000003</v>
      </c>
      <c r="E20" s="731"/>
      <c r="F20" s="731">
        <v>0.32945999999999998</v>
      </c>
      <c r="G20" s="731">
        <v>5</v>
      </c>
      <c r="H20" s="731">
        <v>-4.6705399999999999</v>
      </c>
      <c r="I20" s="732">
        <v>6.5891999999999992E-2</v>
      </c>
      <c r="J20" s="733" t="s">
        <v>1</v>
      </c>
    </row>
    <row r="21" spans="1:10" ht="14.45" customHeight="1" x14ac:dyDescent="0.2">
      <c r="A21" s="729" t="s">
        <v>590</v>
      </c>
      <c r="B21" s="730" t="s">
        <v>583</v>
      </c>
      <c r="C21" s="731">
        <v>0</v>
      </c>
      <c r="D21" s="731">
        <v>77.351060000000004</v>
      </c>
      <c r="E21" s="731"/>
      <c r="F21" s="731">
        <v>75.379639999999995</v>
      </c>
      <c r="G21" s="731">
        <v>56</v>
      </c>
      <c r="H21" s="731">
        <v>19.379639999999995</v>
      </c>
      <c r="I21" s="732">
        <v>1.3460649999999998</v>
      </c>
      <c r="J21" s="733" t="s">
        <v>1</v>
      </c>
    </row>
    <row r="22" spans="1:10" ht="14.45" customHeight="1" x14ac:dyDescent="0.2">
      <c r="A22" s="729" t="s">
        <v>590</v>
      </c>
      <c r="B22" s="730" t="s">
        <v>584</v>
      </c>
      <c r="C22" s="731">
        <v>140.33889000000002</v>
      </c>
      <c r="D22" s="731">
        <v>0</v>
      </c>
      <c r="E22" s="731"/>
      <c r="F22" s="731">
        <v>0</v>
      </c>
      <c r="G22" s="731">
        <v>0</v>
      </c>
      <c r="H22" s="731">
        <v>0</v>
      </c>
      <c r="I22" s="732" t="s">
        <v>579</v>
      </c>
      <c r="J22" s="733" t="s">
        <v>1</v>
      </c>
    </row>
    <row r="23" spans="1:10" ht="14.45" customHeight="1" x14ac:dyDescent="0.2">
      <c r="A23" s="729" t="s">
        <v>590</v>
      </c>
      <c r="B23" s="730" t="s">
        <v>585</v>
      </c>
      <c r="C23" s="731">
        <v>330.13654000000008</v>
      </c>
      <c r="D23" s="731">
        <v>303.20453000000003</v>
      </c>
      <c r="E23" s="731"/>
      <c r="F23" s="731">
        <v>116.26346000000004</v>
      </c>
      <c r="G23" s="731">
        <v>339</v>
      </c>
      <c r="H23" s="731">
        <v>-222.73653999999996</v>
      </c>
      <c r="I23" s="732">
        <v>0.34296005899705023</v>
      </c>
      <c r="J23" s="733" t="s">
        <v>1</v>
      </c>
    </row>
    <row r="24" spans="1:10" ht="14.45" customHeight="1" x14ac:dyDescent="0.2">
      <c r="A24" s="729" t="s">
        <v>590</v>
      </c>
      <c r="B24" s="730" t="s">
        <v>586</v>
      </c>
      <c r="C24" s="731">
        <v>0.21806</v>
      </c>
      <c r="D24" s="731">
        <v>0.21136000000000002</v>
      </c>
      <c r="E24" s="731"/>
      <c r="F24" s="731">
        <v>0.51840999999999993</v>
      </c>
      <c r="G24" s="731">
        <v>2</v>
      </c>
      <c r="H24" s="731">
        <v>-1.4815900000000002</v>
      </c>
      <c r="I24" s="732">
        <v>0.25920499999999996</v>
      </c>
      <c r="J24" s="733" t="s">
        <v>1</v>
      </c>
    </row>
    <row r="25" spans="1:10" ht="14.45" customHeight="1" x14ac:dyDescent="0.2">
      <c r="A25" s="729" t="s">
        <v>590</v>
      </c>
      <c r="B25" s="730" t="s">
        <v>592</v>
      </c>
      <c r="C25" s="731">
        <v>789.83954000000006</v>
      </c>
      <c r="D25" s="731">
        <v>726.58818000000019</v>
      </c>
      <c r="E25" s="731"/>
      <c r="F25" s="731">
        <v>502.39261000000033</v>
      </c>
      <c r="G25" s="731">
        <v>757</v>
      </c>
      <c r="H25" s="731">
        <v>-254.60738999999967</v>
      </c>
      <c r="I25" s="732">
        <v>0.66366262879788684</v>
      </c>
      <c r="J25" s="733" t="s">
        <v>593</v>
      </c>
    </row>
    <row r="26" spans="1:10" ht="14.45" customHeight="1" x14ac:dyDescent="0.2">
      <c r="A26" s="729" t="s">
        <v>579</v>
      </c>
      <c r="B26" s="730" t="s">
        <v>579</v>
      </c>
      <c r="C26" s="731" t="s">
        <v>579</v>
      </c>
      <c r="D26" s="731" t="s">
        <v>579</v>
      </c>
      <c r="E26" s="731"/>
      <c r="F26" s="731" t="s">
        <v>579</v>
      </c>
      <c r="G26" s="731" t="s">
        <v>579</v>
      </c>
      <c r="H26" s="731" t="s">
        <v>579</v>
      </c>
      <c r="I26" s="732" t="s">
        <v>579</v>
      </c>
      <c r="J26" s="733" t="s">
        <v>594</v>
      </c>
    </row>
    <row r="27" spans="1:10" ht="14.45" customHeight="1" x14ac:dyDescent="0.2">
      <c r="A27" s="729" t="s">
        <v>595</v>
      </c>
      <c r="B27" s="730" t="s">
        <v>596</v>
      </c>
      <c r="C27" s="731" t="s">
        <v>579</v>
      </c>
      <c r="D27" s="731" t="s">
        <v>579</v>
      </c>
      <c r="E27" s="731"/>
      <c r="F27" s="731" t="s">
        <v>579</v>
      </c>
      <c r="G27" s="731" t="s">
        <v>579</v>
      </c>
      <c r="H27" s="731" t="s">
        <v>579</v>
      </c>
      <c r="I27" s="732" t="s">
        <v>579</v>
      </c>
      <c r="J27" s="733" t="s">
        <v>0</v>
      </c>
    </row>
    <row r="28" spans="1:10" ht="14.45" customHeight="1" x14ac:dyDescent="0.2">
      <c r="A28" s="729" t="s">
        <v>595</v>
      </c>
      <c r="B28" s="730" t="s">
        <v>580</v>
      </c>
      <c r="C28" s="731">
        <v>18.603480000000001</v>
      </c>
      <c r="D28" s="731">
        <v>19.689720000000005</v>
      </c>
      <c r="E28" s="731"/>
      <c r="F28" s="731">
        <v>17.7986</v>
      </c>
      <c r="G28" s="731">
        <v>24</v>
      </c>
      <c r="H28" s="731">
        <v>-6.2013999999999996</v>
      </c>
      <c r="I28" s="732">
        <v>0.74160833333333331</v>
      </c>
      <c r="J28" s="733" t="s">
        <v>1</v>
      </c>
    </row>
    <row r="29" spans="1:10" ht="14.45" customHeight="1" x14ac:dyDescent="0.2">
      <c r="A29" s="729" t="s">
        <v>595</v>
      </c>
      <c r="B29" s="730" t="s">
        <v>587</v>
      </c>
      <c r="C29" s="731">
        <v>0</v>
      </c>
      <c r="D29" s="731">
        <v>0</v>
      </c>
      <c r="E29" s="731"/>
      <c r="F29" s="731">
        <v>0.55200000000000005</v>
      </c>
      <c r="G29" s="731">
        <v>0</v>
      </c>
      <c r="H29" s="731">
        <v>0.55200000000000005</v>
      </c>
      <c r="I29" s="732" t="s">
        <v>579</v>
      </c>
      <c r="J29" s="733" t="s">
        <v>1</v>
      </c>
    </row>
    <row r="30" spans="1:10" ht="14.45" customHeight="1" x14ac:dyDescent="0.2">
      <c r="A30" s="729" t="s">
        <v>595</v>
      </c>
      <c r="B30" s="730" t="s">
        <v>597</v>
      </c>
      <c r="C30" s="731">
        <v>18.603480000000001</v>
      </c>
      <c r="D30" s="731">
        <v>19.689720000000005</v>
      </c>
      <c r="E30" s="731"/>
      <c r="F30" s="731">
        <v>18.3506</v>
      </c>
      <c r="G30" s="731">
        <v>24</v>
      </c>
      <c r="H30" s="731">
        <v>-5.6494</v>
      </c>
      <c r="I30" s="732">
        <v>0.76460833333333333</v>
      </c>
      <c r="J30" s="733" t="s">
        <v>593</v>
      </c>
    </row>
    <row r="31" spans="1:10" ht="14.45" customHeight="1" x14ac:dyDescent="0.2">
      <c r="A31" s="729" t="s">
        <v>579</v>
      </c>
      <c r="B31" s="730" t="s">
        <v>579</v>
      </c>
      <c r="C31" s="731" t="s">
        <v>579</v>
      </c>
      <c r="D31" s="731" t="s">
        <v>579</v>
      </c>
      <c r="E31" s="731"/>
      <c r="F31" s="731" t="s">
        <v>579</v>
      </c>
      <c r="G31" s="731" t="s">
        <v>579</v>
      </c>
      <c r="H31" s="731" t="s">
        <v>579</v>
      </c>
      <c r="I31" s="732" t="s">
        <v>579</v>
      </c>
      <c r="J31" s="733" t="s">
        <v>594</v>
      </c>
    </row>
    <row r="32" spans="1:10" ht="14.45" customHeight="1" x14ac:dyDescent="0.2">
      <c r="A32" s="729" t="s">
        <v>598</v>
      </c>
      <c r="B32" s="730" t="s">
        <v>599</v>
      </c>
      <c r="C32" s="731" t="s">
        <v>579</v>
      </c>
      <c r="D32" s="731" t="s">
        <v>579</v>
      </c>
      <c r="E32" s="731"/>
      <c r="F32" s="731" t="s">
        <v>579</v>
      </c>
      <c r="G32" s="731" t="s">
        <v>579</v>
      </c>
      <c r="H32" s="731" t="s">
        <v>579</v>
      </c>
      <c r="I32" s="732" t="s">
        <v>579</v>
      </c>
      <c r="J32" s="733" t="s">
        <v>0</v>
      </c>
    </row>
    <row r="33" spans="1:10" ht="14.45" customHeight="1" x14ac:dyDescent="0.2">
      <c r="A33" s="729" t="s">
        <v>598</v>
      </c>
      <c r="B33" s="730" t="s">
        <v>580</v>
      </c>
      <c r="C33" s="731">
        <v>269.57910999999984</v>
      </c>
      <c r="D33" s="731">
        <v>262.56707999999992</v>
      </c>
      <c r="E33" s="731"/>
      <c r="F33" s="731">
        <v>215.94567999999998</v>
      </c>
      <c r="G33" s="731">
        <v>293</v>
      </c>
      <c r="H33" s="731">
        <v>-77.054320000000018</v>
      </c>
      <c r="I33" s="732">
        <v>0.73701597269624564</v>
      </c>
      <c r="J33" s="733" t="s">
        <v>1</v>
      </c>
    </row>
    <row r="34" spans="1:10" ht="14.45" customHeight="1" x14ac:dyDescent="0.2">
      <c r="A34" s="729" t="s">
        <v>598</v>
      </c>
      <c r="B34" s="730" t="s">
        <v>581</v>
      </c>
      <c r="C34" s="731">
        <v>11.45457</v>
      </c>
      <c r="D34" s="731">
        <v>7.3295699999999995</v>
      </c>
      <c r="E34" s="731"/>
      <c r="F34" s="731">
        <v>6.5943199999999997</v>
      </c>
      <c r="G34" s="731">
        <v>10</v>
      </c>
      <c r="H34" s="731">
        <v>-3.4056800000000003</v>
      </c>
      <c r="I34" s="732">
        <v>0.65943200000000002</v>
      </c>
      <c r="J34" s="733" t="s">
        <v>1</v>
      </c>
    </row>
    <row r="35" spans="1:10" ht="14.45" customHeight="1" x14ac:dyDescent="0.2">
      <c r="A35" s="729" t="s">
        <v>598</v>
      </c>
      <c r="B35" s="730" t="s">
        <v>582</v>
      </c>
      <c r="C35" s="731">
        <v>1.5008500000000002</v>
      </c>
      <c r="D35" s="731">
        <v>0.63300000000000001</v>
      </c>
      <c r="E35" s="731"/>
      <c r="F35" s="731">
        <v>0.49197999999999997</v>
      </c>
      <c r="G35" s="731">
        <v>1</v>
      </c>
      <c r="H35" s="731">
        <v>-0.50802000000000003</v>
      </c>
      <c r="I35" s="732">
        <v>0.49197999999999997</v>
      </c>
      <c r="J35" s="733" t="s">
        <v>1</v>
      </c>
    </row>
    <row r="36" spans="1:10" ht="14.45" customHeight="1" x14ac:dyDescent="0.2">
      <c r="A36" s="729" t="s">
        <v>598</v>
      </c>
      <c r="B36" s="730" t="s">
        <v>583</v>
      </c>
      <c r="C36" s="731">
        <v>216.78335999999996</v>
      </c>
      <c r="D36" s="731">
        <v>22.07396</v>
      </c>
      <c r="E36" s="731"/>
      <c r="F36" s="731">
        <v>100.84948</v>
      </c>
      <c r="G36" s="731">
        <v>61</v>
      </c>
      <c r="H36" s="731">
        <v>39.84948</v>
      </c>
      <c r="I36" s="732">
        <v>1.6532701639344263</v>
      </c>
      <c r="J36" s="733" t="s">
        <v>1</v>
      </c>
    </row>
    <row r="37" spans="1:10" ht="14.45" customHeight="1" x14ac:dyDescent="0.2">
      <c r="A37" s="729" t="s">
        <v>598</v>
      </c>
      <c r="B37" s="730" t="s">
        <v>585</v>
      </c>
      <c r="C37" s="731">
        <v>71.435520000000039</v>
      </c>
      <c r="D37" s="731">
        <v>65.095230000000015</v>
      </c>
      <c r="E37" s="731"/>
      <c r="F37" s="731">
        <v>51.660019999999996</v>
      </c>
      <c r="G37" s="731">
        <v>58</v>
      </c>
      <c r="H37" s="731">
        <v>-6.3399800000000042</v>
      </c>
      <c r="I37" s="732">
        <v>0.89068999999999998</v>
      </c>
      <c r="J37" s="733" t="s">
        <v>1</v>
      </c>
    </row>
    <row r="38" spans="1:10" ht="14.45" customHeight="1" x14ac:dyDescent="0.2">
      <c r="A38" s="729" t="s">
        <v>598</v>
      </c>
      <c r="B38" s="730" t="s">
        <v>586</v>
      </c>
      <c r="C38" s="731">
        <v>0.5544</v>
      </c>
      <c r="D38" s="731">
        <v>0.53239999999999998</v>
      </c>
      <c r="E38" s="731"/>
      <c r="F38" s="731">
        <v>0.14849999999999999</v>
      </c>
      <c r="G38" s="731">
        <v>1</v>
      </c>
      <c r="H38" s="731">
        <v>-0.85150000000000003</v>
      </c>
      <c r="I38" s="732">
        <v>0.14849999999999999</v>
      </c>
      <c r="J38" s="733" t="s">
        <v>1</v>
      </c>
    </row>
    <row r="39" spans="1:10" ht="14.45" customHeight="1" x14ac:dyDescent="0.2">
      <c r="A39" s="729" t="s">
        <v>598</v>
      </c>
      <c r="B39" s="730" t="s">
        <v>587</v>
      </c>
      <c r="C39" s="731">
        <v>11.592000000000001</v>
      </c>
      <c r="D39" s="731">
        <v>7.7279999999999998</v>
      </c>
      <c r="E39" s="731"/>
      <c r="F39" s="731">
        <v>7.7279999999999998</v>
      </c>
      <c r="G39" s="731">
        <v>12</v>
      </c>
      <c r="H39" s="731">
        <v>-4.2720000000000002</v>
      </c>
      <c r="I39" s="732">
        <v>0.64400000000000002</v>
      </c>
      <c r="J39" s="733" t="s">
        <v>1</v>
      </c>
    </row>
    <row r="40" spans="1:10" ht="14.45" customHeight="1" x14ac:dyDescent="0.2">
      <c r="A40" s="729" t="s">
        <v>598</v>
      </c>
      <c r="B40" s="730" t="s">
        <v>600</v>
      </c>
      <c r="C40" s="731">
        <v>582.89980999999977</v>
      </c>
      <c r="D40" s="731">
        <v>365.95923999999991</v>
      </c>
      <c r="E40" s="731"/>
      <c r="F40" s="731">
        <v>383.41798</v>
      </c>
      <c r="G40" s="731">
        <v>435</v>
      </c>
      <c r="H40" s="731">
        <v>-51.58202</v>
      </c>
      <c r="I40" s="732">
        <v>0.88142064367816086</v>
      </c>
      <c r="J40" s="733" t="s">
        <v>593</v>
      </c>
    </row>
    <row r="41" spans="1:10" ht="14.45" customHeight="1" x14ac:dyDescent="0.2">
      <c r="A41" s="729" t="s">
        <v>579</v>
      </c>
      <c r="B41" s="730" t="s">
        <v>579</v>
      </c>
      <c r="C41" s="731" t="s">
        <v>579</v>
      </c>
      <c r="D41" s="731" t="s">
        <v>579</v>
      </c>
      <c r="E41" s="731"/>
      <c r="F41" s="731" t="s">
        <v>579</v>
      </c>
      <c r="G41" s="731" t="s">
        <v>579</v>
      </c>
      <c r="H41" s="731" t="s">
        <v>579</v>
      </c>
      <c r="I41" s="732" t="s">
        <v>579</v>
      </c>
      <c r="J41" s="733" t="s">
        <v>594</v>
      </c>
    </row>
    <row r="42" spans="1:10" ht="14.45" customHeight="1" x14ac:dyDescent="0.2">
      <c r="A42" s="729" t="s">
        <v>577</v>
      </c>
      <c r="B42" s="730" t="s">
        <v>588</v>
      </c>
      <c r="C42" s="731">
        <v>1391.3428299999998</v>
      </c>
      <c r="D42" s="731">
        <v>1112.2371400000002</v>
      </c>
      <c r="E42" s="731"/>
      <c r="F42" s="731">
        <v>904.16119000000037</v>
      </c>
      <c r="G42" s="731">
        <v>1216</v>
      </c>
      <c r="H42" s="731">
        <v>-311.83880999999963</v>
      </c>
      <c r="I42" s="732">
        <v>0.74355361019736876</v>
      </c>
      <c r="J42" s="733" t="s">
        <v>589</v>
      </c>
    </row>
  </sheetData>
  <mergeCells count="3">
    <mergeCell ref="F3:I3"/>
    <mergeCell ref="C4:D4"/>
    <mergeCell ref="A1:I1"/>
  </mergeCells>
  <conditionalFormatting sqref="F15 F43:F65537">
    <cfRule type="cellIs" dxfId="75" priority="18" stopIfTrue="1" operator="greaterThan">
      <formula>1</formula>
    </cfRule>
  </conditionalFormatting>
  <conditionalFormatting sqref="H5:H14">
    <cfRule type="expression" dxfId="74" priority="14">
      <formula>$H5&gt;0</formula>
    </cfRule>
  </conditionalFormatting>
  <conditionalFormatting sqref="I5:I14">
    <cfRule type="expression" dxfId="73" priority="15">
      <formula>$I5&gt;1</formula>
    </cfRule>
  </conditionalFormatting>
  <conditionalFormatting sqref="B5:B14">
    <cfRule type="expression" dxfId="72" priority="11">
      <formula>OR($J5="NS",$J5="SumaNS",$J5="Účet")</formula>
    </cfRule>
  </conditionalFormatting>
  <conditionalFormatting sqref="B5:D14 F5:I14">
    <cfRule type="expression" dxfId="71" priority="17">
      <formula>AND($J5&lt;&gt;"",$J5&lt;&gt;"mezeraKL")</formula>
    </cfRule>
  </conditionalFormatting>
  <conditionalFormatting sqref="B5:D14 F5:I14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9" priority="13">
      <formula>OR($J5="SumaNS",$J5="NS")</formula>
    </cfRule>
  </conditionalFormatting>
  <conditionalFormatting sqref="A5:A14">
    <cfRule type="expression" dxfId="68" priority="9">
      <formula>AND($J5&lt;&gt;"mezeraKL",$J5&lt;&gt;"")</formula>
    </cfRule>
  </conditionalFormatting>
  <conditionalFormatting sqref="A5:A14">
    <cfRule type="expression" dxfId="67" priority="10">
      <formula>AND($J5&lt;&gt;"",$J5&lt;&gt;"mezeraKL")</formula>
    </cfRule>
  </conditionalFormatting>
  <conditionalFormatting sqref="H16:H42">
    <cfRule type="expression" dxfId="66" priority="5">
      <formula>$H16&gt;0</formula>
    </cfRule>
  </conditionalFormatting>
  <conditionalFormatting sqref="A16:A42">
    <cfRule type="expression" dxfId="65" priority="2">
      <formula>AND($J16&lt;&gt;"mezeraKL",$J16&lt;&gt;"")</formula>
    </cfRule>
  </conditionalFormatting>
  <conditionalFormatting sqref="I16:I42">
    <cfRule type="expression" dxfId="64" priority="6">
      <formula>$I16&gt;1</formula>
    </cfRule>
  </conditionalFormatting>
  <conditionalFormatting sqref="B16:B42">
    <cfRule type="expression" dxfId="63" priority="1">
      <formula>OR($J16="NS",$J16="SumaNS",$J16="Účet")</formula>
    </cfRule>
  </conditionalFormatting>
  <conditionalFormatting sqref="A16:D42 F16:I42">
    <cfRule type="expression" dxfId="62" priority="8">
      <formula>AND($J16&lt;&gt;"",$J16&lt;&gt;"mezeraKL")</formula>
    </cfRule>
  </conditionalFormatting>
  <conditionalFormatting sqref="B16:D42 F16:I42">
    <cfRule type="expression" dxfId="61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2 F16:I42">
    <cfRule type="expression" dxfId="60" priority="4">
      <formula>OR($J16="SumaNS",$J16="NS")</formula>
    </cfRule>
  </conditionalFormatting>
  <hyperlinks>
    <hyperlink ref="A2" location="Obsah!A1" display="Zpět na Obsah  KL 01  1.-4.měsíc" xr:uid="{BE27B478-89CD-437E-B176-A1EB508BA1B7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5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175.81370667013786</v>
      </c>
      <c r="M3" s="203">
        <f>SUBTOTAL(9,M5:M1048576)</f>
        <v>6273.6</v>
      </c>
      <c r="N3" s="204">
        <f>SUBTOTAL(9,N5:N1048576)</f>
        <v>1102984.8701657769</v>
      </c>
    </row>
    <row r="4" spans="1:14" s="330" customFormat="1" ht="14.45" customHeight="1" thickBot="1" x14ac:dyDescent="0.2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5" customHeight="1" x14ac:dyDescent="0.2">
      <c r="A5" s="740" t="s">
        <v>577</v>
      </c>
      <c r="B5" s="741" t="s">
        <v>578</v>
      </c>
      <c r="C5" s="742" t="s">
        <v>590</v>
      </c>
      <c r="D5" s="743" t="s">
        <v>591</v>
      </c>
      <c r="E5" s="744">
        <v>50113001</v>
      </c>
      <c r="F5" s="743" t="s">
        <v>601</v>
      </c>
      <c r="G5" s="742" t="s">
        <v>602</v>
      </c>
      <c r="H5" s="742">
        <v>846758</v>
      </c>
      <c r="I5" s="742">
        <v>103387</v>
      </c>
      <c r="J5" s="742" t="s">
        <v>603</v>
      </c>
      <c r="K5" s="742" t="s">
        <v>604</v>
      </c>
      <c r="L5" s="745">
        <v>71.72</v>
      </c>
      <c r="M5" s="745">
        <v>1</v>
      </c>
      <c r="N5" s="746">
        <v>71.72</v>
      </c>
    </row>
    <row r="6" spans="1:14" ht="14.45" customHeight="1" x14ac:dyDescent="0.2">
      <c r="A6" s="747" t="s">
        <v>577</v>
      </c>
      <c r="B6" s="748" t="s">
        <v>578</v>
      </c>
      <c r="C6" s="749" t="s">
        <v>590</v>
      </c>
      <c r="D6" s="750" t="s">
        <v>591</v>
      </c>
      <c r="E6" s="751">
        <v>50113001</v>
      </c>
      <c r="F6" s="750" t="s">
        <v>601</v>
      </c>
      <c r="G6" s="749" t="s">
        <v>602</v>
      </c>
      <c r="H6" s="749">
        <v>176064</v>
      </c>
      <c r="I6" s="749">
        <v>76064</v>
      </c>
      <c r="J6" s="749" t="s">
        <v>605</v>
      </c>
      <c r="K6" s="749" t="s">
        <v>606</v>
      </c>
      <c r="L6" s="752">
        <v>83.950000000000031</v>
      </c>
      <c r="M6" s="752">
        <v>1</v>
      </c>
      <c r="N6" s="753">
        <v>83.950000000000031</v>
      </c>
    </row>
    <row r="7" spans="1:14" ht="14.45" customHeight="1" x14ac:dyDescent="0.2">
      <c r="A7" s="747" t="s">
        <v>577</v>
      </c>
      <c r="B7" s="748" t="s">
        <v>578</v>
      </c>
      <c r="C7" s="749" t="s">
        <v>590</v>
      </c>
      <c r="D7" s="750" t="s">
        <v>591</v>
      </c>
      <c r="E7" s="751">
        <v>50113001</v>
      </c>
      <c r="F7" s="750" t="s">
        <v>601</v>
      </c>
      <c r="G7" s="749" t="s">
        <v>602</v>
      </c>
      <c r="H7" s="749">
        <v>100362</v>
      </c>
      <c r="I7" s="749">
        <v>362</v>
      </c>
      <c r="J7" s="749" t="s">
        <v>607</v>
      </c>
      <c r="K7" s="749" t="s">
        <v>608</v>
      </c>
      <c r="L7" s="752">
        <v>72.743278688524597</v>
      </c>
      <c r="M7" s="752">
        <v>61</v>
      </c>
      <c r="N7" s="753">
        <v>4437.34</v>
      </c>
    </row>
    <row r="8" spans="1:14" ht="14.45" customHeight="1" x14ac:dyDescent="0.2">
      <c r="A8" s="747" t="s">
        <v>577</v>
      </c>
      <c r="B8" s="748" t="s">
        <v>578</v>
      </c>
      <c r="C8" s="749" t="s">
        <v>590</v>
      </c>
      <c r="D8" s="750" t="s">
        <v>591</v>
      </c>
      <c r="E8" s="751">
        <v>50113001</v>
      </c>
      <c r="F8" s="750" t="s">
        <v>601</v>
      </c>
      <c r="G8" s="749" t="s">
        <v>602</v>
      </c>
      <c r="H8" s="749">
        <v>845008</v>
      </c>
      <c r="I8" s="749">
        <v>107806</v>
      </c>
      <c r="J8" s="749" t="s">
        <v>609</v>
      </c>
      <c r="K8" s="749" t="s">
        <v>610</v>
      </c>
      <c r="L8" s="752">
        <v>66.396164383561654</v>
      </c>
      <c r="M8" s="752">
        <v>73</v>
      </c>
      <c r="N8" s="753">
        <v>4846.920000000001</v>
      </c>
    </row>
    <row r="9" spans="1:14" ht="14.45" customHeight="1" x14ac:dyDescent="0.2">
      <c r="A9" s="747" t="s">
        <v>577</v>
      </c>
      <c r="B9" s="748" t="s">
        <v>578</v>
      </c>
      <c r="C9" s="749" t="s">
        <v>590</v>
      </c>
      <c r="D9" s="750" t="s">
        <v>591</v>
      </c>
      <c r="E9" s="751">
        <v>50113001</v>
      </c>
      <c r="F9" s="750" t="s">
        <v>601</v>
      </c>
      <c r="G9" s="749" t="s">
        <v>602</v>
      </c>
      <c r="H9" s="749">
        <v>176954</v>
      </c>
      <c r="I9" s="749">
        <v>176954</v>
      </c>
      <c r="J9" s="749" t="s">
        <v>611</v>
      </c>
      <c r="K9" s="749" t="s">
        <v>612</v>
      </c>
      <c r="L9" s="752">
        <v>94.764999999999986</v>
      </c>
      <c r="M9" s="752">
        <v>8</v>
      </c>
      <c r="N9" s="753">
        <v>758.11999999999989</v>
      </c>
    </row>
    <row r="10" spans="1:14" ht="14.45" customHeight="1" x14ac:dyDescent="0.2">
      <c r="A10" s="747" t="s">
        <v>577</v>
      </c>
      <c r="B10" s="748" t="s">
        <v>578</v>
      </c>
      <c r="C10" s="749" t="s">
        <v>590</v>
      </c>
      <c r="D10" s="750" t="s">
        <v>591</v>
      </c>
      <c r="E10" s="751">
        <v>50113001</v>
      </c>
      <c r="F10" s="750" t="s">
        <v>601</v>
      </c>
      <c r="G10" s="749" t="s">
        <v>602</v>
      </c>
      <c r="H10" s="749">
        <v>167547</v>
      </c>
      <c r="I10" s="749">
        <v>67547</v>
      </c>
      <c r="J10" s="749" t="s">
        <v>613</v>
      </c>
      <c r="K10" s="749" t="s">
        <v>614</v>
      </c>
      <c r="L10" s="752">
        <v>47.12</v>
      </c>
      <c r="M10" s="752">
        <v>26</v>
      </c>
      <c r="N10" s="753">
        <v>1225.1199999999999</v>
      </c>
    </row>
    <row r="11" spans="1:14" ht="14.45" customHeight="1" x14ac:dyDescent="0.2">
      <c r="A11" s="747" t="s">
        <v>577</v>
      </c>
      <c r="B11" s="748" t="s">
        <v>578</v>
      </c>
      <c r="C11" s="749" t="s">
        <v>590</v>
      </c>
      <c r="D11" s="750" t="s">
        <v>591</v>
      </c>
      <c r="E11" s="751">
        <v>50113001</v>
      </c>
      <c r="F11" s="750" t="s">
        <v>601</v>
      </c>
      <c r="G11" s="749" t="s">
        <v>615</v>
      </c>
      <c r="H11" s="749">
        <v>127260</v>
      </c>
      <c r="I11" s="749">
        <v>127260</v>
      </c>
      <c r="J11" s="749" t="s">
        <v>616</v>
      </c>
      <c r="K11" s="749" t="s">
        <v>617</v>
      </c>
      <c r="L11" s="752">
        <v>16.2</v>
      </c>
      <c r="M11" s="752">
        <v>1</v>
      </c>
      <c r="N11" s="753">
        <v>16.2</v>
      </c>
    </row>
    <row r="12" spans="1:14" ht="14.45" customHeight="1" x14ac:dyDescent="0.2">
      <c r="A12" s="747" t="s">
        <v>577</v>
      </c>
      <c r="B12" s="748" t="s">
        <v>578</v>
      </c>
      <c r="C12" s="749" t="s">
        <v>590</v>
      </c>
      <c r="D12" s="750" t="s">
        <v>591</v>
      </c>
      <c r="E12" s="751">
        <v>50113001</v>
      </c>
      <c r="F12" s="750" t="s">
        <v>601</v>
      </c>
      <c r="G12" s="749" t="s">
        <v>602</v>
      </c>
      <c r="H12" s="749">
        <v>114329</v>
      </c>
      <c r="I12" s="749">
        <v>14329</v>
      </c>
      <c r="J12" s="749" t="s">
        <v>618</v>
      </c>
      <c r="K12" s="749" t="s">
        <v>619</v>
      </c>
      <c r="L12" s="752">
        <v>115.63</v>
      </c>
      <c r="M12" s="752">
        <v>1</v>
      </c>
      <c r="N12" s="753">
        <v>115.63</v>
      </c>
    </row>
    <row r="13" spans="1:14" ht="14.45" customHeight="1" x14ac:dyDescent="0.2">
      <c r="A13" s="747" t="s">
        <v>577</v>
      </c>
      <c r="B13" s="748" t="s">
        <v>578</v>
      </c>
      <c r="C13" s="749" t="s">
        <v>590</v>
      </c>
      <c r="D13" s="750" t="s">
        <v>591</v>
      </c>
      <c r="E13" s="751">
        <v>50113001</v>
      </c>
      <c r="F13" s="750" t="s">
        <v>601</v>
      </c>
      <c r="G13" s="749" t="s">
        <v>602</v>
      </c>
      <c r="H13" s="749">
        <v>114398</v>
      </c>
      <c r="I13" s="749">
        <v>14398</v>
      </c>
      <c r="J13" s="749" t="s">
        <v>620</v>
      </c>
      <c r="K13" s="749" t="s">
        <v>621</v>
      </c>
      <c r="L13" s="752">
        <v>209.74000000000007</v>
      </c>
      <c r="M13" s="752">
        <v>1</v>
      </c>
      <c r="N13" s="753">
        <v>209.74000000000007</v>
      </c>
    </row>
    <row r="14" spans="1:14" ht="14.45" customHeight="1" x14ac:dyDescent="0.2">
      <c r="A14" s="747" t="s">
        <v>577</v>
      </c>
      <c r="B14" s="748" t="s">
        <v>578</v>
      </c>
      <c r="C14" s="749" t="s">
        <v>590</v>
      </c>
      <c r="D14" s="750" t="s">
        <v>591</v>
      </c>
      <c r="E14" s="751">
        <v>50113001</v>
      </c>
      <c r="F14" s="750" t="s">
        <v>601</v>
      </c>
      <c r="G14" s="749" t="s">
        <v>602</v>
      </c>
      <c r="H14" s="749">
        <v>194916</v>
      </c>
      <c r="I14" s="749">
        <v>94916</v>
      </c>
      <c r="J14" s="749" t="s">
        <v>622</v>
      </c>
      <c r="K14" s="749" t="s">
        <v>623</v>
      </c>
      <c r="L14" s="752">
        <v>84.798571428571449</v>
      </c>
      <c r="M14" s="752">
        <v>7</v>
      </c>
      <c r="N14" s="753">
        <v>593.59000000000015</v>
      </c>
    </row>
    <row r="15" spans="1:14" ht="14.45" customHeight="1" x14ac:dyDescent="0.2">
      <c r="A15" s="747" t="s">
        <v>577</v>
      </c>
      <c r="B15" s="748" t="s">
        <v>578</v>
      </c>
      <c r="C15" s="749" t="s">
        <v>590</v>
      </c>
      <c r="D15" s="750" t="s">
        <v>591</v>
      </c>
      <c r="E15" s="751">
        <v>50113001</v>
      </c>
      <c r="F15" s="750" t="s">
        <v>601</v>
      </c>
      <c r="G15" s="749" t="s">
        <v>602</v>
      </c>
      <c r="H15" s="749">
        <v>194920</v>
      </c>
      <c r="I15" s="749">
        <v>94920</v>
      </c>
      <c r="J15" s="749" t="s">
        <v>624</v>
      </c>
      <c r="K15" s="749" t="s">
        <v>625</v>
      </c>
      <c r="L15" s="752">
        <v>73.77000000000001</v>
      </c>
      <c r="M15" s="752">
        <v>6</v>
      </c>
      <c r="N15" s="753">
        <v>442.62000000000006</v>
      </c>
    </row>
    <row r="16" spans="1:14" ht="14.45" customHeight="1" x14ac:dyDescent="0.2">
      <c r="A16" s="747" t="s">
        <v>577</v>
      </c>
      <c r="B16" s="748" t="s">
        <v>578</v>
      </c>
      <c r="C16" s="749" t="s">
        <v>590</v>
      </c>
      <c r="D16" s="750" t="s">
        <v>591</v>
      </c>
      <c r="E16" s="751">
        <v>50113001</v>
      </c>
      <c r="F16" s="750" t="s">
        <v>601</v>
      </c>
      <c r="G16" s="749" t="s">
        <v>615</v>
      </c>
      <c r="H16" s="749">
        <v>202900</v>
      </c>
      <c r="I16" s="749">
        <v>202900</v>
      </c>
      <c r="J16" s="749" t="s">
        <v>626</v>
      </c>
      <c r="K16" s="749" t="s">
        <v>627</v>
      </c>
      <c r="L16" s="752">
        <v>33.811111111111103</v>
      </c>
      <c r="M16" s="752">
        <v>18</v>
      </c>
      <c r="N16" s="753">
        <v>608.59999999999991</v>
      </c>
    </row>
    <row r="17" spans="1:14" ht="14.45" customHeight="1" x14ac:dyDescent="0.2">
      <c r="A17" s="747" t="s">
        <v>577</v>
      </c>
      <c r="B17" s="748" t="s">
        <v>578</v>
      </c>
      <c r="C17" s="749" t="s">
        <v>590</v>
      </c>
      <c r="D17" s="750" t="s">
        <v>591</v>
      </c>
      <c r="E17" s="751">
        <v>50113001</v>
      </c>
      <c r="F17" s="750" t="s">
        <v>601</v>
      </c>
      <c r="G17" s="749" t="s">
        <v>602</v>
      </c>
      <c r="H17" s="749">
        <v>235897</v>
      </c>
      <c r="I17" s="749">
        <v>235897</v>
      </c>
      <c r="J17" s="749" t="s">
        <v>628</v>
      </c>
      <c r="K17" s="749" t="s">
        <v>629</v>
      </c>
      <c r="L17" s="752">
        <v>60.5</v>
      </c>
      <c r="M17" s="752">
        <v>3</v>
      </c>
      <c r="N17" s="753">
        <v>181.5</v>
      </c>
    </row>
    <row r="18" spans="1:14" ht="14.45" customHeight="1" x14ac:dyDescent="0.2">
      <c r="A18" s="747" t="s">
        <v>577</v>
      </c>
      <c r="B18" s="748" t="s">
        <v>578</v>
      </c>
      <c r="C18" s="749" t="s">
        <v>590</v>
      </c>
      <c r="D18" s="750" t="s">
        <v>591</v>
      </c>
      <c r="E18" s="751">
        <v>50113001</v>
      </c>
      <c r="F18" s="750" t="s">
        <v>601</v>
      </c>
      <c r="G18" s="749" t="s">
        <v>602</v>
      </c>
      <c r="H18" s="749">
        <v>207931</v>
      </c>
      <c r="I18" s="749">
        <v>207931</v>
      </c>
      <c r="J18" s="749" t="s">
        <v>630</v>
      </c>
      <c r="K18" s="749" t="s">
        <v>631</v>
      </c>
      <c r="L18" s="752">
        <v>26.353333333333328</v>
      </c>
      <c r="M18" s="752">
        <v>3</v>
      </c>
      <c r="N18" s="753">
        <v>79.059999999999988</v>
      </c>
    </row>
    <row r="19" spans="1:14" ht="14.45" customHeight="1" x14ac:dyDescent="0.2">
      <c r="A19" s="747" t="s">
        <v>577</v>
      </c>
      <c r="B19" s="748" t="s">
        <v>578</v>
      </c>
      <c r="C19" s="749" t="s">
        <v>590</v>
      </c>
      <c r="D19" s="750" t="s">
        <v>591</v>
      </c>
      <c r="E19" s="751">
        <v>50113001</v>
      </c>
      <c r="F19" s="750" t="s">
        <v>601</v>
      </c>
      <c r="G19" s="749" t="s">
        <v>602</v>
      </c>
      <c r="H19" s="749">
        <v>850027</v>
      </c>
      <c r="I19" s="749">
        <v>125122</v>
      </c>
      <c r="J19" s="749" t="s">
        <v>632</v>
      </c>
      <c r="K19" s="749" t="s">
        <v>633</v>
      </c>
      <c r="L19" s="752">
        <v>175.11000000000004</v>
      </c>
      <c r="M19" s="752">
        <v>1</v>
      </c>
      <c r="N19" s="753">
        <v>175.11000000000004</v>
      </c>
    </row>
    <row r="20" spans="1:14" ht="14.45" customHeight="1" x14ac:dyDescent="0.2">
      <c r="A20" s="747" t="s">
        <v>577</v>
      </c>
      <c r="B20" s="748" t="s">
        <v>578</v>
      </c>
      <c r="C20" s="749" t="s">
        <v>590</v>
      </c>
      <c r="D20" s="750" t="s">
        <v>591</v>
      </c>
      <c r="E20" s="751">
        <v>50113001</v>
      </c>
      <c r="F20" s="750" t="s">
        <v>601</v>
      </c>
      <c r="G20" s="749" t="s">
        <v>602</v>
      </c>
      <c r="H20" s="749">
        <v>847974</v>
      </c>
      <c r="I20" s="749">
        <v>125525</v>
      </c>
      <c r="J20" s="749" t="s">
        <v>634</v>
      </c>
      <c r="K20" s="749" t="s">
        <v>635</v>
      </c>
      <c r="L20" s="752">
        <v>46.845000000000013</v>
      </c>
      <c r="M20" s="752">
        <v>28</v>
      </c>
      <c r="N20" s="753">
        <v>1311.6600000000003</v>
      </c>
    </row>
    <row r="21" spans="1:14" ht="14.45" customHeight="1" x14ac:dyDescent="0.2">
      <c r="A21" s="747" t="s">
        <v>577</v>
      </c>
      <c r="B21" s="748" t="s">
        <v>578</v>
      </c>
      <c r="C21" s="749" t="s">
        <v>590</v>
      </c>
      <c r="D21" s="750" t="s">
        <v>591</v>
      </c>
      <c r="E21" s="751">
        <v>50113001</v>
      </c>
      <c r="F21" s="750" t="s">
        <v>601</v>
      </c>
      <c r="G21" s="749" t="s">
        <v>602</v>
      </c>
      <c r="H21" s="749">
        <v>847713</v>
      </c>
      <c r="I21" s="749">
        <v>125526</v>
      </c>
      <c r="J21" s="749" t="s">
        <v>634</v>
      </c>
      <c r="K21" s="749" t="s">
        <v>636</v>
      </c>
      <c r="L21" s="752">
        <v>111.62999999999998</v>
      </c>
      <c r="M21" s="752">
        <v>1</v>
      </c>
      <c r="N21" s="753">
        <v>111.62999999999998</v>
      </c>
    </row>
    <row r="22" spans="1:14" ht="14.45" customHeight="1" x14ac:dyDescent="0.2">
      <c r="A22" s="747" t="s">
        <v>577</v>
      </c>
      <c r="B22" s="748" t="s">
        <v>578</v>
      </c>
      <c r="C22" s="749" t="s">
        <v>590</v>
      </c>
      <c r="D22" s="750" t="s">
        <v>591</v>
      </c>
      <c r="E22" s="751">
        <v>50113001</v>
      </c>
      <c r="F22" s="750" t="s">
        <v>601</v>
      </c>
      <c r="G22" s="749" t="s">
        <v>602</v>
      </c>
      <c r="H22" s="749">
        <v>848439</v>
      </c>
      <c r="I22" s="749">
        <v>122112</v>
      </c>
      <c r="J22" s="749" t="s">
        <v>637</v>
      </c>
      <c r="K22" s="749" t="s">
        <v>638</v>
      </c>
      <c r="L22" s="752">
        <v>46.180714285714295</v>
      </c>
      <c r="M22" s="752">
        <v>56</v>
      </c>
      <c r="N22" s="753">
        <v>2586.1200000000003</v>
      </c>
    </row>
    <row r="23" spans="1:14" ht="14.45" customHeight="1" x14ac:dyDescent="0.2">
      <c r="A23" s="747" t="s">
        <v>577</v>
      </c>
      <c r="B23" s="748" t="s">
        <v>578</v>
      </c>
      <c r="C23" s="749" t="s">
        <v>590</v>
      </c>
      <c r="D23" s="750" t="s">
        <v>591</v>
      </c>
      <c r="E23" s="751">
        <v>50113001</v>
      </c>
      <c r="F23" s="750" t="s">
        <v>601</v>
      </c>
      <c r="G23" s="749" t="s">
        <v>602</v>
      </c>
      <c r="H23" s="749">
        <v>196303</v>
      </c>
      <c r="I23" s="749">
        <v>96303</v>
      </c>
      <c r="J23" s="749" t="s">
        <v>639</v>
      </c>
      <c r="K23" s="749" t="s">
        <v>640</v>
      </c>
      <c r="L23" s="752">
        <v>55.09</v>
      </c>
      <c r="M23" s="752">
        <v>1</v>
      </c>
      <c r="N23" s="753">
        <v>55.09</v>
      </c>
    </row>
    <row r="24" spans="1:14" ht="14.45" customHeight="1" x14ac:dyDescent="0.2">
      <c r="A24" s="747" t="s">
        <v>577</v>
      </c>
      <c r="B24" s="748" t="s">
        <v>578</v>
      </c>
      <c r="C24" s="749" t="s">
        <v>590</v>
      </c>
      <c r="D24" s="750" t="s">
        <v>591</v>
      </c>
      <c r="E24" s="751">
        <v>50113001</v>
      </c>
      <c r="F24" s="750" t="s">
        <v>601</v>
      </c>
      <c r="G24" s="749" t="s">
        <v>602</v>
      </c>
      <c r="H24" s="749">
        <v>112892</v>
      </c>
      <c r="I24" s="749">
        <v>12892</v>
      </c>
      <c r="J24" s="749" t="s">
        <v>641</v>
      </c>
      <c r="K24" s="749" t="s">
        <v>642</v>
      </c>
      <c r="L24" s="752">
        <v>104.2437168141593</v>
      </c>
      <c r="M24" s="752">
        <v>113</v>
      </c>
      <c r="N24" s="753">
        <v>11779.54</v>
      </c>
    </row>
    <row r="25" spans="1:14" ht="14.45" customHeight="1" x14ac:dyDescent="0.2">
      <c r="A25" s="747" t="s">
        <v>577</v>
      </c>
      <c r="B25" s="748" t="s">
        <v>578</v>
      </c>
      <c r="C25" s="749" t="s">
        <v>590</v>
      </c>
      <c r="D25" s="750" t="s">
        <v>591</v>
      </c>
      <c r="E25" s="751">
        <v>50113001</v>
      </c>
      <c r="F25" s="750" t="s">
        <v>601</v>
      </c>
      <c r="G25" s="749" t="s">
        <v>602</v>
      </c>
      <c r="H25" s="749">
        <v>102679</v>
      </c>
      <c r="I25" s="749">
        <v>2679</v>
      </c>
      <c r="J25" s="749" t="s">
        <v>643</v>
      </c>
      <c r="K25" s="749" t="s">
        <v>644</v>
      </c>
      <c r="L25" s="752">
        <v>164.48</v>
      </c>
      <c r="M25" s="752">
        <v>2</v>
      </c>
      <c r="N25" s="753">
        <v>328.96</v>
      </c>
    </row>
    <row r="26" spans="1:14" ht="14.45" customHeight="1" x14ac:dyDescent="0.2">
      <c r="A26" s="747" t="s">
        <v>577</v>
      </c>
      <c r="B26" s="748" t="s">
        <v>578</v>
      </c>
      <c r="C26" s="749" t="s">
        <v>590</v>
      </c>
      <c r="D26" s="750" t="s">
        <v>591</v>
      </c>
      <c r="E26" s="751">
        <v>50113001</v>
      </c>
      <c r="F26" s="750" t="s">
        <v>601</v>
      </c>
      <c r="G26" s="749" t="s">
        <v>602</v>
      </c>
      <c r="H26" s="749">
        <v>162320</v>
      </c>
      <c r="I26" s="749">
        <v>62320</v>
      </c>
      <c r="J26" s="749" t="s">
        <v>645</v>
      </c>
      <c r="K26" s="749" t="s">
        <v>646</v>
      </c>
      <c r="L26" s="752">
        <v>75.151428571428568</v>
      </c>
      <c r="M26" s="752">
        <v>7</v>
      </c>
      <c r="N26" s="753">
        <v>526.05999999999995</v>
      </c>
    </row>
    <row r="27" spans="1:14" ht="14.45" customHeight="1" x14ac:dyDescent="0.2">
      <c r="A27" s="747" t="s">
        <v>577</v>
      </c>
      <c r="B27" s="748" t="s">
        <v>578</v>
      </c>
      <c r="C27" s="749" t="s">
        <v>590</v>
      </c>
      <c r="D27" s="750" t="s">
        <v>591</v>
      </c>
      <c r="E27" s="751">
        <v>50113001</v>
      </c>
      <c r="F27" s="750" t="s">
        <v>601</v>
      </c>
      <c r="G27" s="749" t="s">
        <v>602</v>
      </c>
      <c r="H27" s="749">
        <v>162316</v>
      </c>
      <c r="I27" s="749">
        <v>62316</v>
      </c>
      <c r="J27" s="749" t="s">
        <v>647</v>
      </c>
      <c r="K27" s="749" t="s">
        <v>648</v>
      </c>
      <c r="L27" s="752">
        <v>152.57999999999998</v>
      </c>
      <c r="M27" s="752">
        <v>14</v>
      </c>
      <c r="N27" s="753">
        <v>2136.12</v>
      </c>
    </row>
    <row r="28" spans="1:14" ht="14.45" customHeight="1" x14ac:dyDescent="0.2">
      <c r="A28" s="747" t="s">
        <v>577</v>
      </c>
      <c r="B28" s="748" t="s">
        <v>578</v>
      </c>
      <c r="C28" s="749" t="s">
        <v>590</v>
      </c>
      <c r="D28" s="750" t="s">
        <v>591</v>
      </c>
      <c r="E28" s="751">
        <v>50113001</v>
      </c>
      <c r="F28" s="750" t="s">
        <v>601</v>
      </c>
      <c r="G28" s="749" t="s">
        <v>615</v>
      </c>
      <c r="H28" s="749">
        <v>146980</v>
      </c>
      <c r="I28" s="749">
        <v>46980</v>
      </c>
      <c r="J28" s="749" t="s">
        <v>649</v>
      </c>
      <c r="K28" s="749" t="s">
        <v>650</v>
      </c>
      <c r="L28" s="752">
        <v>204.89000000000004</v>
      </c>
      <c r="M28" s="752">
        <v>1</v>
      </c>
      <c r="N28" s="753">
        <v>204.89000000000004</v>
      </c>
    </row>
    <row r="29" spans="1:14" ht="14.45" customHeight="1" x14ac:dyDescent="0.2">
      <c r="A29" s="747" t="s">
        <v>577</v>
      </c>
      <c r="B29" s="748" t="s">
        <v>578</v>
      </c>
      <c r="C29" s="749" t="s">
        <v>590</v>
      </c>
      <c r="D29" s="750" t="s">
        <v>591</v>
      </c>
      <c r="E29" s="751">
        <v>50113001</v>
      </c>
      <c r="F29" s="750" t="s">
        <v>601</v>
      </c>
      <c r="G29" s="749" t="s">
        <v>579</v>
      </c>
      <c r="H29" s="749">
        <v>231701</v>
      </c>
      <c r="I29" s="749">
        <v>231701</v>
      </c>
      <c r="J29" s="749" t="s">
        <v>651</v>
      </c>
      <c r="K29" s="749" t="s">
        <v>652</v>
      </c>
      <c r="L29" s="752">
        <v>93.859999999999985</v>
      </c>
      <c r="M29" s="752">
        <v>1</v>
      </c>
      <c r="N29" s="753">
        <v>93.859999999999985</v>
      </c>
    </row>
    <row r="30" spans="1:14" ht="14.45" customHeight="1" x14ac:dyDescent="0.2">
      <c r="A30" s="747" t="s">
        <v>577</v>
      </c>
      <c r="B30" s="748" t="s">
        <v>578</v>
      </c>
      <c r="C30" s="749" t="s">
        <v>590</v>
      </c>
      <c r="D30" s="750" t="s">
        <v>591</v>
      </c>
      <c r="E30" s="751">
        <v>50113001</v>
      </c>
      <c r="F30" s="750" t="s">
        <v>601</v>
      </c>
      <c r="G30" s="749" t="s">
        <v>615</v>
      </c>
      <c r="H30" s="749">
        <v>229646</v>
      </c>
      <c r="I30" s="749">
        <v>229646</v>
      </c>
      <c r="J30" s="749" t="s">
        <v>653</v>
      </c>
      <c r="K30" s="749" t="s">
        <v>654</v>
      </c>
      <c r="L30" s="752">
        <v>77.189999999999984</v>
      </c>
      <c r="M30" s="752">
        <v>1</v>
      </c>
      <c r="N30" s="753">
        <v>77.189999999999984</v>
      </c>
    </row>
    <row r="31" spans="1:14" ht="14.45" customHeight="1" x14ac:dyDescent="0.2">
      <c r="A31" s="747" t="s">
        <v>577</v>
      </c>
      <c r="B31" s="748" t="s">
        <v>578</v>
      </c>
      <c r="C31" s="749" t="s">
        <v>590</v>
      </c>
      <c r="D31" s="750" t="s">
        <v>591</v>
      </c>
      <c r="E31" s="751">
        <v>50113001</v>
      </c>
      <c r="F31" s="750" t="s">
        <v>601</v>
      </c>
      <c r="G31" s="749" t="s">
        <v>602</v>
      </c>
      <c r="H31" s="749">
        <v>993603</v>
      </c>
      <c r="I31" s="749">
        <v>0</v>
      </c>
      <c r="J31" s="749" t="s">
        <v>655</v>
      </c>
      <c r="K31" s="749" t="s">
        <v>579</v>
      </c>
      <c r="L31" s="752">
        <v>178.28250000000003</v>
      </c>
      <c r="M31" s="752">
        <v>8</v>
      </c>
      <c r="N31" s="753">
        <v>1426.2600000000002</v>
      </c>
    </row>
    <row r="32" spans="1:14" ht="14.45" customHeight="1" x14ac:dyDescent="0.2">
      <c r="A32" s="747" t="s">
        <v>577</v>
      </c>
      <c r="B32" s="748" t="s">
        <v>578</v>
      </c>
      <c r="C32" s="749" t="s">
        <v>590</v>
      </c>
      <c r="D32" s="750" t="s">
        <v>591</v>
      </c>
      <c r="E32" s="751">
        <v>50113001</v>
      </c>
      <c r="F32" s="750" t="s">
        <v>601</v>
      </c>
      <c r="G32" s="749" t="s">
        <v>579</v>
      </c>
      <c r="H32" s="749">
        <v>158673</v>
      </c>
      <c r="I32" s="749">
        <v>158673</v>
      </c>
      <c r="J32" s="749" t="s">
        <v>656</v>
      </c>
      <c r="K32" s="749" t="s">
        <v>657</v>
      </c>
      <c r="L32" s="752">
        <v>26.470000000000006</v>
      </c>
      <c r="M32" s="752">
        <v>1</v>
      </c>
      <c r="N32" s="753">
        <v>26.470000000000006</v>
      </c>
    </row>
    <row r="33" spans="1:14" ht="14.45" customHeight="1" x14ac:dyDescent="0.2">
      <c r="A33" s="747" t="s">
        <v>577</v>
      </c>
      <c r="B33" s="748" t="s">
        <v>578</v>
      </c>
      <c r="C33" s="749" t="s">
        <v>590</v>
      </c>
      <c r="D33" s="750" t="s">
        <v>591</v>
      </c>
      <c r="E33" s="751">
        <v>50113001</v>
      </c>
      <c r="F33" s="750" t="s">
        <v>601</v>
      </c>
      <c r="G33" s="749" t="s">
        <v>579</v>
      </c>
      <c r="H33" s="749">
        <v>158692</v>
      </c>
      <c r="I33" s="749">
        <v>158692</v>
      </c>
      <c r="J33" s="749" t="s">
        <v>658</v>
      </c>
      <c r="K33" s="749" t="s">
        <v>659</v>
      </c>
      <c r="L33" s="752">
        <v>26.145000000000003</v>
      </c>
      <c r="M33" s="752">
        <v>2</v>
      </c>
      <c r="N33" s="753">
        <v>52.290000000000006</v>
      </c>
    </row>
    <row r="34" spans="1:14" ht="14.45" customHeight="1" x14ac:dyDescent="0.2">
      <c r="A34" s="747" t="s">
        <v>577</v>
      </c>
      <c r="B34" s="748" t="s">
        <v>578</v>
      </c>
      <c r="C34" s="749" t="s">
        <v>590</v>
      </c>
      <c r="D34" s="750" t="s">
        <v>591</v>
      </c>
      <c r="E34" s="751">
        <v>50113001</v>
      </c>
      <c r="F34" s="750" t="s">
        <v>601</v>
      </c>
      <c r="G34" s="749" t="s">
        <v>602</v>
      </c>
      <c r="H34" s="749">
        <v>394130</v>
      </c>
      <c r="I34" s="749">
        <v>0</v>
      </c>
      <c r="J34" s="749" t="s">
        <v>660</v>
      </c>
      <c r="K34" s="749" t="s">
        <v>579</v>
      </c>
      <c r="L34" s="752">
        <v>37.726666666666659</v>
      </c>
      <c r="M34" s="752">
        <v>9</v>
      </c>
      <c r="N34" s="753">
        <v>339.53999999999996</v>
      </c>
    </row>
    <row r="35" spans="1:14" ht="14.45" customHeight="1" x14ac:dyDescent="0.2">
      <c r="A35" s="747" t="s">
        <v>577</v>
      </c>
      <c r="B35" s="748" t="s">
        <v>578</v>
      </c>
      <c r="C35" s="749" t="s">
        <v>590</v>
      </c>
      <c r="D35" s="750" t="s">
        <v>591</v>
      </c>
      <c r="E35" s="751">
        <v>50113001</v>
      </c>
      <c r="F35" s="750" t="s">
        <v>601</v>
      </c>
      <c r="G35" s="749" t="s">
        <v>602</v>
      </c>
      <c r="H35" s="749">
        <v>185634</v>
      </c>
      <c r="I35" s="749">
        <v>185634</v>
      </c>
      <c r="J35" s="749" t="s">
        <v>661</v>
      </c>
      <c r="K35" s="749" t="s">
        <v>662</v>
      </c>
      <c r="L35" s="752">
        <v>81.260000000000005</v>
      </c>
      <c r="M35" s="752">
        <v>2</v>
      </c>
      <c r="N35" s="753">
        <v>162.52000000000001</v>
      </c>
    </row>
    <row r="36" spans="1:14" ht="14.45" customHeight="1" x14ac:dyDescent="0.2">
      <c r="A36" s="747" t="s">
        <v>577</v>
      </c>
      <c r="B36" s="748" t="s">
        <v>578</v>
      </c>
      <c r="C36" s="749" t="s">
        <v>590</v>
      </c>
      <c r="D36" s="750" t="s">
        <v>591</v>
      </c>
      <c r="E36" s="751">
        <v>50113001</v>
      </c>
      <c r="F36" s="750" t="s">
        <v>601</v>
      </c>
      <c r="G36" s="749" t="s">
        <v>602</v>
      </c>
      <c r="H36" s="749">
        <v>850642</v>
      </c>
      <c r="I36" s="749">
        <v>169673</v>
      </c>
      <c r="J36" s="749" t="s">
        <v>663</v>
      </c>
      <c r="K36" s="749" t="s">
        <v>664</v>
      </c>
      <c r="L36" s="752">
        <v>139.12</v>
      </c>
      <c r="M36" s="752">
        <v>2</v>
      </c>
      <c r="N36" s="753">
        <v>278.24</v>
      </c>
    </row>
    <row r="37" spans="1:14" ht="14.45" customHeight="1" x14ac:dyDescent="0.2">
      <c r="A37" s="747" t="s">
        <v>577</v>
      </c>
      <c r="B37" s="748" t="s">
        <v>578</v>
      </c>
      <c r="C37" s="749" t="s">
        <v>590</v>
      </c>
      <c r="D37" s="750" t="s">
        <v>591</v>
      </c>
      <c r="E37" s="751">
        <v>50113001</v>
      </c>
      <c r="F37" s="750" t="s">
        <v>601</v>
      </c>
      <c r="G37" s="749" t="s">
        <v>602</v>
      </c>
      <c r="H37" s="749">
        <v>175280</v>
      </c>
      <c r="I37" s="749">
        <v>175280</v>
      </c>
      <c r="J37" s="749" t="s">
        <v>665</v>
      </c>
      <c r="K37" s="749" t="s">
        <v>666</v>
      </c>
      <c r="L37" s="752">
        <v>54.96</v>
      </c>
      <c r="M37" s="752">
        <v>1</v>
      </c>
      <c r="N37" s="753">
        <v>54.96</v>
      </c>
    </row>
    <row r="38" spans="1:14" ht="14.45" customHeight="1" x14ac:dyDescent="0.2">
      <c r="A38" s="747" t="s">
        <v>577</v>
      </c>
      <c r="B38" s="748" t="s">
        <v>578</v>
      </c>
      <c r="C38" s="749" t="s">
        <v>590</v>
      </c>
      <c r="D38" s="750" t="s">
        <v>591</v>
      </c>
      <c r="E38" s="751">
        <v>50113001</v>
      </c>
      <c r="F38" s="750" t="s">
        <v>601</v>
      </c>
      <c r="G38" s="749" t="s">
        <v>602</v>
      </c>
      <c r="H38" s="749">
        <v>841498</v>
      </c>
      <c r="I38" s="749">
        <v>31951</v>
      </c>
      <c r="J38" s="749" t="s">
        <v>667</v>
      </c>
      <c r="K38" s="749" t="s">
        <v>668</v>
      </c>
      <c r="L38" s="752">
        <v>51.485000000000007</v>
      </c>
      <c r="M38" s="752">
        <v>2</v>
      </c>
      <c r="N38" s="753">
        <v>102.97000000000001</v>
      </c>
    </row>
    <row r="39" spans="1:14" ht="14.45" customHeight="1" x14ac:dyDescent="0.2">
      <c r="A39" s="747" t="s">
        <v>577</v>
      </c>
      <c r="B39" s="748" t="s">
        <v>578</v>
      </c>
      <c r="C39" s="749" t="s">
        <v>590</v>
      </c>
      <c r="D39" s="750" t="s">
        <v>591</v>
      </c>
      <c r="E39" s="751">
        <v>50113001</v>
      </c>
      <c r="F39" s="750" t="s">
        <v>601</v>
      </c>
      <c r="G39" s="749" t="s">
        <v>602</v>
      </c>
      <c r="H39" s="749">
        <v>178904</v>
      </c>
      <c r="I39" s="749">
        <v>78904</v>
      </c>
      <c r="J39" s="749" t="s">
        <v>669</v>
      </c>
      <c r="K39" s="749" t="s">
        <v>670</v>
      </c>
      <c r="L39" s="752">
        <v>74.31</v>
      </c>
      <c r="M39" s="752">
        <v>1</v>
      </c>
      <c r="N39" s="753">
        <v>74.31</v>
      </c>
    </row>
    <row r="40" spans="1:14" ht="14.45" customHeight="1" x14ac:dyDescent="0.2">
      <c r="A40" s="747" t="s">
        <v>577</v>
      </c>
      <c r="B40" s="748" t="s">
        <v>578</v>
      </c>
      <c r="C40" s="749" t="s">
        <v>590</v>
      </c>
      <c r="D40" s="750" t="s">
        <v>591</v>
      </c>
      <c r="E40" s="751">
        <v>50113001</v>
      </c>
      <c r="F40" s="750" t="s">
        <v>601</v>
      </c>
      <c r="G40" s="749" t="s">
        <v>602</v>
      </c>
      <c r="H40" s="749">
        <v>207968</v>
      </c>
      <c r="I40" s="749">
        <v>207968</v>
      </c>
      <c r="J40" s="749" t="s">
        <v>671</v>
      </c>
      <c r="K40" s="749" t="s">
        <v>672</v>
      </c>
      <c r="L40" s="752">
        <v>41.089999999999996</v>
      </c>
      <c r="M40" s="752">
        <v>12</v>
      </c>
      <c r="N40" s="753">
        <v>493.07999999999993</v>
      </c>
    </row>
    <row r="41" spans="1:14" ht="14.45" customHeight="1" x14ac:dyDescent="0.2">
      <c r="A41" s="747" t="s">
        <v>577</v>
      </c>
      <c r="B41" s="748" t="s">
        <v>578</v>
      </c>
      <c r="C41" s="749" t="s">
        <v>590</v>
      </c>
      <c r="D41" s="750" t="s">
        <v>591</v>
      </c>
      <c r="E41" s="751">
        <v>50113001</v>
      </c>
      <c r="F41" s="750" t="s">
        <v>601</v>
      </c>
      <c r="G41" s="749" t="s">
        <v>602</v>
      </c>
      <c r="H41" s="749">
        <v>178277</v>
      </c>
      <c r="I41" s="749">
        <v>78277</v>
      </c>
      <c r="J41" s="749" t="s">
        <v>671</v>
      </c>
      <c r="K41" s="749" t="s">
        <v>672</v>
      </c>
      <c r="L41" s="752">
        <v>39</v>
      </c>
      <c r="M41" s="752">
        <v>5</v>
      </c>
      <c r="N41" s="753">
        <v>195</v>
      </c>
    </row>
    <row r="42" spans="1:14" ht="14.45" customHeight="1" x14ac:dyDescent="0.2">
      <c r="A42" s="747" t="s">
        <v>577</v>
      </c>
      <c r="B42" s="748" t="s">
        <v>578</v>
      </c>
      <c r="C42" s="749" t="s">
        <v>590</v>
      </c>
      <c r="D42" s="750" t="s">
        <v>591</v>
      </c>
      <c r="E42" s="751">
        <v>50113001</v>
      </c>
      <c r="F42" s="750" t="s">
        <v>601</v>
      </c>
      <c r="G42" s="749" t="s">
        <v>602</v>
      </c>
      <c r="H42" s="749">
        <v>848209</v>
      </c>
      <c r="I42" s="749">
        <v>115402</v>
      </c>
      <c r="J42" s="749" t="s">
        <v>673</v>
      </c>
      <c r="K42" s="749" t="s">
        <v>674</v>
      </c>
      <c r="L42" s="752">
        <v>762.86</v>
      </c>
      <c r="M42" s="752">
        <v>1</v>
      </c>
      <c r="N42" s="753">
        <v>762.86</v>
      </c>
    </row>
    <row r="43" spans="1:14" ht="14.45" customHeight="1" x14ac:dyDescent="0.2">
      <c r="A43" s="747" t="s">
        <v>577</v>
      </c>
      <c r="B43" s="748" t="s">
        <v>578</v>
      </c>
      <c r="C43" s="749" t="s">
        <v>590</v>
      </c>
      <c r="D43" s="750" t="s">
        <v>591</v>
      </c>
      <c r="E43" s="751">
        <v>50113001</v>
      </c>
      <c r="F43" s="750" t="s">
        <v>601</v>
      </c>
      <c r="G43" s="749" t="s">
        <v>602</v>
      </c>
      <c r="H43" s="749">
        <v>158653</v>
      </c>
      <c r="I43" s="749">
        <v>58653</v>
      </c>
      <c r="J43" s="749" t="s">
        <v>675</v>
      </c>
      <c r="K43" s="749" t="s">
        <v>676</v>
      </c>
      <c r="L43" s="752">
        <v>67.31</v>
      </c>
      <c r="M43" s="752">
        <v>2</v>
      </c>
      <c r="N43" s="753">
        <v>134.62</v>
      </c>
    </row>
    <row r="44" spans="1:14" ht="14.45" customHeight="1" x14ac:dyDescent="0.2">
      <c r="A44" s="747" t="s">
        <v>577</v>
      </c>
      <c r="B44" s="748" t="s">
        <v>578</v>
      </c>
      <c r="C44" s="749" t="s">
        <v>590</v>
      </c>
      <c r="D44" s="750" t="s">
        <v>591</v>
      </c>
      <c r="E44" s="751">
        <v>50113001</v>
      </c>
      <c r="F44" s="750" t="s">
        <v>601</v>
      </c>
      <c r="G44" s="749" t="s">
        <v>602</v>
      </c>
      <c r="H44" s="749">
        <v>207940</v>
      </c>
      <c r="I44" s="749">
        <v>207940</v>
      </c>
      <c r="J44" s="749" t="s">
        <v>677</v>
      </c>
      <c r="K44" s="749" t="s">
        <v>678</v>
      </c>
      <c r="L44" s="752">
        <v>73.150000000000006</v>
      </c>
      <c r="M44" s="752">
        <v>10</v>
      </c>
      <c r="N44" s="753">
        <v>731.5</v>
      </c>
    </row>
    <row r="45" spans="1:14" ht="14.45" customHeight="1" x14ac:dyDescent="0.2">
      <c r="A45" s="747" t="s">
        <v>577</v>
      </c>
      <c r="B45" s="748" t="s">
        <v>578</v>
      </c>
      <c r="C45" s="749" t="s">
        <v>590</v>
      </c>
      <c r="D45" s="750" t="s">
        <v>591</v>
      </c>
      <c r="E45" s="751">
        <v>50113001</v>
      </c>
      <c r="F45" s="750" t="s">
        <v>601</v>
      </c>
      <c r="G45" s="749" t="s">
        <v>615</v>
      </c>
      <c r="H45" s="749">
        <v>214525</v>
      </c>
      <c r="I45" s="749">
        <v>214525</v>
      </c>
      <c r="J45" s="749" t="s">
        <v>679</v>
      </c>
      <c r="K45" s="749" t="s">
        <v>680</v>
      </c>
      <c r="L45" s="752">
        <v>26.459999999999997</v>
      </c>
      <c r="M45" s="752">
        <v>3</v>
      </c>
      <c r="N45" s="753">
        <v>79.38</v>
      </c>
    </row>
    <row r="46" spans="1:14" ht="14.45" customHeight="1" x14ac:dyDescent="0.2">
      <c r="A46" s="747" t="s">
        <v>577</v>
      </c>
      <c r="B46" s="748" t="s">
        <v>578</v>
      </c>
      <c r="C46" s="749" t="s">
        <v>590</v>
      </c>
      <c r="D46" s="750" t="s">
        <v>591</v>
      </c>
      <c r="E46" s="751">
        <v>50113001</v>
      </c>
      <c r="F46" s="750" t="s">
        <v>601</v>
      </c>
      <c r="G46" s="749" t="s">
        <v>615</v>
      </c>
      <c r="H46" s="749">
        <v>214427</v>
      </c>
      <c r="I46" s="749">
        <v>214427</v>
      </c>
      <c r="J46" s="749" t="s">
        <v>681</v>
      </c>
      <c r="K46" s="749" t="s">
        <v>682</v>
      </c>
      <c r="L46" s="752">
        <v>16.580000000000002</v>
      </c>
      <c r="M46" s="752">
        <v>9</v>
      </c>
      <c r="N46" s="753">
        <v>149.22000000000003</v>
      </c>
    </row>
    <row r="47" spans="1:14" ht="14.45" customHeight="1" x14ac:dyDescent="0.2">
      <c r="A47" s="747" t="s">
        <v>577</v>
      </c>
      <c r="B47" s="748" t="s">
        <v>578</v>
      </c>
      <c r="C47" s="749" t="s">
        <v>590</v>
      </c>
      <c r="D47" s="750" t="s">
        <v>591</v>
      </c>
      <c r="E47" s="751">
        <v>50113001</v>
      </c>
      <c r="F47" s="750" t="s">
        <v>601</v>
      </c>
      <c r="G47" s="749" t="s">
        <v>602</v>
      </c>
      <c r="H47" s="749">
        <v>176155</v>
      </c>
      <c r="I47" s="749">
        <v>76155</v>
      </c>
      <c r="J47" s="749" t="s">
        <v>683</v>
      </c>
      <c r="K47" s="749" t="s">
        <v>684</v>
      </c>
      <c r="L47" s="752">
        <v>61.410000000000011</v>
      </c>
      <c r="M47" s="752">
        <v>1</v>
      </c>
      <c r="N47" s="753">
        <v>61.410000000000011</v>
      </c>
    </row>
    <row r="48" spans="1:14" ht="14.45" customHeight="1" x14ac:dyDescent="0.2">
      <c r="A48" s="747" t="s">
        <v>577</v>
      </c>
      <c r="B48" s="748" t="s">
        <v>578</v>
      </c>
      <c r="C48" s="749" t="s">
        <v>590</v>
      </c>
      <c r="D48" s="750" t="s">
        <v>591</v>
      </c>
      <c r="E48" s="751">
        <v>50113001</v>
      </c>
      <c r="F48" s="750" t="s">
        <v>601</v>
      </c>
      <c r="G48" s="749" t="s">
        <v>602</v>
      </c>
      <c r="H48" s="749">
        <v>213255</v>
      </c>
      <c r="I48" s="749">
        <v>213255</v>
      </c>
      <c r="J48" s="749" t="s">
        <v>685</v>
      </c>
      <c r="K48" s="749" t="s">
        <v>686</v>
      </c>
      <c r="L48" s="752">
        <v>125.71999999999997</v>
      </c>
      <c r="M48" s="752">
        <v>1</v>
      </c>
      <c r="N48" s="753">
        <v>125.71999999999997</v>
      </c>
    </row>
    <row r="49" spans="1:14" ht="14.45" customHeight="1" x14ac:dyDescent="0.2">
      <c r="A49" s="747" t="s">
        <v>577</v>
      </c>
      <c r="B49" s="748" t="s">
        <v>578</v>
      </c>
      <c r="C49" s="749" t="s">
        <v>590</v>
      </c>
      <c r="D49" s="750" t="s">
        <v>591</v>
      </c>
      <c r="E49" s="751">
        <v>50113001</v>
      </c>
      <c r="F49" s="750" t="s">
        <v>601</v>
      </c>
      <c r="G49" s="749" t="s">
        <v>602</v>
      </c>
      <c r="H49" s="749">
        <v>216471</v>
      </c>
      <c r="I49" s="749">
        <v>216471</v>
      </c>
      <c r="J49" s="749" t="s">
        <v>687</v>
      </c>
      <c r="K49" s="749" t="s">
        <v>688</v>
      </c>
      <c r="L49" s="752">
        <v>123.41</v>
      </c>
      <c r="M49" s="752">
        <v>1</v>
      </c>
      <c r="N49" s="753">
        <v>123.41</v>
      </c>
    </row>
    <row r="50" spans="1:14" ht="14.45" customHeight="1" x14ac:dyDescent="0.2">
      <c r="A50" s="747" t="s">
        <v>577</v>
      </c>
      <c r="B50" s="748" t="s">
        <v>578</v>
      </c>
      <c r="C50" s="749" t="s">
        <v>590</v>
      </c>
      <c r="D50" s="750" t="s">
        <v>591</v>
      </c>
      <c r="E50" s="751">
        <v>50113001</v>
      </c>
      <c r="F50" s="750" t="s">
        <v>601</v>
      </c>
      <c r="G50" s="749" t="s">
        <v>602</v>
      </c>
      <c r="H50" s="749">
        <v>902072</v>
      </c>
      <c r="I50" s="749">
        <v>9999999</v>
      </c>
      <c r="J50" s="749" t="s">
        <v>689</v>
      </c>
      <c r="K50" s="749" t="s">
        <v>690</v>
      </c>
      <c r="L50" s="752">
        <v>32.647963925837345</v>
      </c>
      <c r="M50" s="752">
        <v>10</v>
      </c>
      <c r="N50" s="753">
        <v>326.47963925837348</v>
      </c>
    </row>
    <row r="51" spans="1:14" ht="14.45" customHeight="1" x14ac:dyDescent="0.2">
      <c r="A51" s="747" t="s">
        <v>577</v>
      </c>
      <c r="B51" s="748" t="s">
        <v>578</v>
      </c>
      <c r="C51" s="749" t="s">
        <v>590</v>
      </c>
      <c r="D51" s="750" t="s">
        <v>591</v>
      </c>
      <c r="E51" s="751">
        <v>50113001</v>
      </c>
      <c r="F51" s="750" t="s">
        <v>601</v>
      </c>
      <c r="G51" s="749" t="s">
        <v>602</v>
      </c>
      <c r="H51" s="749">
        <v>114075</v>
      </c>
      <c r="I51" s="749">
        <v>14075</v>
      </c>
      <c r="J51" s="749" t="s">
        <v>691</v>
      </c>
      <c r="K51" s="749" t="s">
        <v>692</v>
      </c>
      <c r="L51" s="752">
        <v>294.95</v>
      </c>
      <c r="M51" s="752">
        <v>3</v>
      </c>
      <c r="N51" s="753">
        <v>884.84999999999991</v>
      </c>
    </row>
    <row r="52" spans="1:14" ht="14.45" customHeight="1" x14ac:dyDescent="0.2">
      <c r="A52" s="747" t="s">
        <v>577</v>
      </c>
      <c r="B52" s="748" t="s">
        <v>578</v>
      </c>
      <c r="C52" s="749" t="s">
        <v>590</v>
      </c>
      <c r="D52" s="750" t="s">
        <v>591</v>
      </c>
      <c r="E52" s="751">
        <v>50113001</v>
      </c>
      <c r="F52" s="750" t="s">
        <v>601</v>
      </c>
      <c r="G52" s="749" t="s">
        <v>602</v>
      </c>
      <c r="H52" s="749">
        <v>197522</v>
      </c>
      <c r="I52" s="749">
        <v>97522</v>
      </c>
      <c r="J52" s="749" t="s">
        <v>691</v>
      </c>
      <c r="K52" s="749" t="s">
        <v>693</v>
      </c>
      <c r="L52" s="752">
        <v>159.19999999999996</v>
      </c>
      <c r="M52" s="752">
        <v>3</v>
      </c>
      <c r="N52" s="753">
        <v>477.59999999999991</v>
      </c>
    </row>
    <row r="53" spans="1:14" ht="14.45" customHeight="1" x14ac:dyDescent="0.2">
      <c r="A53" s="747" t="s">
        <v>577</v>
      </c>
      <c r="B53" s="748" t="s">
        <v>578</v>
      </c>
      <c r="C53" s="749" t="s">
        <v>590</v>
      </c>
      <c r="D53" s="750" t="s">
        <v>591</v>
      </c>
      <c r="E53" s="751">
        <v>50113001</v>
      </c>
      <c r="F53" s="750" t="s">
        <v>601</v>
      </c>
      <c r="G53" s="749" t="s">
        <v>602</v>
      </c>
      <c r="H53" s="749">
        <v>184090</v>
      </c>
      <c r="I53" s="749">
        <v>84090</v>
      </c>
      <c r="J53" s="749" t="s">
        <v>694</v>
      </c>
      <c r="K53" s="749" t="s">
        <v>695</v>
      </c>
      <c r="L53" s="752">
        <v>60.140000000000008</v>
      </c>
      <c r="M53" s="752">
        <v>4</v>
      </c>
      <c r="N53" s="753">
        <v>240.56000000000003</v>
      </c>
    </row>
    <row r="54" spans="1:14" ht="14.45" customHeight="1" x14ac:dyDescent="0.2">
      <c r="A54" s="747" t="s">
        <v>577</v>
      </c>
      <c r="B54" s="748" t="s">
        <v>578</v>
      </c>
      <c r="C54" s="749" t="s">
        <v>590</v>
      </c>
      <c r="D54" s="750" t="s">
        <v>591</v>
      </c>
      <c r="E54" s="751">
        <v>50113001</v>
      </c>
      <c r="F54" s="750" t="s">
        <v>601</v>
      </c>
      <c r="G54" s="749" t="s">
        <v>602</v>
      </c>
      <c r="H54" s="749">
        <v>230420</v>
      </c>
      <c r="I54" s="749">
        <v>230420</v>
      </c>
      <c r="J54" s="749" t="s">
        <v>696</v>
      </c>
      <c r="K54" s="749" t="s">
        <v>697</v>
      </c>
      <c r="L54" s="752">
        <v>77.063666666666677</v>
      </c>
      <c r="M54" s="752">
        <v>90</v>
      </c>
      <c r="N54" s="753">
        <v>6935.7300000000005</v>
      </c>
    </row>
    <row r="55" spans="1:14" ht="14.45" customHeight="1" x14ac:dyDescent="0.2">
      <c r="A55" s="747" t="s">
        <v>577</v>
      </c>
      <c r="B55" s="748" t="s">
        <v>578</v>
      </c>
      <c r="C55" s="749" t="s">
        <v>590</v>
      </c>
      <c r="D55" s="750" t="s">
        <v>591</v>
      </c>
      <c r="E55" s="751">
        <v>50113001</v>
      </c>
      <c r="F55" s="750" t="s">
        <v>601</v>
      </c>
      <c r="G55" s="749" t="s">
        <v>602</v>
      </c>
      <c r="H55" s="749">
        <v>102478</v>
      </c>
      <c r="I55" s="749">
        <v>2478</v>
      </c>
      <c r="J55" s="749" t="s">
        <v>696</v>
      </c>
      <c r="K55" s="749" t="s">
        <v>697</v>
      </c>
      <c r="L55" s="752">
        <v>77.08</v>
      </c>
      <c r="M55" s="752">
        <v>20</v>
      </c>
      <c r="N55" s="753">
        <v>1541.6</v>
      </c>
    </row>
    <row r="56" spans="1:14" ht="14.45" customHeight="1" x14ac:dyDescent="0.2">
      <c r="A56" s="747" t="s">
        <v>577</v>
      </c>
      <c r="B56" s="748" t="s">
        <v>578</v>
      </c>
      <c r="C56" s="749" t="s">
        <v>590</v>
      </c>
      <c r="D56" s="750" t="s">
        <v>591</v>
      </c>
      <c r="E56" s="751">
        <v>50113001</v>
      </c>
      <c r="F56" s="750" t="s">
        <v>601</v>
      </c>
      <c r="G56" s="749" t="s">
        <v>602</v>
      </c>
      <c r="H56" s="749">
        <v>230422</v>
      </c>
      <c r="I56" s="749">
        <v>230422</v>
      </c>
      <c r="J56" s="749" t="s">
        <v>696</v>
      </c>
      <c r="K56" s="749" t="s">
        <v>698</v>
      </c>
      <c r="L56" s="752">
        <v>39.900000000000006</v>
      </c>
      <c r="M56" s="752">
        <v>1</v>
      </c>
      <c r="N56" s="753">
        <v>39.900000000000006</v>
      </c>
    </row>
    <row r="57" spans="1:14" ht="14.45" customHeight="1" x14ac:dyDescent="0.2">
      <c r="A57" s="747" t="s">
        <v>577</v>
      </c>
      <c r="B57" s="748" t="s">
        <v>578</v>
      </c>
      <c r="C57" s="749" t="s">
        <v>590</v>
      </c>
      <c r="D57" s="750" t="s">
        <v>591</v>
      </c>
      <c r="E57" s="751">
        <v>50113001</v>
      </c>
      <c r="F57" s="750" t="s">
        <v>601</v>
      </c>
      <c r="G57" s="749" t="s">
        <v>602</v>
      </c>
      <c r="H57" s="749">
        <v>175632</v>
      </c>
      <c r="I57" s="749">
        <v>75632</v>
      </c>
      <c r="J57" s="749" t="s">
        <v>699</v>
      </c>
      <c r="K57" s="749" t="s">
        <v>700</v>
      </c>
      <c r="L57" s="752">
        <v>87.45999999999998</v>
      </c>
      <c r="M57" s="752">
        <v>1</v>
      </c>
      <c r="N57" s="753">
        <v>87.45999999999998</v>
      </c>
    </row>
    <row r="58" spans="1:14" ht="14.45" customHeight="1" x14ac:dyDescent="0.2">
      <c r="A58" s="747" t="s">
        <v>577</v>
      </c>
      <c r="B58" s="748" t="s">
        <v>578</v>
      </c>
      <c r="C58" s="749" t="s">
        <v>590</v>
      </c>
      <c r="D58" s="750" t="s">
        <v>591</v>
      </c>
      <c r="E58" s="751">
        <v>50113001</v>
      </c>
      <c r="F58" s="750" t="s">
        <v>601</v>
      </c>
      <c r="G58" s="749" t="s">
        <v>602</v>
      </c>
      <c r="H58" s="749">
        <v>846346</v>
      </c>
      <c r="I58" s="749">
        <v>119672</v>
      </c>
      <c r="J58" s="749" t="s">
        <v>701</v>
      </c>
      <c r="K58" s="749" t="s">
        <v>702</v>
      </c>
      <c r="L58" s="752">
        <v>113.31000000000002</v>
      </c>
      <c r="M58" s="752">
        <v>3</v>
      </c>
      <c r="N58" s="753">
        <v>339.93000000000006</v>
      </c>
    </row>
    <row r="59" spans="1:14" ht="14.45" customHeight="1" x14ac:dyDescent="0.2">
      <c r="A59" s="747" t="s">
        <v>577</v>
      </c>
      <c r="B59" s="748" t="s">
        <v>578</v>
      </c>
      <c r="C59" s="749" t="s">
        <v>590</v>
      </c>
      <c r="D59" s="750" t="s">
        <v>591</v>
      </c>
      <c r="E59" s="751">
        <v>50113001</v>
      </c>
      <c r="F59" s="750" t="s">
        <v>601</v>
      </c>
      <c r="G59" s="749" t="s">
        <v>602</v>
      </c>
      <c r="H59" s="749">
        <v>183318</v>
      </c>
      <c r="I59" s="749">
        <v>83318</v>
      </c>
      <c r="J59" s="749" t="s">
        <v>703</v>
      </c>
      <c r="K59" s="749" t="s">
        <v>704</v>
      </c>
      <c r="L59" s="752">
        <v>31.800000000000008</v>
      </c>
      <c r="M59" s="752">
        <v>1</v>
      </c>
      <c r="N59" s="753">
        <v>31.800000000000008</v>
      </c>
    </row>
    <row r="60" spans="1:14" ht="14.45" customHeight="1" x14ac:dyDescent="0.2">
      <c r="A60" s="747" t="s">
        <v>577</v>
      </c>
      <c r="B60" s="748" t="s">
        <v>578</v>
      </c>
      <c r="C60" s="749" t="s">
        <v>590</v>
      </c>
      <c r="D60" s="750" t="s">
        <v>591</v>
      </c>
      <c r="E60" s="751">
        <v>50113001</v>
      </c>
      <c r="F60" s="750" t="s">
        <v>601</v>
      </c>
      <c r="G60" s="749" t="s">
        <v>602</v>
      </c>
      <c r="H60" s="749">
        <v>108499</v>
      </c>
      <c r="I60" s="749">
        <v>8499</v>
      </c>
      <c r="J60" s="749" t="s">
        <v>705</v>
      </c>
      <c r="K60" s="749" t="s">
        <v>706</v>
      </c>
      <c r="L60" s="752">
        <v>111.52000000000002</v>
      </c>
      <c r="M60" s="752">
        <v>8</v>
      </c>
      <c r="N60" s="753">
        <v>892.1600000000002</v>
      </c>
    </row>
    <row r="61" spans="1:14" ht="14.45" customHeight="1" x14ac:dyDescent="0.2">
      <c r="A61" s="747" t="s">
        <v>577</v>
      </c>
      <c r="B61" s="748" t="s">
        <v>578</v>
      </c>
      <c r="C61" s="749" t="s">
        <v>590</v>
      </c>
      <c r="D61" s="750" t="s">
        <v>591</v>
      </c>
      <c r="E61" s="751">
        <v>50113001</v>
      </c>
      <c r="F61" s="750" t="s">
        <v>601</v>
      </c>
      <c r="G61" s="749" t="s">
        <v>602</v>
      </c>
      <c r="H61" s="749">
        <v>231751</v>
      </c>
      <c r="I61" s="749">
        <v>231751</v>
      </c>
      <c r="J61" s="749" t="s">
        <v>707</v>
      </c>
      <c r="K61" s="749" t="s">
        <v>706</v>
      </c>
      <c r="L61" s="752">
        <v>111.515</v>
      </c>
      <c r="M61" s="752">
        <v>16</v>
      </c>
      <c r="N61" s="753">
        <v>1784.24</v>
      </c>
    </row>
    <row r="62" spans="1:14" ht="14.45" customHeight="1" x14ac:dyDescent="0.2">
      <c r="A62" s="747" t="s">
        <v>577</v>
      </c>
      <c r="B62" s="748" t="s">
        <v>578</v>
      </c>
      <c r="C62" s="749" t="s">
        <v>590</v>
      </c>
      <c r="D62" s="750" t="s">
        <v>591</v>
      </c>
      <c r="E62" s="751">
        <v>50113001</v>
      </c>
      <c r="F62" s="750" t="s">
        <v>601</v>
      </c>
      <c r="G62" s="749" t="s">
        <v>602</v>
      </c>
      <c r="H62" s="749">
        <v>102479</v>
      </c>
      <c r="I62" s="749">
        <v>2479</v>
      </c>
      <c r="J62" s="749" t="s">
        <v>708</v>
      </c>
      <c r="K62" s="749" t="s">
        <v>709</v>
      </c>
      <c r="L62" s="752">
        <v>65.570000000000007</v>
      </c>
      <c r="M62" s="752">
        <v>6</v>
      </c>
      <c r="N62" s="753">
        <v>393.42000000000007</v>
      </c>
    </row>
    <row r="63" spans="1:14" ht="14.45" customHeight="1" x14ac:dyDescent="0.2">
      <c r="A63" s="747" t="s">
        <v>577</v>
      </c>
      <c r="B63" s="748" t="s">
        <v>578</v>
      </c>
      <c r="C63" s="749" t="s">
        <v>590</v>
      </c>
      <c r="D63" s="750" t="s">
        <v>591</v>
      </c>
      <c r="E63" s="751">
        <v>50113001</v>
      </c>
      <c r="F63" s="750" t="s">
        <v>601</v>
      </c>
      <c r="G63" s="749" t="s">
        <v>602</v>
      </c>
      <c r="H63" s="749">
        <v>175289</v>
      </c>
      <c r="I63" s="749">
        <v>75289</v>
      </c>
      <c r="J63" s="749" t="s">
        <v>710</v>
      </c>
      <c r="K63" s="749" t="s">
        <v>711</v>
      </c>
      <c r="L63" s="752">
        <v>118.34000000000003</v>
      </c>
      <c r="M63" s="752">
        <v>1</v>
      </c>
      <c r="N63" s="753">
        <v>118.34000000000003</v>
      </c>
    </row>
    <row r="64" spans="1:14" ht="14.45" customHeight="1" x14ac:dyDescent="0.2">
      <c r="A64" s="747" t="s">
        <v>577</v>
      </c>
      <c r="B64" s="748" t="s">
        <v>578</v>
      </c>
      <c r="C64" s="749" t="s">
        <v>590</v>
      </c>
      <c r="D64" s="750" t="s">
        <v>591</v>
      </c>
      <c r="E64" s="751">
        <v>50113001</v>
      </c>
      <c r="F64" s="750" t="s">
        <v>601</v>
      </c>
      <c r="G64" s="749" t="s">
        <v>602</v>
      </c>
      <c r="H64" s="749">
        <v>157542</v>
      </c>
      <c r="I64" s="749">
        <v>57542</v>
      </c>
      <c r="J64" s="749" t="s">
        <v>712</v>
      </c>
      <c r="K64" s="749" t="s">
        <v>713</v>
      </c>
      <c r="L64" s="752">
        <v>68.869999999999976</v>
      </c>
      <c r="M64" s="752">
        <v>1</v>
      </c>
      <c r="N64" s="753">
        <v>68.869999999999976</v>
      </c>
    </row>
    <row r="65" spans="1:14" ht="14.45" customHeight="1" x14ac:dyDescent="0.2">
      <c r="A65" s="747" t="s">
        <v>577</v>
      </c>
      <c r="B65" s="748" t="s">
        <v>578</v>
      </c>
      <c r="C65" s="749" t="s">
        <v>590</v>
      </c>
      <c r="D65" s="750" t="s">
        <v>591</v>
      </c>
      <c r="E65" s="751">
        <v>50113001</v>
      </c>
      <c r="F65" s="750" t="s">
        <v>601</v>
      </c>
      <c r="G65" s="749" t="s">
        <v>602</v>
      </c>
      <c r="H65" s="749">
        <v>158425</v>
      </c>
      <c r="I65" s="749">
        <v>58425</v>
      </c>
      <c r="J65" s="749" t="s">
        <v>714</v>
      </c>
      <c r="K65" s="749" t="s">
        <v>715</v>
      </c>
      <c r="L65" s="752">
        <v>82.483333333333334</v>
      </c>
      <c r="M65" s="752">
        <v>3</v>
      </c>
      <c r="N65" s="753">
        <v>247.45</v>
      </c>
    </row>
    <row r="66" spans="1:14" ht="14.45" customHeight="1" x14ac:dyDescent="0.2">
      <c r="A66" s="747" t="s">
        <v>577</v>
      </c>
      <c r="B66" s="748" t="s">
        <v>578</v>
      </c>
      <c r="C66" s="749" t="s">
        <v>590</v>
      </c>
      <c r="D66" s="750" t="s">
        <v>591</v>
      </c>
      <c r="E66" s="751">
        <v>50113001</v>
      </c>
      <c r="F66" s="750" t="s">
        <v>601</v>
      </c>
      <c r="G66" s="749" t="s">
        <v>602</v>
      </c>
      <c r="H66" s="749">
        <v>154539</v>
      </c>
      <c r="I66" s="749">
        <v>54539</v>
      </c>
      <c r="J66" s="749" t="s">
        <v>716</v>
      </c>
      <c r="K66" s="749" t="s">
        <v>717</v>
      </c>
      <c r="L66" s="752">
        <v>60.197333333333333</v>
      </c>
      <c r="M66" s="752">
        <v>75</v>
      </c>
      <c r="N66" s="753">
        <v>4514.8</v>
      </c>
    </row>
    <row r="67" spans="1:14" ht="14.45" customHeight="1" x14ac:dyDescent="0.2">
      <c r="A67" s="747" t="s">
        <v>577</v>
      </c>
      <c r="B67" s="748" t="s">
        <v>578</v>
      </c>
      <c r="C67" s="749" t="s">
        <v>590</v>
      </c>
      <c r="D67" s="750" t="s">
        <v>591</v>
      </c>
      <c r="E67" s="751">
        <v>50113001</v>
      </c>
      <c r="F67" s="750" t="s">
        <v>601</v>
      </c>
      <c r="G67" s="749" t="s">
        <v>602</v>
      </c>
      <c r="H67" s="749">
        <v>179333</v>
      </c>
      <c r="I67" s="749">
        <v>179333</v>
      </c>
      <c r="J67" s="749" t="s">
        <v>718</v>
      </c>
      <c r="K67" s="749" t="s">
        <v>719</v>
      </c>
      <c r="L67" s="752">
        <v>225.35249999999996</v>
      </c>
      <c r="M67" s="752">
        <v>16</v>
      </c>
      <c r="N67" s="753">
        <v>3605.6399999999994</v>
      </c>
    </row>
    <row r="68" spans="1:14" ht="14.45" customHeight="1" x14ac:dyDescent="0.2">
      <c r="A68" s="747" t="s">
        <v>577</v>
      </c>
      <c r="B68" s="748" t="s">
        <v>578</v>
      </c>
      <c r="C68" s="749" t="s">
        <v>590</v>
      </c>
      <c r="D68" s="750" t="s">
        <v>591</v>
      </c>
      <c r="E68" s="751">
        <v>50113001</v>
      </c>
      <c r="F68" s="750" t="s">
        <v>601</v>
      </c>
      <c r="G68" s="749" t="s">
        <v>602</v>
      </c>
      <c r="H68" s="749">
        <v>179327</v>
      </c>
      <c r="I68" s="749">
        <v>179327</v>
      </c>
      <c r="J68" s="749" t="s">
        <v>718</v>
      </c>
      <c r="K68" s="749" t="s">
        <v>664</v>
      </c>
      <c r="L68" s="752">
        <v>74.564999999999998</v>
      </c>
      <c r="M68" s="752">
        <v>8</v>
      </c>
      <c r="N68" s="753">
        <v>596.52</v>
      </c>
    </row>
    <row r="69" spans="1:14" ht="14.45" customHeight="1" x14ac:dyDescent="0.2">
      <c r="A69" s="747" t="s">
        <v>577</v>
      </c>
      <c r="B69" s="748" t="s">
        <v>578</v>
      </c>
      <c r="C69" s="749" t="s">
        <v>590</v>
      </c>
      <c r="D69" s="750" t="s">
        <v>591</v>
      </c>
      <c r="E69" s="751">
        <v>50113001</v>
      </c>
      <c r="F69" s="750" t="s">
        <v>601</v>
      </c>
      <c r="G69" s="749" t="s">
        <v>602</v>
      </c>
      <c r="H69" s="749">
        <v>226523</v>
      </c>
      <c r="I69" s="749">
        <v>226523</v>
      </c>
      <c r="J69" s="749" t="s">
        <v>720</v>
      </c>
      <c r="K69" s="749" t="s">
        <v>721</v>
      </c>
      <c r="L69" s="752">
        <v>51.960000000000008</v>
      </c>
      <c r="M69" s="752">
        <v>2</v>
      </c>
      <c r="N69" s="753">
        <v>103.92000000000002</v>
      </c>
    </row>
    <row r="70" spans="1:14" ht="14.45" customHeight="1" x14ac:dyDescent="0.2">
      <c r="A70" s="747" t="s">
        <v>577</v>
      </c>
      <c r="B70" s="748" t="s">
        <v>578</v>
      </c>
      <c r="C70" s="749" t="s">
        <v>590</v>
      </c>
      <c r="D70" s="750" t="s">
        <v>591</v>
      </c>
      <c r="E70" s="751">
        <v>50113001</v>
      </c>
      <c r="F70" s="750" t="s">
        <v>601</v>
      </c>
      <c r="G70" s="749" t="s">
        <v>602</v>
      </c>
      <c r="H70" s="749">
        <v>207889</v>
      </c>
      <c r="I70" s="749">
        <v>207889</v>
      </c>
      <c r="J70" s="749" t="s">
        <v>722</v>
      </c>
      <c r="K70" s="749" t="s">
        <v>723</v>
      </c>
      <c r="L70" s="752">
        <v>97.886923076923068</v>
      </c>
      <c r="M70" s="752">
        <v>13</v>
      </c>
      <c r="N70" s="753">
        <v>1272.53</v>
      </c>
    </row>
    <row r="71" spans="1:14" ht="14.45" customHeight="1" x14ac:dyDescent="0.2">
      <c r="A71" s="747" t="s">
        <v>577</v>
      </c>
      <c r="B71" s="748" t="s">
        <v>578</v>
      </c>
      <c r="C71" s="749" t="s">
        <v>590</v>
      </c>
      <c r="D71" s="750" t="s">
        <v>591</v>
      </c>
      <c r="E71" s="751">
        <v>50113001</v>
      </c>
      <c r="F71" s="750" t="s">
        <v>601</v>
      </c>
      <c r="G71" s="749" t="s">
        <v>602</v>
      </c>
      <c r="H71" s="749">
        <v>920235</v>
      </c>
      <c r="I71" s="749">
        <v>15880</v>
      </c>
      <c r="J71" s="749" t="s">
        <v>724</v>
      </c>
      <c r="K71" s="749" t="s">
        <v>579</v>
      </c>
      <c r="L71" s="752">
        <v>163.5698895705853</v>
      </c>
      <c r="M71" s="752">
        <v>2</v>
      </c>
      <c r="N71" s="753">
        <v>327.13977914117061</v>
      </c>
    </row>
    <row r="72" spans="1:14" ht="14.45" customHeight="1" x14ac:dyDescent="0.2">
      <c r="A72" s="747" t="s">
        <v>577</v>
      </c>
      <c r="B72" s="748" t="s">
        <v>578</v>
      </c>
      <c r="C72" s="749" t="s">
        <v>590</v>
      </c>
      <c r="D72" s="750" t="s">
        <v>591</v>
      </c>
      <c r="E72" s="751">
        <v>50113001</v>
      </c>
      <c r="F72" s="750" t="s">
        <v>601</v>
      </c>
      <c r="G72" s="749" t="s">
        <v>602</v>
      </c>
      <c r="H72" s="749">
        <v>23987</v>
      </c>
      <c r="I72" s="749">
        <v>23987</v>
      </c>
      <c r="J72" s="749" t="s">
        <v>725</v>
      </c>
      <c r="K72" s="749" t="s">
        <v>726</v>
      </c>
      <c r="L72" s="752">
        <v>168.78127282755202</v>
      </c>
      <c r="M72" s="752">
        <v>8</v>
      </c>
      <c r="N72" s="753">
        <v>1350.2501826204161</v>
      </c>
    </row>
    <row r="73" spans="1:14" ht="14.45" customHeight="1" x14ac:dyDescent="0.2">
      <c r="A73" s="747" t="s">
        <v>577</v>
      </c>
      <c r="B73" s="748" t="s">
        <v>578</v>
      </c>
      <c r="C73" s="749" t="s">
        <v>590</v>
      </c>
      <c r="D73" s="750" t="s">
        <v>591</v>
      </c>
      <c r="E73" s="751">
        <v>50113001</v>
      </c>
      <c r="F73" s="750" t="s">
        <v>601</v>
      </c>
      <c r="G73" s="749" t="s">
        <v>602</v>
      </c>
      <c r="H73" s="749">
        <v>210108</v>
      </c>
      <c r="I73" s="749">
        <v>210108</v>
      </c>
      <c r="J73" s="749" t="s">
        <v>727</v>
      </c>
      <c r="K73" s="749" t="s">
        <v>728</v>
      </c>
      <c r="L73" s="752">
        <v>735.00999999999988</v>
      </c>
      <c r="M73" s="752">
        <v>1</v>
      </c>
      <c r="N73" s="753">
        <v>735.00999999999988</v>
      </c>
    </row>
    <row r="74" spans="1:14" ht="14.45" customHeight="1" x14ac:dyDescent="0.2">
      <c r="A74" s="747" t="s">
        <v>577</v>
      </c>
      <c r="B74" s="748" t="s">
        <v>578</v>
      </c>
      <c r="C74" s="749" t="s">
        <v>590</v>
      </c>
      <c r="D74" s="750" t="s">
        <v>591</v>
      </c>
      <c r="E74" s="751">
        <v>50113001</v>
      </c>
      <c r="F74" s="750" t="s">
        <v>601</v>
      </c>
      <c r="G74" s="749" t="s">
        <v>602</v>
      </c>
      <c r="H74" s="749">
        <v>192205</v>
      </c>
      <c r="I74" s="749">
        <v>192205</v>
      </c>
      <c r="J74" s="749" t="s">
        <v>729</v>
      </c>
      <c r="K74" s="749" t="s">
        <v>730</v>
      </c>
      <c r="L74" s="752">
        <v>87.88</v>
      </c>
      <c r="M74" s="752">
        <v>1</v>
      </c>
      <c r="N74" s="753">
        <v>87.88</v>
      </c>
    </row>
    <row r="75" spans="1:14" ht="14.45" customHeight="1" x14ac:dyDescent="0.2">
      <c r="A75" s="747" t="s">
        <v>577</v>
      </c>
      <c r="B75" s="748" t="s">
        <v>578</v>
      </c>
      <c r="C75" s="749" t="s">
        <v>590</v>
      </c>
      <c r="D75" s="750" t="s">
        <v>591</v>
      </c>
      <c r="E75" s="751">
        <v>50113001</v>
      </c>
      <c r="F75" s="750" t="s">
        <v>601</v>
      </c>
      <c r="G75" s="749" t="s">
        <v>602</v>
      </c>
      <c r="H75" s="749">
        <v>145275</v>
      </c>
      <c r="I75" s="749">
        <v>45275</v>
      </c>
      <c r="J75" s="749" t="s">
        <v>731</v>
      </c>
      <c r="K75" s="749" t="s">
        <v>732</v>
      </c>
      <c r="L75" s="752">
        <v>67.849999999999994</v>
      </c>
      <c r="M75" s="752">
        <v>5</v>
      </c>
      <c r="N75" s="753">
        <v>339.25</v>
      </c>
    </row>
    <row r="76" spans="1:14" ht="14.45" customHeight="1" x14ac:dyDescent="0.2">
      <c r="A76" s="747" t="s">
        <v>577</v>
      </c>
      <c r="B76" s="748" t="s">
        <v>578</v>
      </c>
      <c r="C76" s="749" t="s">
        <v>590</v>
      </c>
      <c r="D76" s="750" t="s">
        <v>591</v>
      </c>
      <c r="E76" s="751">
        <v>50113001</v>
      </c>
      <c r="F76" s="750" t="s">
        <v>601</v>
      </c>
      <c r="G76" s="749" t="s">
        <v>602</v>
      </c>
      <c r="H76" s="749">
        <v>229191</v>
      </c>
      <c r="I76" s="749">
        <v>229191</v>
      </c>
      <c r="J76" s="749" t="s">
        <v>733</v>
      </c>
      <c r="K76" s="749" t="s">
        <v>734</v>
      </c>
      <c r="L76" s="752">
        <v>141.37</v>
      </c>
      <c r="M76" s="752">
        <v>12</v>
      </c>
      <c r="N76" s="753">
        <v>1696.44</v>
      </c>
    </row>
    <row r="77" spans="1:14" ht="14.45" customHeight="1" x14ac:dyDescent="0.2">
      <c r="A77" s="747" t="s">
        <v>577</v>
      </c>
      <c r="B77" s="748" t="s">
        <v>578</v>
      </c>
      <c r="C77" s="749" t="s">
        <v>590</v>
      </c>
      <c r="D77" s="750" t="s">
        <v>591</v>
      </c>
      <c r="E77" s="751">
        <v>50113001</v>
      </c>
      <c r="F77" s="750" t="s">
        <v>601</v>
      </c>
      <c r="G77" s="749" t="s">
        <v>602</v>
      </c>
      <c r="H77" s="749">
        <v>202796</v>
      </c>
      <c r="I77" s="749">
        <v>202796</v>
      </c>
      <c r="J77" s="749" t="s">
        <v>735</v>
      </c>
      <c r="K77" s="749" t="s">
        <v>736</v>
      </c>
      <c r="L77" s="752">
        <v>316.25</v>
      </c>
      <c r="M77" s="752">
        <v>1</v>
      </c>
      <c r="N77" s="753">
        <v>316.25</v>
      </c>
    </row>
    <row r="78" spans="1:14" ht="14.45" customHeight="1" x14ac:dyDescent="0.2">
      <c r="A78" s="747" t="s">
        <v>577</v>
      </c>
      <c r="B78" s="748" t="s">
        <v>578</v>
      </c>
      <c r="C78" s="749" t="s">
        <v>590</v>
      </c>
      <c r="D78" s="750" t="s">
        <v>591</v>
      </c>
      <c r="E78" s="751">
        <v>50113001</v>
      </c>
      <c r="F78" s="750" t="s">
        <v>601</v>
      </c>
      <c r="G78" s="749" t="s">
        <v>602</v>
      </c>
      <c r="H78" s="749">
        <v>156304</v>
      </c>
      <c r="I78" s="749">
        <v>180471</v>
      </c>
      <c r="J78" s="749" t="s">
        <v>737</v>
      </c>
      <c r="K78" s="749" t="s">
        <v>738</v>
      </c>
      <c r="L78" s="752">
        <v>837.9100000000002</v>
      </c>
      <c r="M78" s="752">
        <v>1</v>
      </c>
      <c r="N78" s="753">
        <v>837.9100000000002</v>
      </c>
    </row>
    <row r="79" spans="1:14" ht="14.45" customHeight="1" x14ac:dyDescent="0.2">
      <c r="A79" s="747" t="s">
        <v>577</v>
      </c>
      <c r="B79" s="748" t="s">
        <v>578</v>
      </c>
      <c r="C79" s="749" t="s">
        <v>590</v>
      </c>
      <c r="D79" s="750" t="s">
        <v>591</v>
      </c>
      <c r="E79" s="751">
        <v>50113001</v>
      </c>
      <c r="F79" s="750" t="s">
        <v>601</v>
      </c>
      <c r="G79" s="749" t="s">
        <v>602</v>
      </c>
      <c r="H79" s="749">
        <v>214593</v>
      </c>
      <c r="I79" s="749">
        <v>214593</v>
      </c>
      <c r="J79" s="749" t="s">
        <v>739</v>
      </c>
      <c r="K79" s="749" t="s">
        <v>740</v>
      </c>
      <c r="L79" s="752">
        <v>56.100000000000009</v>
      </c>
      <c r="M79" s="752">
        <v>9</v>
      </c>
      <c r="N79" s="753">
        <v>504.90000000000009</v>
      </c>
    </row>
    <row r="80" spans="1:14" ht="14.45" customHeight="1" x14ac:dyDescent="0.2">
      <c r="A80" s="747" t="s">
        <v>577</v>
      </c>
      <c r="B80" s="748" t="s">
        <v>578</v>
      </c>
      <c r="C80" s="749" t="s">
        <v>590</v>
      </c>
      <c r="D80" s="750" t="s">
        <v>591</v>
      </c>
      <c r="E80" s="751">
        <v>50113001</v>
      </c>
      <c r="F80" s="750" t="s">
        <v>601</v>
      </c>
      <c r="G80" s="749" t="s">
        <v>602</v>
      </c>
      <c r="H80" s="749">
        <v>192757</v>
      </c>
      <c r="I80" s="749">
        <v>92757</v>
      </c>
      <c r="J80" s="749" t="s">
        <v>741</v>
      </c>
      <c r="K80" s="749" t="s">
        <v>742</v>
      </c>
      <c r="L80" s="752">
        <v>74.34</v>
      </c>
      <c r="M80" s="752">
        <v>2</v>
      </c>
      <c r="N80" s="753">
        <v>148.68</v>
      </c>
    </row>
    <row r="81" spans="1:14" ht="14.45" customHeight="1" x14ac:dyDescent="0.2">
      <c r="A81" s="747" t="s">
        <v>577</v>
      </c>
      <c r="B81" s="748" t="s">
        <v>578</v>
      </c>
      <c r="C81" s="749" t="s">
        <v>590</v>
      </c>
      <c r="D81" s="750" t="s">
        <v>591</v>
      </c>
      <c r="E81" s="751">
        <v>50113001</v>
      </c>
      <c r="F81" s="750" t="s">
        <v>601</v>
      </c>
      <c r="G81" s="749" t="s">
        <v>602</v>
      </c>
      <c r="H81" s="749">
        <v>157586</v>
      </c>
      <c r="I81" s="749">
        <v>57586</v>
      </c>
      <c r="J81" s="749" t="s">
        <v>743</v>
      </c>
      <c r="K81" s="749" t="s">
        <v>744</v>
      </c>
      <c r="L81" s="752">
        <v>73.710000000000008</v>
      </c>
      <c r="M81" s="752">
        <v>1</v>
      </c>
      <c r="N81" s="753">
        <v>73.710000000000008</v>
      </c>
    </row>
    <row r="82" spans="1:14" ht="14.45" customHeight="1" x14ac:dyDescent="0.2">
      <c r="A82" s="747" t="s">
        <v>577</v>
      </c>
      <c r="B82" s="748" t="s">
        <v>578</v>
      </c>
      <c r="C82" s="749" t="s">
        <v>590</v>
      </c>
      <c r="D82" s="750" t="s">
        <v>591</v>
      </c>
      <c r="E82" s="751">
        <v>50113001</v>
      </c>
      <c r="F82" s="750" t="s">
        <v>601</v>
      </c>
      <c r="G82" s="749" t="s">
        <v>602</v>
      </c>
      <c r="H82" s="749">
        <v>848560</v>
      </c>
      <c r="I82" s="749">
        <v>125752</v>
      </c>
      <c r="J82" s="749" t="s">
        <v>745</v>
      </c>
      <c r="K82" s="749" t="s">
        <v>746</v>
      </c>
      <c r="L82" s="752">
        <v>224.87333333333333</v>
      </c>
      <c r="M82" s="752">
        <v>3</v>
      </c>
      <c r="N82" s="753">
        <v>674.62</v>
      </c>
    </row>
    <row r="83" spans="1:14" ht="14.45" customHeight="1" x14ac:dyDescent="0.2">
      <c r="A83" s="747" t="s">
        <v>577</v>
      </c>
      <c r="B83" s="748" t="s">
        <v>578</v>
      </c>
      <c r="C83" s="749" t="s">
        <v>590</v>
      </c>
      <c r="D83" s="750" t="s">
        <v>591</v>
      </c>
      <c r="E83" s="751">
        <v>50113001</v>
      </c>
      <c r="F83" s="750" t="s">
        <v>601</v>
      </c>
      <c r="G83" s="749" t="s">
        <v>615</v>
      </c>
      <c r="H83" s="749">
        <v>169191</v>
      </c>
      <c r="I83" s="749">
        <v>69191</v>
      </c>
      <c r="J83" s="749" t="s">
        <v>747</v>
      </c>
      <c r="K83" s="749" t="s">
        <v>748</v>
      </c>
      <c r="L83" s="752">
        <v>94.269999999999982</v>
      </c>
      <c r="M83" s="752">
        <v>1</v>
      </c>
      <c r="N83" s="753">
        <v>94.269999999999982</v>
      </c>
    </row>
    <row r="84" spans="1:14" ht="14.45" customHeight="1" x14ac:dyDescent="0.2">
      <c r="A84" s="747" t="s">
        <v>577</v>
      </c>
      <c r="B84" s="748" t="s">
        <v>578</v>
      </c>
      <c r="C84" s="749" t="s">
        <v>590</v>
      </c>
      <c r="D84" s="750" t="s">
        <v>591</v>
      </c>
      <c r="E84" s="751">
        <v>50113001</v>
      </c>
      <c r="F84" s="750" t="s">
        <v>601</v>
      </c>
      <c r="G84" s="749" t="s">
        <v>615</v>
      </c>
      <c r="H84" s="749">
        <v>169189</v>
      </c>
      <c r="I84" s="749">
        <v>69189</v>
      </c>
      <c r="J84" s="749" t="s">
        <v>749</v>
      </c>
      <c r="K84" s="749" t="s">
        <v>750</v>
      </c>
      <c r="L84" s="752">
        <v>61.109999999999992</v>
      </c>
      <c r="M84" s="752">
        <v>1</v>
      </c>
      <c r="N84" s="753">
        <v>61.109999999999992</v>
      </c>
    </row>
    <row r="85" spans="1:14" ht="14.45" customHeight="1" x14ac:dyDescent="0.2">
      <c r="A85" s="747" t="s">
        <v>577</v>
      </c>
      <c r="B85" s="748" t="s">
        <v>578</v>
      </c>
      <c r="C85" s="749" t="s">
        <v>590</v>
      </c>
      <c r="D85" s="750" t="s">
        <v>591</v>
      </c>
      <c r="E85" s="751">
        <v>50113001</v>
      </c>
      <c r="F85" s="750" t="s">
        <v>601</v>
      </c>
      <c r="G85" s="749" t="s">
        <v>615</v>
      </c>
      <c r="H85" s="749">
        <v>147454</v>
      </c>
      <c r="I85" s="749">
        <v>147454</v>
      </c>
      <c r="J85" s="749" t="s">
        <v>751</v>
      </c>
      <c r="K85" s="749" t="s">
        <v>752</v>
      </c>
      <c r="L85" s="752">
        <v>92.3</v>
      </c>
      <c r="M85" s="752">
        <v>1</v>
      </c>
      <c r="N85" s="753">
        <v>92.3</v>
      </c>
    </row>
    <row r="86" spans="1:14" ht="14.45" customHeight="1" x14ac:dyDescent="0.2">
      <c r="A86" s="747" t="s">
        <v>577</v>
      </c>
      <c r="B86" s="748" t="s">
        <v>578</v>
      </c>
      <c r="C86" s="749" t="s">
        <v>590</v>
      </c>
      <c r="D86" s="750" t="s">
        <v>591</v>
      </c>
      <c r="E86" s="751">
        <v>50113001</v>
      </c>
      <c r="F86" s="750" t="s">
        <v>601</v>
      </c>
      <c r="G86" s="749" t="s">
        <v>602</v>
      </c>
      <c r="H86" s="749">
        <v>214596</v>
      </c>
      <c r="I86" s="749">
        <v>214596</v>
      </c>
      <c r="J86" s="749" t="s">
        <v>753</v>
      </c>
      <c r="K86" s="749" t="s">
        <v>754</v>
      </c>
      <c r="L86" s="752">
        <v>84.06</v>
      </c>
      <c r="M86" s="752">
        <v>1</v>
      </c>
      <c r="N86" s="753">
        <v>84.06</v>
      </c>
    </row>
    <row r="87" spans="1:14" ht="14.45" customHeight="1" x14ac:dyDescent="0.2">
      <c r="A87" s="747" t="s">
        <v>577</v>
      </c>
      <c r="B87" s="748" t="s">
        <v>578</v>
      </c>
      <c r="C87" s="749" t="s">
        <v>590</v>
      </c>
      <c r="D87" s="750" t="s">
        <v>591</v>
      </c>
      <c r="E87" s="751">
        <v>50113001</v>
      </c>
      <c r="F87" s="750" t="s">
        <v>601</v>
      </c>
      <c r="G87" s="749" t="s">
        <v>602</v>
      </c>
      <c r="H87" s="749">
        <v>196193</v>
      </c>
      <c r="I87" s="749">
        <v>96193</v>
      </c>
      <c r="J87" s="749" t="s">
        <v>755</v>
      </c>
      <c r="K87" s="749" t="s">
        <v>756</v>
      </c>
      <c r="L87" s="752">
        <v>39.270000000000003</v>
      </c>
      <c r="M87" s="752">
        <v>2</v>
      </c>
      <c r="N87" s="753">
        <v>78.540000000000006</v>
      </c>
    </row>
    <row r="88" spans="1:14" ht="14.45" customHeight="1" x14ac:dyDescent="0.2">
      <c r="A88" s="747" t="s">
        <v>577</v>
      </c>
      <c r="B88" s="748" t="s">
        <v>578</v>
      </c>
      <c r="C88" s="749" t="s">
        <v>590</v>
      </c>
      <c r="D88" s="750" t="s">
        <v>591</v>
      </c>
      <c r="E88" s="751">
        <v>50113001</v>
      </c>
      <c r="F88" s="750" t="s">
        <v>601</v>
      </c>
      <c r="G88" s="749" t="s">
        <v>602</v>
      </c>
      <c r="H88" s="749">
        <v>184114</v>
      </c>
      <c r="I88" s="749">
        <v>84114</v>
      </c>
      <c r="J88" s="749" t="s">
        <v>757</v>
      </c>
      <c r="K88" s="749" t="s">
        <v>758</v>
      </c>
      <c r="L88" s="752">
        <v>97.999999999999986</v>
      </c>
      <c r="M88" s="752">
        <v>1</v>
      </c>
      <c r="N88" s="753">
        <v>97.999999999999986</v>
      </c>
    </row>
    <row r="89" spans="1:14" ht="14.45" customHeight="1" x14ac:dyDescent="0.2">
      <c r="A89" s="747" t="s">
        <v>577</v>
      </c>
      <c r="B89" s="748" t="s">
        <v>578</v>
      </c>
      <c r="C89" s="749" t="s">
        <v>590</v>
      </c>
      <c r="D89" s="750" t="s">
        <v>591</v>
      </c>
      <c r="E89" s="751">
        <v>50113001</v>
      </c>
      <c r="F89" s="750" t="s">
        <v>601</v>
      </c>
      <c r="G89" s="749" t="s">
        <v>602</v>
      </c>
      <c r="H89" s="749">
        <v>116287</v>
      </c>
      <c r="I89" s="749">
        <v>16287</v>
      </c>
      <c r="J89" s="749" t="s">
        <v>757</v>
      </c>
      <c r="K89" s="749" t="s">
        <v>759</v>
      </c>
      <c r="L89" s="752">
        <v>159.54250000000002</v>
      </c>
      <c r="M89" s="752">
        <v>4</v>
      </c>
      <c r="N89" s="753">
        <v>638.17000000000007</v>
      </c>
    </row>
    <row r="90" spans="1:14" ht="14.45" customHeight="1" x14ac:dyDescent="0.2">
      <c r="A90" s="747" t="s">
        <v>577</v>
      </c>
      <c r="B90" s="748" t="s">
        <v>578</v>
      </c>
      <c r="C90" s="749" t="s">
        <v>590</v>
      </c>
      <c r="D90" s="750" t="s">
        <v>591</v>
      </c>
      <c r="E90" s="751">
        <v>50113001</v>
      </c>
      <c r="F90" s="750" t="s">
        <v>601</v>
      </c>
      <c r="G90" s="749" t="s">
        <v>602</v>
      </c>
      <c r="H90" s="749">
        <v>173497</v>
      </c>
      <c r="I90" s="749">
        <v>173497</v>
      </c>
      <c r="J90" s="749" t="s">
        <v>760</v>
      </c>
      <c r="K90" s="749" t="s">
        <v>761</v>
      </c>
      <c r="L90" s="752">
        <v>139.85000000000002</v>
      </c>
      <c r="M90" s="752">
        <v>1</v>
      </c>
      <c r="N90" s="753">
        <v>139.85000000000002</v>
      </c>
    </row>
    <row r="91" spans="1:14" ht="14.45" customHeight="1" x14ac:dyDescent="0.2">
      <c r="A91" s="747" t="s">
        <v>577</v>
      </c>
      <c r="B91" s="748" t="s">
        <v>578</v>
      </c>
      <c r="C91" s="749" t="s">
        <v>590</v>
      </c>
      <c r="D91" s="750" t="s">
        <v>591</v>
      </c>
      <c r="E91" s="751">
        <v>50113001</v>
      </c>
      <c r="F91" s="750" t="s">
        <v>601</v>
      </c>
      <c r="G91" s="749" t="s">
        <v>602</v>
      </c>
      <c r="H91" s="749">
        <v>173500</v>
      </c>
      <c r="I91" s="749">
        <v>173500</v>
      </c>
      <c r="J91" s="749" t="s">
        <v>760</v>
      </c>
      <c r="K91" s="749" t="s">
        <v>762</v>
      </c>
      <c r="L91" s="752">
        <v>128.07000000000005</v>
      </c>
      <c r="M91" s="752">
        <v>1</v>
      </c>
      <c r="N91" s="753">
        <v>128.07000000000005</v>
      </c>
    </row>
    <row r="92" spans="1:14" ht="14.45" customHeight="1" x14ac:dyDescent="0.2">
      <c r="A92" s="747" t="s">
        <v>577</v>
      </c>
      <c r="B92" s="748" t="s">
        <v>578</v>
      </c>
      <c r="C92" s="749" t="s">
        <v>590</v>
      </c>
      <c r="D92" s="750" t="s">
        <v>591</v>
      </c>
      <c r="E92" s="751">
        <v>50113001</v>
      </c>
      <c r="F92" s="750" t="s">
        <v>601</v>
      </c>
      <c r="G92" s="749" t="s">
        <v>602</v>
      </c>
      <c r="H92" s="749">
        <v>214598</v>
      </c>
      <c r="I92" s="749">
        <v>214598</v>
      </c>
      <c r="J92" s="749" t="s">
        <v>763</v>
      </c>
      <c r="K92" s="749" t="s">
        <v>764</v>
      </c>
      <c r="L92" s="752">
        <v>168.28999999999996</v>
      </c>
      <c r="M92" s="752">
        <v>1</v>
      </c>
      <c r="N92" s="753">
        <v>168.28999999999996</v>
      </c>
    </row>
    <row r="93" spans="1:14" ht="14.45" customHeight="1" x14ac:dyDescent="0.2">
      <c r="A93" s="747" t="s">
        <v>577</v>
      </c>
      <c r="B93" s="748" t="s">
        <v>578</v>
      </c>
      <c r="C93" s="749" t="s">
        <v>590</v>
      </c>
      <c r="D93" s="750" t="s">
        <v>591</v>
      </c>
      <c r="E93" s="751">
        <v>50113001</v>
      </c>
      <c r="F93" s="750" t="s">
        <v>601</v>
      </c>
      <c r="G93" s="749" t="s">
        <v>602</v>
      </c>
      <c r="H93" s="749">
        <v>201703</v>
      </c>
      <c r="I93" s="749">
        <v>201703</v>
      </c>
      <c r="J93" s="749" t="s">
        <v>765</v>
      </c>
      <c r="K93" s="749" t="s">
        <v>766</v>
      </c>
      <c r="L93" s="752">
        <v>49.400000000000006</v>
      </c>
      <c r="M93" s="752">
        <v>2</v>
      </c>
      <c r="N93" s="753">
        <v>98.800000000000011</v>
      </c>
    </row>
    <row r="94" spans="1:14" ht="14.45" customHeight="1" x14ac:dyDescent="0.2">
      <c r="A94" s="747" t="s">
        <v>577</v>
      </c>
      <c r="B94" s="748" t="s">
        <v>578</v>
      </c>
      <c r="C94" s="749" t="s">
        <v>590</v>
      </c>
      <c r="D94" s="750" t="s">
        <v>591</v>
      </c>
      <c r="E94" s="751">
        <v>50113001</v>
      </c>
      <c r="F94" s="750" t="s">
        <v>601</v>
      </c>
      <c r="G94" s="749" t="s">
        <v>615</v>
      </c>
      <c r="H94" s="749">
        <v>114439</v>
      </c>
      <c r="I94" s="749">
        <v>14439</v>
      </c>
      <c r="J94" s="749" t="s">
        <v>767</v>
      </c>
      <c r="K94" s="749" t="s">
        <v>768</v>
      </c>
      <c r="L94" s="752">
        <v>74.509999999999991</v>
      </c>
      <c r="M94" s="752">
        <v>1</v>
      </c>
      <c r="N94" s="753">
        <v>74.509999999999991</v>
      </c>
    </row>
    <row r="95" spans="1:14" ht="14.45" customHeight="1" x14ac:dyDescent="0.2">
      <c r="A95" s="747" t="s">
        <v>577</v>
      </c>
      <c r="B95" s="748" t="s">
        <v>578</v>
      </c>
      <c r="C95" s="749" t="s">
        <v>590</v>
      </c>
      <c r="D95" s="750" t="s">
        <v>591</v>
      </c>
      <c r="E95" s="751">
        <v>50113001</v>
      </c>
      <c r="F95" s="750" t="s">
        <v>601</v>
      </c>
      <c r="G95" s="749" t="s">
        <v>615</v>
      </c>
      <c r="H95" s="749">
        <v>213477</v>
      </c>
      <c r="I95" s="749">
        <v>213477</v>
      </c>
      <c r="J95" s="749" t="s">
        <v>769</v>
      </c>
      <c r="K95" s="749" t="s">
        <v>770</v>
      </c>
      <c r="L95" s="752">
        <v>3300</v>
      </c>
      <c r="M95" s="752">
        <v>32</v>
      </c>
      <c r="N95" s="753">
        <v>105600</v>
      </c>
    </row>
    <row r="96" spans="1:14" ht="14.45" customHeight="1" x14ac:dyDescent="0.2">
      <c r="A96" s="747" t="s">
        <v>577</v>
      </c>
      <c r="B96" s="748" t="s">
        <v>578</v>
      </c>
      <c r="C96" s="749" t="s">
        <v>590</v>
      </c>
      <c r="D96" s="750" t="s">
        <v>591</v>
      </c>
      <c r="E96" s="751">
        <v>50113001</v>
      </c>
      <c r="F96" s="750" t="s">
        <v>601</v>
      </c>
      <c r="G96" s="749" t="s">
        <v>615</v>
      </c>
      <c r="H96" s="749">
        <v>213487</v>
      </c>
      <c r="I96" s="749">
        <v>213487</v>
      </c>
      <c r="J96" s="749" t="s">
        <v>771</v>
      </c>
      <c r="K96" s="749" t="s">
        <v>772</v>
      </c>
      <c r="L96" s="752">
        <v>271.85000000000002</v>
      </c>
      <c r="M96" s="752">
        <v>1</v>
      </c>
      <c r="N96" s="753">
        <v>271.85000000000002</v>
      </c>
    </row>
    <row r="97" spans="1:14" ht="14.45" customHeight="1" x14ac:dyDescent="0.2">
      <c r="A97" s="747" t="s">
        <v>577</v>
      </c>
      <c r="B97" s="748" t="s">
        <v>578</v>
      </c>
      <c r="C97" s="749" t="s">
        <v>590</v>
      </c>
      <c r="D97" s="750" t="s">
        <v>591</v>
      </c>
      <c r="E97" s="751">
        <v>50113001</v>
      </c>
      <c r="F97" s="750" t="s">
        <v>601</v>
      </c>
      <c r="G97" s="749" t="s">
        <v>615</v>
      </c>
      <c r="H97" s="749">
        <v>213489</v>
      </c>
      <c r="I97" s="749">
        <v>213489</v>
      </c>
      <c r="J97" s="749" t="s">
        <v>771</v>
      </c>
      <c r="K97" s="749" t="s">
        <v>773</v>
      </c>
      <c r="L97" s="752">
        <v>630.66</v>
      </c>
      <c r="M97" s="752">
        <v>20</v>
      </c>
      <c r="N97" s="753">
        <v>12613.199999999999</v>
      </c>
    </row>
    <row r="98" spans="1:14" ht="14.45" customHeight="1" x14ac:dyDescent="0.2">
      <c r="A98" s="747" t="s">
        <v>577</v>
      </c>
      <c r="B98" s="748" t="s">
        <v>578</v>
      </c>
      <c r="C98" s="749" t="s">
        <v>590</v>
      </c>
      <c r="D98" s="750" t="s">
        <v>591</v>
      </c>
      <c r="E98" s="751">
        <v>50113001</v>
      </c>
      <c r="F98" s="750" t="s">
        <v>601</v>
      </c>
      <c r="G98" s="749" t="s">
        <v>615</v>
      </c>
      <c r="H98" s="749">
        <v>213485</v>
      </c>
      <c r="I98" s="749">
        <v>213485</v>
      </c>
      <c r="J98" s="749" t="s">
        <v>771</v>
      </c>
      <c r="K98" s="749" t="s">
        <v>774</v>
      </c>
      <c r="L98" s="752">
        <v>721.2</v>
      </c>
      <c r="M98" s="752">
        <v>1</v>
      </c>
      <c r="N98" s="753">
        <v>721.2</v>
      </c>
    </row>
    <row r="99" spans="1:14" ht="14.45" customHeight="1" x14ac:dyDescent="0.2">
      <c r="A99" s="747" t="s">
        <v>577</v>
      </c>
      <c r="B99" s="748" t="s">
        <v>578</v>
      </c>
      <c r="C99" s="749" t="s">
        <v>590</v>
      </c>
      <c r="D99" s="750" t="s">
        <v>591</v>
      </c>
      <c r="E99" s="751">
        <v>50113001</v>
      </c>
      <c r="F99" s="750" t="s">
        <v>601</v>
      </c>
      <c r="G99" s="749" t="s">
        <v>615</v>
      </c>
      <c r="H99" s="749">
        <v>213494</v>
      </c>
      <c r="I99" s="749">
        <v>213494</v>
      </c>
      <c r="J99" s="749" t="s">
        <v>771</v>
      </c>
      <c r="K99" s="749" t="s">
        <v>775</v>
      </c>
      <c r="L99" s="752">
        <v>408.95000000000005</v>
      </c>
      <c r="M99" s="752">
        <v>4</v>
      </c>
      <c r="N99" s="753">
        <v>1635.8000000000002</v>
      </c>
    </row>
    <row r="100" spans="1:14" ht="14.45" customHeight="1" x14ac:dyDescent="0.2">
      <c r="A100" s="747" t="s">
        <v>577</v>
      </c>
      <c r="B100" s="748" t="s">
        <v>578</v>
      </c>
      <c r="C100" s="749" t="s">
        <v>590</v>
      </c>
      <c r="D100" s="750" t="s">
        <v>591</v>
      </c>
      <c r="E100" s="751">
        <v>50113001</v>
      </c>
      <c r="F100" s="750" t="s">
        <v>601</v>
      </c>
      <c r="G100" s="749" t="s">
        <v>615</v>
      </c>
      <c r="H100" s="749">
        <v>156804</v>
      </c>
      <c r="I100" s="749">
        <v>56804</v>
      </c>
      <c r="J100" s="749" t="s">
        <v>776</v>
      </c>
      <c r="K100" s="749" t="s">
        <v>777</v>
      </c>
      <c r="L100" s="752">
        <v>31.639999999999993</v>
      </c>
      <c r="M100" s="752">
        <v>2</v>
      </c>
      <c r="N100" s="753">
        <v>63.279999999999987</v>
      </c>
    </row>
    <row r="101" spans="1:14" ht="14.45" customHeight="1" x14ac:dyDescent="0.2">
      <c r="A101" s="747" t="s">
        <v>577</v>
      </c>
      <c r="B101" s="748" t="s">
        <v>578</v>
      </c>
      <c r="C101" s="749" t="s">
        <v>590</v>
      </c>
      <c r="D101" s="750" t="s">
        <v>591</v>
      </c>
      <c r="E101" s="751">
        <v>50113001</v>
      </c>
      <c r="F101" s="750" t="s">
        <v>601</v>
      </c>
      <c r="G101" s="749" t="s">
        <v>615</v>
      </c>
      <c r="H101" s="749">
        <v>156805</v>
      </c>
      <c r="I101" s="749">
        <v>56805</v>
      </c>
      <c r="J101" s="749" t="s">
        <v>776</v>
      </c>
      <c r="K101" s="749" t="s">
        <v>778</v>
      </c>
      <c r="L101" s="752">
        <v>58.710000000000015</v>
      </c>
      <c r="M101" s="752">
        <v>1</v>
      </c>
      <c r="N101" s="753">
        <v>58.710000000000015</v>
      </c>
    </row>
    <row r="102" spans="1:14" ht="14.45" customHeight="1" x14ac:dyDescent="0.2">
      <c r="A102" s="747" t="s">
        <v>577</v>
      </c>
      <c r="B102" s="748" t="s">
        <v>578</v>
      </c>
      <c r="C102" s="749" t="s">
        <v>590</v>
      </c>
      <c r="D102" s="750" t="s">
        <v>591</v>
      </c>
      <c r="E102" s="751">
        <v>50113001</v>
      </c>
      <c r="F102" s="750" t="s">
        <v>601</v>
      </c>
      <c r="G102" s="749" t="s">
        <v>615</v>
      </c>
      <c r="H102" s="749">
        <v>214036</v>
      </c>
      <c r="I102" s="749">
        <v>214036</v>
      </c>
      <c r="J102" s="749" t="s">
        <v>779</v>
      </c>
      <c r="K102" s="749" t="s">
        <v>780</v>
      </c>
      <c r="L102" s="752">
        <v>40.390000000000008</v>
      </c>
      <c r="M102" s="752">
        <v>2</v>
      </c>
      <c r="N102" s="753">
        <v>80.780000000000015</v>
      </c>
    </row>
    <row r="103" spans="1:14" ht="14.45" customHeight="1" x14ac:dyDescent="0.2">
      <c r="A103" s="747" t="s">
        <v>577</v>
      </c>
      <c r="B103" s="748" t="s">
        <v>578</v>
      </c>
      <c r="C103" s="749" t="s">
        <v>590</v>
      </c>
      <c r="D103" s="750" t="s">
        <v>591</v>
      </c>
      <c r="E103" s="751">
        <v>50113001</v>
      </c>
      <c r="F103" s="750" t="s">
        <v>601</v>
      </c>
      <c r="G103" s="749" t="s">
        <v>602</v>
      </c>
      <c r="H103" s="749">
        <v>156779</v>
      </c>
      <c r="I103" s="749">
        <v>56779</v>
      </c>
      <c r="J103" s="749" t="s">
        <v>781</v>
      </c>
      <c r="K103" s="749" t="s">
        <v>782</v>
      </c>
      <c r="L103" s="752">
        <v>117.63000000000002</v>
      </c>
      <c r="M103" s="752">
        <v>1</v>
      </c>
      <c r="N103" s="753">
        <v>117.63000000000002</v>
      </c>
    </row>
    <row r="104" spans="1:14" ht="14.45" customHeight="1" x14ac:dyDescent="0.2">
      <c r="A104" s="747" t="s">
        <v>577</v>
      </c>
      <c r="B104" s="748" t="s">
        <v>578</v>
      </c>
      <c r="C104" s="749" t="s">
        <v>590</v>
      </c>
      <c r="D104" s="750" t="s">
        <v>591</v>
      </c>
      <c r="E104" s="751">
        <v>50113001</v>
      </c>
      <c r="F104" s="750" t="s">
        <v>601</v>
      </c>
      <c r="G104" s="749" t="s">
        <v>602</v>
      </c>
      <c r="H104" s="749">
        <v>12026</v>
      </c>
      <c r="I104" s="749">
        <v>12026</v>
      </c>
      <c r="J104" s="749" t="s">
        <v>783</v>
      </c>
      <c r="K104" s="749" t="s">
        <v>784</v>
      </c>
      <c r="L104" s="752">
        <v>20.22</v>
      </c>
      <c r="M104" s="752">
        <v>1</v>
      </c>
      <c r="N104" s="753">
        <v>20.22</v>
      </c>
    </row>
    <row r="105" spans="1:14" ht="14.45" customHeight="1" x14ac:dyDescent="0.2">
      <c r="A105" s="747" t="s">
        <v>577</v>
      </c>
      <c r="B105" s="748" t="s">
        <v>578</v>
      </c>
      <c r="C105" s="749" t="s">
        <v>590</v>
      </c>
      <c r="D105" s="750" t="s">
        <v>591</v>
      </c>
      <c r="E105" s="751">
        <v>50113001</v>
      </c>
      <c r="F105" s="750" t="s">
        <v>601</v>
      </c>
      <c r="G105" s="749" t="s">
        <v>602</v>
      </c>
      <c r="H105" s="749">
        <v>31915</v>
      </c>
      <c r="I105" s="749">
        <v>31915</v>
      </c>
      <c r="J105" s="749" t="s">
        <v>785</v>
      </c>
      <c r="K105" s="749" t="s">
        <v>786</v>
      </c>
      <c r="L105" s="752">
        <v>173.69000000000003</v>
      </c>
      <c r="M105" s="752">
        <v>9</v>
      </c>
      <c r="N105" s="753">
        <v>1563.2100000000003</v>
      </c>
    </row>
    <row r="106" spans="1:14" ht="14.45" customHeight="1" x14ac:dyDescent="0.2">
      <c r="A106" s="747" t="s">
        <v>577</v>
      </c>
      <c r="B106" s="748" t="s">
        <v>578</v>
      </c>
      <c r="C106" s="749" t="s">
        <v>590</v>
      </c>
      <c r="D106" s="750" t="s">
        <v>591</v>
      </c>
      <c r="E106" s="751">
        <v>50113001</v>
      </c>
      <c r="F106" s="750" t="s">
        <v>601</v>
      </c>
      <c r="G106" s="749" t="s">
        <v>602</v>
      </c>
      <c r="H106" s="749">
        <v>47244</v>
      </c>
      <c r="I106" s="749">
        <v>47244</v>
      </c>
      <c r="J106" s="749" t="s">
        <v>787</v>
      </c>
      <c r="K106" s="749" t="s">
        <v>786</v>
      </c>
      <c r="L106" s="752">
        <v>143</v>
      </c>
      <c r="M106" s="752">
        <v>4</v>
      </c>
      <c r="N106" s="753">
        <v>572</v>
      </c>
    </row>
    <row r="107" spans="1:14" ht="14.45" customHeight="1" x14ac:dyDescent="0.2">
      <c r="A107" s="747" t="s">
        <v>577</v>
      </c>
      <c r="B107" s="748" t="s">
        <v>578</v>
      </c>
      <c r="C107" s="749" t="s">
        <v>590</v>
      </c>
      <c r="D107" s="750" t="s">
        <v>591</v>
      </c>
      <c r="E107" s="751">
        <v>50113001</v>
      </c>
      <c r="F107" s="750" t="s">
        <v>601</v>
      </c>
      <c r="G107" s="749" t="s">
        <v>602</v>
      </c>
      <c r="H107" s="749">
        <v>194234</v>
      </c>
      <c r="I107" s="749">
        <v>94234</v>
      </c>
      <c r="J107" s="749" t="s">
        <v>788</v>
      </c>
      <c r="K107" s="749" t="s">
        <v>789</v>
      </c>
      <c r="L107" s="752">
        <v>87.096000000000032</v>
      </c>
      <c r="M107" s="752">
        <v>5</v>
      </c>
      <c r="N107" s="753">
        <v>435.48000000000013</v>
      </c>
    </row>
    <row r="108" spans="1:14" ht="14.45" customHeight="1" x14ac:dyDescent="0.2">
      <c r="A108" s="747" t="s">
        <v>577</v>
      </c>
      <c r="B108" s="748" t="s">
        <v>578</v>
      </c>
      <c r="C108" s="749" t="s">
        <v>590</v>
      </c>
      <c r="D108" s="750" t="s">
        <v>591</v>
      </c>
      <c r="E108" s="751">
        <v>50113001</v>
      </c>
      <c r="F108" s="750" t="s">
        <v>601</v>
      </c>
      <c r="G108" s="749" t="s">
        <v>602</v>
      </c>
      <c r="H108" s="749">
        <v>158249</v>
      </c>
      <c r="I108" s="749">
        <v>58249</v>
      </c>
      <c r="J108" s="749" t="s">
        <v>790</v>
      </c>
      <c r="K108" s="749" t="s">
        <v>579</v>
      </c>
      <c r="L108" s="752">
        <v>249.05999999999997</v>
      </c>
      <c r="M108" s="752">
        <v>2</v>
      </c>
      <c r="N108" s="753">
        <v>498.11999999999995</v>
      </c>
    </row>
    <row r="109" spans="1:14" ht="14.45" customHeight="1" x14ac:dyDescent="0.2">
      <c r="A109" s="747" t="s">
        <v>577</v>
      </c>
      <c r="B109" s="748" t="s">
        <v>578</v>
      </c>
      <c r="C109" s="749" t="s">
        <v>590</v>
      </c>
      <c r="D109" s="750" t="s">
        <v>591</v>
      </c>
      <c r="E109" s="751">
        <v>50113001</v>
      </c>
      <c r="F109" s="750" t="s">
        <v>601</v>
      </c>
      <c r="G109" s="749" t="s">
        <v>602</v>
      </c>
      <c r="H109" s="749">
        <v>215605</v>
      </c>
      <c r="I109" s="749">
        <v>215605</v>
      </c>
      <c r="J109" s="749" t="s">
        <v>791</v>
      </c>
      <c r="K109" s="749" t="s">
        <v>638</v>
      </c>
      <c r="L109" s="752">
        <v>28.26</v>
      </c>
      <c r="M109" s="752">
        <v>31</v>
      </c>
      <c r="N109" s="753">
        <v>876.06000000000006</v>
      </c>
    </row>
    <row r="110" spans="1:14" ht="14.45" customHeight="1" x14ac:dyDescent="0.2">
      <c r="A110" s="747" t="s">
        <v>577</v>
      </c>
      <c r="B110" s="748" t="s">
        <v>578</v>
      </c>
      <c r="C110" s="749" t="s">
        <v>590</v>
      </c>
      <c r="D110" s="750" t="s">
        <v>591</v>
      </c>
      <c r="E110" s="751">
        <v>50113001</v>
      </c>
      <c r="F110" s="750" t="s">
        <v>601</v>
      </c>
      <c r="G110" s="749" t="s">
        <v>602</v>
      </c>
      <c r="H110" s="749">
        <v>109139</v>
      </c>
      <c r="I110" s="749">
        <v>176129</v>
      </c>
      <c r="J110" s="749" t="s">
        <v>792</v>
      </c>
      <c r="K110" s="749" t="s">
        <v>793</v>
      </c>
      <c r="L110" s="752">
        <v>625.24</v>
      </c>
      <c r="M110" s="752">
        <v>1</v>
      </c>
      <c r="N110" s="753">
        <v>625.24</v>
      </c>
    </row>
    <row r="111" spans="1:14" ht="14.45" customHeight="1" x14ac:dyDescent="0.2">
      <c r="A111" s="747" t="s">
        <v>577</v>
      </c>
      <c r="B111" s="748" t="s">
        <v>578</v>
      </c>
      <c r="C111" s="749" t="s">
        <v>590</v>
      </c>
      <c r="D111" s="750" t="s">
        <v>591</v>
      </c>
      <c r="E111" s="751">
        <v>50113001</v>
      </c>
      <c r="F111" s="750" t="s">
        <v>601</v>
      </c>
      <c r="G111" s="749" t="s">
        <v>602</v>
      </c>
      <c r="H111" s="749">
        <v>214337</v>
      </c>
      <c r="I111" s="749">
        <v>214337</v>
      </c>
      <c r="J111" s="749" t="s">
        <v>794</v>
      </c>
      <c r="K111" s="749" t="s">
        <v>795</v>
      </c>
      <c r="L111" s="752">
        <v>215.18999999999997</v>
      </c>
      <c r="M111" s="752">
        <v>2</v>
      </c>
      <c r="N111" s="753">
        <v>430.37999999999994</v>
      </c>
    </row>
    <row r="112" spans="1:14" ht="14.45" customHeight="1" x14ac:dyDescent="0.2">
      <c r="A112" s="747" t="s">
        <v>577</v>
      </c>
      <c r="B112" s="748" t="s">
        <v>578</v>
      </c>
      <c r="C112" s="749" t="s">
        <v>590</v>
      </c>
      <c r="D112" s="750" t="s">
        <v>591</v>
      </c>
      <c r="E112" s="751">
        <v>50113001</v>
      </c>
      <c r="F112" s="750" t="s">
        <v>601</v>
      </c>
      <c r="G112" s="749" t="s">
        <v>602</v>
      </c>
      <c r="H112" s="749">
        <v>214355</v>
      </c>
      <c r="I112" s="749">
        <v>214355</v>
      </c>
      <c r="J112" s="749" t="s">
        <v>796</v>
      </c>
      <c r="K112" s="749" t="s">
        <v>795</v>
      </c>
      <c r="L112" s="752">
        <v>215.10500000000005</v>
      </c>
      <c r="M112" s="752">
        <v>8</v>
      </c>
      <c r="N112" s="753">
        <v>1720.8400000000004</v>
      </c>
    </row>
    <row r="113" spans="1:14" ht="14.45" customHeight="1" x14ac:dyDescent="0.2">
      <c r="A113" s="747" t="s">
        <v>577</v>
      </c>
      <c r="B113" s="748" t="s">
        <v>578</v>
      </c>
      <c r="C113" s="749" t="s">
        <v>590</v>
      </c>
      <c r="D113" s="750" t="s">
        <v>591</v>
      </c>
      <c r="E113" s="751">
        <v>50113001</v>
      </c>
      <c r="F113" s="750" t="s">
        <v>601</v>
      </c>
      <c r="G113" s="749" t="s">
        <v>615</v>
      </c>
      <c r="H113" s="749">
        <v>216670</v>
      </c>
      <c r="I113" s="749">
        <v>216670</v>
      </c>
      <c r="J113" s="749" t="s">
        <v>797</v>
      </c>
      <c r="K113" s="749" t="s">
        <v>798</v>
      </c>
      <c r="L113" s="752">
        <v>314.27</v>
      </c>
      <c r="M113" s="752">
        <v>1</v>
      </c>
      <c r="N113" s="753">
        <v>314.27</v>
      </c>
    </row>
    <row r="114" spans="1:14" ht="14.45" customHeight="1" x14ac:dyDescent="0.2">
      <c r="A114" s="747" t="s">
        <v>577</v>
      </c>
      <c r="B114" s="748" t="s">
        <v>578</v>
      </c>
      <c r="C114" s="749" t="s">
        <v>590</v>
      </c>
      <c r="D114" s="750" t="s">
        <v>591</v>
      </c>
      <c r="E114" s="751">
        <v>50113001</v>
      </c>
      <c r="F114" s="750" t="s">
        <v>601</v>
      </c>
      <c r="G114" s="749" t="s">
        <v>579</v>
      </c>
      <c r="H114" s="749">
        <v>216572</v>
      </c>
      <c r="I114" s="749">
        <v>216572</v>
      </c>
      <c r="J114" s="749" t="s">
        <v>799</v>
      </c>
      <c r="K114" s="749" t="s">
        <v>800</v>
      </c>
      <c r="L114" s="752">
        <v>36.28</v>
      </c>
      <c r="M114" s="752">
        <v>30</v>
      </c>
      <c r="N114" s="753">
        <v>1088.4000000000001</v>
      </c>
    </row>
    <row r="115" spans="1:14" ht="14.45" customHeight="1" x14ac:dyDescent="0.2">
      <c r="A115" s="747" t="s">
        <v>577</v>
      </c>
      <c r="B115" s="748" t="s">
        <v>578</v>
      </c>
      <c r="C115" s="749" t="s">
        <v>590</v>
      </c>
      <c r="D115" s="750" t="s">
        <v>591</v>
      </c>
      <c r="E115" s="751">
        <v>50113001</v>
      </c>
      <c r="F115" s="750" t="s">
        <v>601</v>
      </c>
      <c r="G115" s="749" t="s">
        <v>602</v>
      </c>
      <c r="H115" s="749">
        <v>51366</v>
      </c>
      <c r="I115" s="749">
        <v>51366</v>
      </c>
      <c r="J115" s="749" t="s">
        <v>801</v>
      </c>
      <c r="K115" s="749" t="s">
        <v>802</v>
      </c>
      <c r="L115" s="752">
        <v>171.59999999999994</v>
      </c>
      <c r="M115" s="752">
        <v>123</v>
      </c>
      <c r="N115" s="753">
        <v>21106.799999999992</v>
      </c>
    </row>
    <row r="116" spans="1:14" ht="14.45" customHeight="1" x14ac:dyDescent="0.2">
      <c r="A116" s="747" t="s">
        <v>577</v>
      </c>
      <c r="B116" s="748" t="s">
        <v>578</v>
      </c>
      <c r="C116" s="749" t="s">
        <v>590</v>
      </c>
      <c r="D116" s="750" t="s">
        <v>591</v>
      </c>
      <c r="E116" s="751">
        <v>50113001</v>
      </c>
      <c r="F116" s="750" t="s">
        <v>601</v>
      </c>
      <c r="G116" s="749" t="s">
        <v>602</v>
      </c>
      <c r="H116" s="749">
        <v>51383</v>
      </c>
      <c r="I116" s="749">
        <v>51383</v>
      </c>
      <c r="J116" s="749" t="s">
        <v>801</v>
      </c>
      <c r="K116" s="749" t="s">
        <v>803</v>
      </c>
      <c r="L116" s="752">
        <v>93.5</v>
      </c>
      <c r="M116" s="752">
        <v>23</v>
      </c>
      <c r="N116" s="753">
        <v>2150.5</v>
      </c>
    </row>
    <row r="117" spans="1:14" ht="14.45" customHeight="1" x14ac:dyDescent="0.2">
      <c r="A117" s="747" t="s">
        <v>577</v>
      </c>
      <c r="B117" s="748" t="s">
        <v>578</v>
      </c>
      <c r="C117" s="749" t="s">
        <v>590</v>
      </c>
      <c r="D117" s="750" t="s">
        <v>591</v>
      </c>
      <c r="E117" s="751">
        <v>50113001</v>
      </c>
      <c r="F117" s="750" t="s">
        <v>601</v>
      </c>
      <c r="G117" s="749" t="s">
        <v>602</v>
      </c>
      <c r="H117" s="749">
        <v>51367</v>
      </c>
      <c r="I117" s="749">
        <v>51367</v>
      </c>
      <c r="J117" s="749" t="s">
        <v>801</v>
      </c>
      <c r="K117" s="749" t="s">
        <v>804</v>
      </c>
      <c r="L117" s="752">
        <v>92.95</v>
      </c>
      <c r="M117" s="752">
        <v>34</v>
      </c>
      <c r="N117" s="753">
        <v>3160.3</v>
      </c>
    </row>
    <row r="118" spans="1:14" ht="14.45" customHeight="1" x14ac:dyDescent="0.2">
      <c r="A118" s="747" t="s">
        <v>577</v>
      </c>
      <c r="B118" s="748" t="s">
        <v>578</v>
      </c>
      <c r="C118" s="749" t="s">
        <v>590</v>
      </c>
      <c r="D118" s="750" t="s">
        <v>591</v>
      </c>
      <c r="E118" s="751">
        <v>50113001</v>
      </c>
      <c r="F118" s="750" t="s">
        <v>601</v>
      </c>
      <c r="G118" s="749" t="s">
        <v>602</v>
      </c>
      <c r="H118" s="749">
        <v>229969</v>
      </c>
      <c r="I118" s="749">
        <v>229969</v>
      </c>
      <c r="J118" s="749" t="s">
        <v>805</v>
      </c>
      <c r="K118" s="749" t="s">
        <v>806</v>
      </c>
      <c r="L118" s="752">
        <v>37.980000000000004</v>
      </c>
      <c r="M118" s="752">
        <v>1</v>
      </c>
      <c r="N118" s="753">
        <v>37.980000000000004</v>
      </c>
    </row>
    <row r="119" spans="1:14" ht="14.45" customHeight="1" x14ac:dyDescent="0.2">
      <c r="A119" s="747" t="s">
        <v>577</v>
      </c>
      <c r="B119" s="748" t="s">
        <v>578</v>
      </c>
      <c r="C119" s="749" t="s">
        <v>590</v>
      </c>
      <c r="D119" s="750" t="s">
        <v>591</v>
      </c>
      <c r="E119" s="751">
        <v>50113001</v>
      </c>
      <c r="F119" s="750" t="s">
        <v>601</v>
      </c>
      <c r="G119" s="749" t="s">
        <v>602</v>
      </c>
      <c r="H119" s="749">
        <v>207897</v>
      </c>
      <c r="I119" s="749">
        <v>207897</v>
      </c>
      <c r="J119" s="749" t="s">
        <v>807</v>
      </c>
      <c r="K119" s="749" t="s">
        <v>808</v>
      </c>
      <c r="L119" s="752">
        <v>44.590000000000011</v>
      </c>
      <c r="M119" s="752">
        <v>1</v>
      </c>
      <c r="N119" s="753">
        <v>44.590000000000011</v>
      </c>
    </row>
    <row r="120" spans="1:14" ht="14.45" customHeight="1" x14ac:dyDescent="0.2">
      <c r="A120" s="747" t="s">
        <v>577</v>
      </c>
      <c r="B120" s="748" t="s">
        <v>578</v>
      </c>
      <c r="C120" s="749" t="s">
        <v>590</v>
      </c>
      <c r="D120" s="750" t="s">
        <v>591</v>
      </c>
      <c r="E120" s="751">
        <v>50113001</v>
      </c>
      <c r="F120" s="750" t="s">
        <v>601</v>
      </c>
      <c r="G120" s="749" t="s">
        <v>602</v>
      </c>
      <c r="H120" s="749">
        <v>207898</v>
      </c>
      <c r="I120" s="749">
        <v>207898</v>
      </c>
      <c r="J120" s="749" t="s">
        <v>807</v>
      </c>
      <c r="K120" s="749" t="s">
        <v>809</v>
      </c>
      <c r="L120" s="752">
        <v>59.490000000000009</v>
      </c>
      <c r="M120" s="752">
        <v>1</v>
      </c>
      <c r="N120" s="753">
        <v>59.490000000000009</v>
      </c>
    </row>
    <row r="121" spans="1:14" ht="14.45" customHeight="1" x14ac:dyDescent="0.2">
      <c r="A121" s="747" t="s">
        <v>577</v>
      </c>
      <c r="B121" s="748" t="s">
        <v>578</v>
      </c>
      <c r="C121" s="749" t="s">
        <v>590</v>
      </c>
      <c r="D121" s="750" t="s">
        <v>591</v>
      </c>
      <c r="E121" s="751">
        <v>50113001</v>
      </c>
      <c r="F121" s="750" t="s">
        <v>601</v>
      </c>
      <c r="G121" s="749" t="s">
        <v>602</v>
      </c>
      <c r="H121" s="749">
        <v>111063</v>
      </c>
      <c r="I121" s="749">
        <v>11063</v>
      </c>
      <c r="J121" s="749" t="s">
        <v>810</v>
      </c>
      <c r="K121" s="749" t="s">
        <v>811</v>
      </c>
      <c r="L121" s="752">
        <v>74.370000000000019</v>
      </c>
      <c r="M121" s="752">
        <v>2</v>
      </c>
      <c r="N121" s="753">
        <v>148.74000000000004</v>
      </c>
    </row>
    <row r="122" spans="1:14" ht="14.45" customHeight="1" x14ac:dyDescent="0.2">
      <c r="A122" s="747" t="s">
        <v>577</v>
      </c>
      <c r="B122" s="748" t="s">
        <v>578</v>
      </c>
      <c r="C122" s="749" t="s">
        <v>590</v>
      </c>
      <c r="D122" s="750" t="s">
        <v>591</v>
      </c>
      <c r="E122" s="751">
        <v>50113001</v>
      </c>
      <c r="F122" s="750" t="s">
        <v>601</v>
      </c>
      <c r="G122" s="749" t="s">
        <v>602</v>
      </c>
      <c r="H122" s="749">
        <v>207900</v>
      </c>
      <c r="I122" s="749">
        <v>207900</v>
      </c>
      <c r="J122" s="749" t="s">
        <v>810</v>
      </c>
      <c r="K122" s="749" t="s">
        <v>811</v>
      </c>
      <c r="L122" s="752">
        <v>82.864999999999995</v>
      </c>
      <c r="M122" s="752">
        <v>4</v>
      </c>
      <c r="N122" s="753">
        <v>331.46</v>
      </c>
    </row>
    <row r="123" spans="1:14" ht="14.45" customHeight="1" x14ac:dyDescent="0.2">
      <c r="A123" s="747" t="s">
        <v>577</v>
      </c>
      <c r="B123" s="748" t="s">
        <v>578</v>
      </c>
      <c r="C123" s="749" t="s">
        <v>590</v>
      </c>
      <c r="D123" s="750" t="s">
        <v>591</v>
      </c>
      <c r="E123" s="751">
        <v>50113001</v>
      </c>
      <c r="F123" s="750" t="s">
        <v>601</v>
      </c>
      <c r="G123" s="749" t="s">
        <v>602</v>
      </c>
      <c r="H123" s="749">
        <v>157607</v>
      </c>
      <c r="I123" s="749">
        <v>57607</v>
      </c>
      <c r="J123" s="749" t="s">
        <v>812</v>
      </c>
      <c r="K123" s="749" t="s">
        <v>813</v>
      </c>
      <c r="L123" s="752">
        <v>42.640000000000015</v>
      </c>
      <c r="M123" s="752">
        <v>5</v>
      </c>
      <c r="N123" s="753">
        <v>213.20000000000007</v>
      </c>
    </row>
    <row r="124" spans="1:14" ht="14.45" customHeight="1" x14ac:dyDescent="0.2">
      <c r="A124" s="747" t="s">
        <v>577</v>
      </c>
      <c r="B124" s="748" t="s">
        <v>578</v>
      </c>
      <c r="C124" s="749" t="s">
        <v>590</v>
      </c>
      <c r="D124" s="750" t="s">
        <v>591</v>
      </c>
      <c r="E124" s="751">
        <v>50113001</v>
      </c>
      <c r="F124" s="750" t="s">
        <v>601</v>
      </c>
      <c r="G124" s="749" t="s">
        <v>602</v>
      </c>
      <c r="H124" s="749">
        <v>225166</v>
      </c>
      <c r="I124" s="749">
        <v>225166</v>
      </c>
      <c r="J124" s="749" t="s">
        <v>814</v>
      </c>
      <c r="K124" s="749" t="s">
        <v>815</v>
      </c>
      <c r="L124" s="752">
        <v>58.370000000000019</v>
      </c>
      <c r="M124" s="752">
        <v>1</v>
      </c>
      <c r="N124" s="753">
        <v>58.370000000000019</v>
      </c>
    </row>
    <row r="125" spans="1:14" ht="14.45" customHeight="1" x14ac:dyDescent="0.2">
      <c r="A125" s="747" t="s">
        <v>577</v>
      </c>
      <c r="B125" s="748" t="s">
        <v>578</v>
      </c>
      <c r="C125" s="749" t="s">
        <v>590</v>
      </c>
      <c r="D125" s="750" t="s">
        <v>591</v>
      </c>
      <c r="E125" s="751">
        <v>50113001</v>
      </c>
      <c r="F125" s="750" t="s">
        <v>601</v>
      </c>
      <c r="G125" s="749" t="s">
        <v>602</v>
      </c>
      <c r="H125" s="749">
        <v>124414</v>
      </c>
      <c r="I125" s="749">
        <v>124414</v>
      </c>
      <c r="J125" s="749" t="s">
        <v>816</v>
      </c>
      <c r="K125" s="749" t="s">
        <v>817</v>
      </c>
      <c r="L125" s="752">
        <v>47.269999999999996</v>
      </c>
      <c r="M125" s="752">
        <v>1</v>
      </c>
      <c r="N125" s="753">
        <v>47.269999999999996</v>
      </c>
    </row>
    <row r="126" spans="1:14" ht="14.45" customHeight="1" x14ac:dyDescent="0.2">
      <c r="A126" s="747" t="s">
        <v>577</v>
      </c>
      <c r="B126" s="748" t="s">
        <v>578</v>
      </c>
      <c r="C126" s="749" t="s">
        <v>590</v>
      </c>
      <c r="D126" s="750" t="s">
        <v>591</v>
      </c>
      <c r="E126" s="751">
        <v>50113001</v>
      </c>
      <c r="F126" s="750" t="s">
        <v>601</v>
      </c>
      <c r="G126" s="749" t="s">
        <v>602</v>
      </c>
      <c r="H126" s="749">
        <v>193724</v>
      </c>
      <c r="I126" s="749">
        <v>93724</v>
      </c>
      <c r="J126" s="749" t="s">
        <v>818</v>
      </c>
      <c r="K126" s="749" t="s">
        <v>819</v>
      </c>
      <c r="L126" s="752">
        <v>68.319999999999993</v>
      </c>
      <c r="M126" s="752">
        <v>1</v>
      </c>
      <c r="N126" s="753">
        <v>68.319999999999993</v>
      </c>
    </row>
    <row r="127" spans="1:14" ht="14.45" customHeight="1" x14ac:dyDescent="0.2">
      <c r="A127" s="747" t="s">
        <v>577</v>
      </c>
      <c r="B127" s="748" t="s">
        <v>578</v>
      </c>
      <c r="C127" s="749" t="s">
        <v>590</v>
      </c>
      <c r="D127" s="750" t="s">
        <v>591</v>
      </c>
      <c r="E127" s="751">
        <v>50113001</v>
      </c>
      <c r="F127" s="750" t="s">
        <v>601</v>
      </c>
      <c r="G127" s="749" t="s">
        <v>602</v>
      </c>
      <c r="H127" s="749">
        <v>193723</v>
      </c>
      <c r="I127" s="749">
        <v>93723</v>
      </c>
      <c r="J127" s="749" t="s">
        <v>820</v>
      </c>
      <c r="K127" s="749" t="s">
        <v>821</v>
      </c>
      <c r="L127" s="752">
        <v>40.629999999999995</v>
      </c>
      <c r="M127" s="752">
        <v>2</v>
      </c>
      <c r="N127" s="753">
        <v>81.259999999999991</v>
      </c>
    </row>
    <row r="128" spans="1:14" ht="14.45" customHeight="1" x14ac:dyDescent="0.2">
      <c r="A128" s="747" t="s">
        <v>577</v>
      </c>
      <c r="B128" s="748" t="s">
        <v>578</v>
      </c>
      <c r="C128" s="749" t="s">
        <v>590</v>
      </c>
      <c r="D128" s="750" t="s">
        <v>591</v>
      </c>
      <c r="E128" s="751">
        <v>50113001</v>
      </c>
      <c r="F128" s="750" t="s">
        <v>601</v>
      </c>
      <c r="G128" s="749" t="s">
        <v>602</v>
      </c>
      <c r="H128" s="749">
        <v>844864</v>
      </c>
      <c r="I128" s="749">
        <v>85346</v>
      </c>
      <c r="J128" s="749" t="s">
        <v>822</v>
      </c>
      <c r="K128" s="749" t="s">
        <v>823</v>
      </c>
      <c r="L128" s="752">
        <v>304.67999999999995</v>
      </c>
      <c r="M128" s="752">
        <v>2</v>
      </c>
      <c r="N128" s="753">
        <v>609.3599999999999</v>
      </c>
    </row>
    <row r="129" spans="1:14" ht="14.45" customHeight="1" x14ac:dyDescent="0.2">
      <c r="A129" s="747" t="s">
        <v>577</v>
      </c>
      <c r="B129" s="748" t="s">
        <v>578</v>
      </c>
      <c r="C129" s="749" t="s">
        <v>590</v>
      </c>
      <c r="D129" s="750" t="s">
        <v>591</v>
      </c>
      <c r="E129" s="751">
        <v>50113001</v>
      </c>
      <c r="F129" s="750" t="s">
        <v>601</v>
      </c>
      <c r="G129" s="749" t="s">
        <v>602</v>
      </c>
      <c r="H129" s="749">
        <v>208465</v>
      </c>
      <c r="I129" s="749">
        <v>208465</v>
      </c>
      <c r="J129" s="749" t="s">
        <v>824</v>
      </c>
      <c r="K129" s="749" t="s">
        <v>825</v>
      </c>
      <c r="L129" s="752">
        <v>2234.65</v>
      </c>
      <c r="M129" s="752">
        <v>1.4</v>
      </c>
      <c r="N129" s="753">
        <v>3128.51</v>
      </c>
    </row>
    <row r="130" spans="1:14" ht="14.45" customHeight="1" x14ac:dyDescent="0.2">
      <c r="A130" s="747" t="s">
        <v>577</v>
      </c>
      <c r="B130" s="748" t="s">
        <v>578</v>
      </c>
      <c r="C130" s="749" t="s">
        <v>590</v>
      </c>
      <c r="D130" s="750" t="s">
        <v>591</v>
      </c>
      <c r="E130" s="751">
        <v>50113001</v>
      </c>
      <c r="F130" s="750" t="s">
        <v>601</v>
      </c>
      <c r="G130" s="749" t="s">
        <v>602</v>
      </c>
      <c r="H130" s="749">
        <v>501068</v>
      </c>
      <c r="I130" s="749">
        <v>160185</v>
      </c>
      <c r="J130" s="749" t="s">
        <v>826</v>
      </c>
      <c r="K130" s="749" t="s">
        <v>827</v>
      </c>
      <c r="L130" s="752">
        <v>800.42</v>
      </c>
      <c r="M130" s="752">
        <v>1</v>
      </c>
      <c r="N130" s="753">
        <v>800.42</v>
      </c>
    </row>
    <row r="131" spans="1:14" ht="14.45" customHeight="1" x14ac:dyDescent="0.2">
      <c r="A131" s="747" t="s">
        <v>577</v>
      </c>
      <c r="B131" s="748" t="s">
        <v>578</v>
      </c>
      <c r="C131" s="749" t="s">
        <v>590</v>
      </c>
      <c r="D131" s="750" t="s">
        <v>591</v>
      </c>
      <c r="E131" s="751">
        <v>50113001</v>
      </c>
      <c r="F131" s="750" t="s">
        <v>601</v>
      </c>
      <c r="G131" s="749" t="s">
        <v>602</v>
      </c>
      <c r="H131" s="749">
        <v>847767</v>
      </c>
      <c r="I131" s="749">
        <v>500140</v>
      </c>
      <c r="J131" s="749" t="s">
        <v>828</v>
      </c>
      <c r="K131" s="749" t="s">
        <v>829</v>
      </c>
      <c r="L131" s="752">
        <v>699.00666666666655</v>
      </c>
      <c r="M131" s="752">
        <v>1</v>
      </c>
      <c r="N131" s="753">
        <v>699.00666666666655</v>
      </c>
    </row>
    <row r="132" spans="1:14" ht="14.45" customHeight="1" x14ac:dyDescent="0.2">
      <c r="A132" s="747" t="s">
        <v>577</v>
      </c>
      <c r="B132" s="748" t="s">
        <v>578</v>
      </c>
      <c r="C132" s="749" t="s">
        <v>590</v>
      </c>
      <c r="D132" s="750" t="s">
        <v>591</v>
      </c>
      <c r="E132" s="751">
        <v>50113001</v>
      </c>
      <c r="F132" s="750" t="s">
        <v>601</v>
      </c>
      <c r="G132" s="749" t="s">
        <v>602</v>
      </c>
      <c r="H132" s="749">
        <v>101674</v>
      </c>
      <c r="I132" s="749">
        <v>1674</v>
      </c>
      <c r="J132" s="749" t="s">
        <v>830</v>
      </c>
      <c r="K132" s="749" t="s">
        <v>579</v>
      </c>
      <c r="L132" s="752">
        <v>89.046000000000006</v>
      </c>
      <c r="M132" s="752">
        <v>5</v>
      </c>
      <c r="N132" s="753">
        <v>445.23</v>
      </c>
    </row>
    <row r="133" spans="1:14" ht="14.45" customHeight="1" x14ac:dyDescent="0.2">
      <c r="A133" s="747" t="s">
        <v>577</v>
      </c>
      <c r="B133" s="748" t="s">
        <v>578</v>
      </c>
      <c r="C133" s="749" t="s">
        <v>590</v>
      </c>
      <c r="D133" s="750" t="s">
        <v>591</v>
      </c>
      <c r="E133" s="751">
        <v>50113001</v>
      </c>
      <c r="F133" s="750" t="s">
        <v>601</v>
      </c>
      <c r="G133" s="749" t="s">
        <v>602</v>
      </c>
      <c r="H133" s="749">
        <v>117189</v>
      </c>
      <c r="I133" s="749">
        <v>17189</v>
      </c>
      <c r="J133" s="749" t="s">
        <v>831</v>
      </c>
      <c r="K133" s="749" t="s">
        <v>832</v>
      </c>
      <c r="L133" s="752">
        <v>55.849999999999994</v>
      </c>
      <c r="M133" s="752">
        <v>2</v>
      </c>
      <c r="N133" s="753">
        <v>111.69999999999999</v>
      </c>
    </row>
    <row r="134" spans="1:14" ht="14.45" customHeight="1" x14ac:dyDescent="0.2">
      <c r="A134" s="747" t="s">
        <v>577</v>
      </c>
      <c r="B134" s="748" t="s">
        <v>578</v>
      </c>
      <c r="C134" s="749" t="s">
        <v>590</v>
      </c>
      <c r="D134" s="750" t="s">
        <v>591</v>
      </c>
      <c r="E134" s="751">
        <v>50113001</v>
      </c>
      <c r="F134" s="750" t="s">
        <v>601</v>
      </c>
      <c r="G134" s="749" t="s">
        <v>602</v>
      </c>
      <c r="H134" s="749">
        <v>107678</v>
      </c>
      <c r="I134" s="749">
        <v>107678</v>
      </c>
      <c r="J134" s="749" t="s">
        <v>833</v>
      </c>
      <c r="K134" s="749" t="s">
        <v>834</v>
      </c>
      <c r="L134" s="752">
        <v>466.697</v>
      </c>
      <c r="M134" s="752">
        <v>2</v>
      </c>
      <c r="N134" s="753">
        <v>933.39400000000001</v>
      </c>
    </row>
    <row r="135" spans="1:14" ht="14.45" customHeight="1" x14ac:dyDescent="0.2">
      <c r="A135" s="747" t="s">
        <v>577</v>
      </c>
      <c r="B135" s="748" t="s">
        <v>578</v>
      </c>
      <c r="C135" s="749" t="s">
        <v>590</v>
      </c>
      <c r="D135" s="750" t="s">
        <v>591</v>
      </c>
      <c r="E135" s="751">
        <v>50113001</v>
      </c>
      <c r="F135" s="750" t="s">
        <v>601</v>
      </c>
      <c r="G135" s="749" t="s">
        <v>602</v>
      </c>
      <c r="H135" s="749">
        <v>100720</v>
      </c>
      <c r="I135" s="749">
        <v>720</v>
      </c>
      <c r="J135" s="749" t="s">
        <v>835</v>
      </c>
      <c r="K135" s="749" t="s">
        <v>836</v>
      </c>
      <c r="L135" s="752">
        <v>77.86999999999999</v>
      </c>
      <c r="M135" s="752">
        <v>4</v>
      </c>
      <c r="N135" s="753">
        <v>311.47999999999996</v>
      </c>
    </row>
    <row r="136" spans="1:14" ht="14.45" customHeight="1" x14ac:dyDescent="0.2">
      <c r="A136" s="747" t="s">
        <v>577</v>
      </c>
      <c r="B136" s="748" t="s">
        <v>578</v>
      </c>
      <c r="C136" s="749" t="s">
        <v>590</v>
      </c>
      <c r="D136" s="750" t="s">
        <v>591</v>
      </c>
      <c r="E136" s="751">
        <v>50113001</v>
      </c>
      <c r="F136" s="750" t="s">
        <v>601</v>
      </c>
      <c r="G136" s="749" t="s">
        <v>602</v>
      </c>
      <c r="H136" s="749">
        <v>230426</v>
      </c>
      <c r="I136" s="749">
        <v>230426</v>
      </c>
      <c r="J136" s="749" t="s">
        <v>835</v>
      </c>
      <c r="K136" s="749" t="s">
        <v>836</v>
      </c>
      <c r="L136" s="752">
        <v>78.633333333333326</v>
      </c>
      <c r="M136" s="752">
        <v>12</v>
      </c>
      <c r="N136" s="753">
        <v>943.59999999999991</v>
      </c>
    </row>
    <row r="137" spans="1:14" ht="14.45" customHeight="1" x14ac:dyDescent="0.2">
      <c r="A137" s="747" t="s">
        <v>577</v>
      </c>
      <c r="B137" s="748" t="s">
        <v>578</v>
      </c>
      <c r="C137" s="749" t="s">
        <v>590</v>
      </c>
      <c r="D137" s="750" t="s">
        <v>591</v>
      </c>
      <c r="E137" s="751">
        <v>50113001</v>
      </c>
      <c r="F137" s="750" t="s">
        <v>601</v>
      </c>
      <c r="G137" s="749" t="s">
        <v>615</v>
      </c>
      <c r="H137" s="749">
        <v>169623</v>
      </c>
      <c r="I137" s="749">
        <v>169623</v>
      </c>
      <c r="J137" s="749" t="s">
        <v>837</v>
      </c>
      <c r="K137" s="749" t="s">
        <v>838</v>
      </c>
      <c r="L137" s="752">
        <v>32.97</v>
      </c>
      <c r="M137" s="752">
        <v>1</v>
      </c>
      <c r="N137" s="753">
        <v>32.97</v>
      </c>
    </row>
    <row r="138" spans="1:14" ht="14.45" customHeight="1" x14ac:dyDescent="0.2">
      <c r="A138" s="747" t="s">
        <v>577</v>
      </c>
      <c r="B138" s="748" t="s">
        <v>578</v>
      </c>
      <c r="C138" s="749" t="s">
        <v>590</v>
      </c>
      <c r="D138" s="750" t="s">
        <v>591</v>
      </c>
      <c r="E138" s="751">
        <v>50113001</v>
      </c>
      <c r="F138" s="750" t="s">
        <v>601</v>
      </c>
      <c r="G138" s="749" t="s">
        <v>615</v>
      </c>
      <c r="H138" s="749">
        <v>166760</v>
      </c>
      <c r="I138" s="749">
        <v>166760</v>
      </c>
      <c r="J138" s="749" t="s">
        <v>839</v>
      </c>
      <c r="K138" s="749" t="s">
        <v>840</v>
      </c>
      <c r="L138" s="752">
        <v>312.19</v>
      </c>
      <c r="M138" s="752">
        <v>2</v>
      </c>
      <c r="N138" s="753">
        <v>624.38</v>
      </c>
    </row>
    <row r="139" spans="1:14" ht="14.45" customHeight="1" x14ac:dyDescent="0.2">
      <c r="A139" s="747" t="s">
        <v>577</v>
      </c>
      <c r="B139" s="748" t="s">
        <v>578</v>
      </c>
      <c r="C139" s="749" t="s">
        <v>590</v>
      </c>
      <c r="D139" s="750" t="s">
        <v>591</v>
      </c>
      <c r="E139" s="751">
        <v>50113001</v>
      </c>
      <c r="F139" s="750" t="s">
        <v>601</v>
      </c>
      <c r="G139" s="749" t="s">
        <v>615</v>
      </c>
      <c r="H139" s="749">
        <v>166759</v>
      </c>
      <c r="I139" s="749">
        <v>166759</v>
      </c>
      <c r="J139" s="749" t="s">
        <v>841</v>
      </c>
      <c r="K139" s="749" t="s">
        <v>842</v>
      </c>
      <c r="L139" s="752">
        <v>123.25499999999998</v>
      </c>
      <c r="M139" s="752">
        <v>4</v>
      </c>
      <c r="N139" s="753">
        <v>493.01999999999992</v>
      </c>
    </row>
    <row r="140" spans="1:14" ht="14.45" customHeight="1" x14ac:dyDescent="0.2">
      <c r="A140" s="747" t="s">
        <v>577</v>
      </c>
      <c r="B140" s="748" t="s">
        <v>578</v>
      </c>
      <c r="C140" s="749" t="s">
        <v>590</v>
      </c>
      <c r="D140" s="750" t="s">
        <v>591</v>
      </c>
      <c r="E140" s="751">
        <v>50113001</v>
      </c>
      <c r="F140" s="750" t="s">
        <v>601</v>
      </c>
      <c r="G140" s="749" t="s">
        <v>602</v>
      </c>
      <c r="H140" s="749">
        <v>900881</v>
      </c>
      <c r="I140" s="749">
        <v>0</v>
      </c>
      <c r="J140" s="749" t="s">
        <v>843</v>
      </c>
      <c r="K140" s="749" t="s">
        <v>579</v>
      </c>
      <c r="L140" s="752">
        <v>145.99294399552136</v>
      </c>
      <c r="M140" s="752">
        <v>12</v>
      </c>
      <c r="N140" s="753">
        <v>1751.9153279462562</v>
      </c>
    </row>
    <row r="141" spans="1:14" ht="14.45" customHeight="1" x14ac:dyDescent="0.2">
      <c r="A141" s="747" t="s">
        <v>577</v>
      </c>
      <c r="B141" s="748" t="s">
        <v>578</v>
      </c>
      <c r="C141" s="749" t="s">
        <v>590</v>
      </c>
      <c r="D141" s="750" t="s">
        <v>591</v>
      </c>
      <c r="E141" s="751">
        <v>50113001</v>
      </c>
      <c r="F141" s="750" t="s">
        <v>601</v>
      </c>
      <c r="G141" s="749" t="s">
        <v>602</v>
      </c>
      <c r="H141" s="749">
        <v>900513</v>
      </c>
      <c r="I141" s="749">
        <v>0</v>
      </c>
      <c r="J141" s="749" t="s">
        <v>844</v>
      </c>
      <c r="K141" s="749" t="s">
        <v>579</v>
      </c>
      <c r="L141" s="752">
        <v>58.613697114034835</v>
      </c>
      <c r="M141" s="752">
        <v>2</v>
      </c>
      <c r="N141" s="753">
        <v>117.22739422806967</v>
      </c>
    </row>
    <row r="142" spans="1:14" ht="14.45" customHeight="1" x14ac:dyDescent="0.2">
      <c r="A142" s="747" t="s">
        <v>577</v>
      </c>
      <c r="B142" s="748" t="s">
        <v>578</v>
      </c>
      <c r="C142" s="749" t="s">
        <v>590</v>
      </c>
      <c r="D142" s="750" t="s">
        <v>591</v>
      </c>
      <c r="E142" s="751">
        <v>50113001</v>
      </c>
      <c r="F142" s="750" t="s">
        <v>601</v>
      </c>
      <c r="G142" s="749" t="s">
        <v>602</v>
      </c>
      <c r="H142" s="749">
        <v>397238</v>
      </c>
      <c r="I142" s="749">
        <v>0</v>
      </c>
      <c r="J142" s="749" t="s">
        <v>845</v>
      </c>
      <c r="K142" s="749" t="s">
        <v>579</v>
      </c>
      <c r="L142" s="752">
        <v>136.61588723051949</v>
      </c>
      <c r="M142" s="752">
        <v>3</v>
      </c>
      <c r="N142" s="753">
        <v>409.84766169155847</v>
      </c>
    </row>
    <row r="143" spans="1:14" ht="14.45" customHeight="1" x14ac:dyDescent="0.2">
      <c r="A143" s="747" t="s">
        <v>577</v>
      </c>
      <c r="B143" s="748" t="s">
        <v>578</v>
      </c>
      <c r="C143" s="749" t="s">
        <v>590</v>
      </c>
      <c r="D143" s="750" t="s">
        <v>591</v>
      </c>
      <c r="E143" s="751">
        <v>50113001</v>
      </c>
      <c r="F143" s="750" t="s">
        <v>601</v>
      </c>
      <c r="G143" s="749" t="s">
        <v>602</v>
      </c>
      <c r="H143" s="749">
        <v>911930</v>
      </c>
      <c r="I143" s="749">
        <v>0</v>
      </c>
      <c r="J143" s="749" t="s">
        <v>846</v>
      </c>
      <c r="K143" s="749" t="s">
        <v>579</v>
      </c>
      <c r="L143" s="752">
        <v>44.38200513318673</v>
      </c>
      <c r="M143" s="752">
        <v>1</v>
      </c>
      <c r="N143" s="753">
        <v>44.38200513318673</v>
      </c>
    </row>
    <row r="144" spans="1:14" ht="14.45" customHeight="1" x14ac:dyDescent="0.2">
      <c r="A144" s="747" t="s">
        <v>577</v>
      </c>
      <c r="B144" s="748" t="s">
        <v>578</v>
      </c>
      <c r="C144" s="749" t="s">
        <v>590</v>
      </c>
      <c r="D144" s="750" t="s">
        <v>591</v>
      </c>
      <c r="E144" s="751">
        <v>50113001</v>
      </c>
      <c r="F144" s="750" t="s">
        <v>601</v>
      </c>
      <c r="G144" s="749" t="s">
        <v>602</v>
      </c>
      <c r="H144" s="749">
        <v>500979</v>
      </c>
      <c r="I144" s="749">
        <v>0</v>
      </c>
      <c r="J144" s="749" t="s">
        <v>847</v>
      </c>
      <c r="K144" s="749" t="s">
        <v>579</v>
      </c>
      <c r="L144" s="752">
        <v>61.831284237636432</v>
      </c>
      <c r="M144" s="752">
        <v>7</v>
      </c>
      <c r="N144" s="753">
        <v>432.818989663455</v>
      </c>
    </row>
    <row r="145" spans="1:14" ht="14.45" customHeight="1" x14ac:dyDescent="0.2">
      <c r="A145" s="747" t="s">
        <v>577</v>
      </c>
      <c r="B145" s="748" t="s">
        <v>578</v>
      </c>
      <c r="C145" s="749" t="s">
        <v>590</v>
      </c>
      <c r="D145" s="750" t="s">
        <v>591</v>
      </c>
      <c r="E145" s="751">
        <v>50113001</v>
      </c>
      <c r="F145" s="750" t="s">
        <v>601</v>
      </c>
      <c r="G145" s="749" t="s">
        <v>602</v>
      </c>
      <c r="H145" s="749">
        <v>900321</v>
      </c>
      <c r="I145" s="749">
        <v>0</v>
      </c>
      <c r="J145" s="749" t="s">
        <v>848</v>
      </c>
      <c r="K145" s="749" t="s">
        <v>579</v>
      </c>
      <c r="L145" s="752">
        <v>158.85087157341252</v>
      </c>
      <c r="M145" s="752">
        <v>4</v>
      </c>
      <c r="N145" s="753">
        <v>635.40348629365008</v>
      </c>
    </row>
    <row r="146" spans="1:14" ht="14.45" customHeight="1" x14ac:dyDescent="0.2">
      <c r="A146" s="747" t="s">
        <v>577</v>
      </c>
      <c r="B146" s="748" t="s">
        <v>578</v>
      </c>
      <c r="C146" s="749" t="s">
        <v>590</v>
      </c>
      <c r="D146" s="750" t="s">
        <v>591</v>
      </c>
      <c r="E146" s="751">
        <v>50113001</v>
      </c>
      <c r="F146" s="750" t="s">
        <v>601</v>
      </c>
      <c r="G146" s="749" t="s">
        <v>602</v>
      </c>
      <c r="H146" s="749">
        <v>900520</v>
      </c>
      <c r="I146" s="749">
        <v>0</v>
      </c>
      <c r="J146" s="749" t="s">
        <v>849</v>
      </c>
      <c r="K146" s="749" t="s">
        <v>850</v>
      </c>
      <c r="L146" s="752">
        <v>78.702509655578737</v>
      </c>
      <c r="M146" s="752">
        <v>6</v>
      </c>
      <c r="N146" s="753">
        <v>472.21505793347245</v>
      </c>
    </row>
    <row r="147" spans="1:14" ht="14.45" customHeight="1" x14ac:dyDescent="0.2">
      <c r="A147" s="747" t="s">
        <v>577</v>
      </c>
      <c r="B147" s="748" t="s">
        <v>578</v>
      </c>
      <c r="C147" s="749" t="s">
        <v>590</v>
      </c>
      <c r="D147" s="750" t="s">
        <v>591</v>
      </c>
      <c r="E147" s="751">
        <v>50113001</v>
      </c>
      <c r="F147" s="750" t="s">
        <v>601</v>
      </c>
      <c r="G147" s="749" t="s">
        <v>602</v>
      </c>
      <c r="H147" s="749">
        <v>921048</v>
      </c>
      <c r="I147" s="749">
        <v>0</v>
      </c>
      <c r="J147" s="749" t="s">
        <v>851</v>
      </c>
      <c r="K147" s="749" t="s">
        <v>579</v>
      </c>
      <c r="L147" s="752">
        <v>74.991000000000014</v>
      </c>
      <c r="M147" s="752">
        <v>6</v>
      </c>
      <c r="N147" s="753">
        <v>449.94600000000008</v>
      </c>
    </row>
    <row r="148" spans="1:14" ht="14.45" customHeight="1" x14ac:dyDescent="0.2">
      <c r="A148" s="747" t="s">
        <v>577</v>
      </c>
      <c r="B148" s="748" t="s">
        <v>578</v>
      </c>
      <c r="C148" s="749" t="s">
        <v>590</v>
      </c>
      <c r="D148" s="750" t="s">
        <v>591</v>
      </c>
      <c r="E148" s="751">
        <v>50113001</v>
      </c>
      <c r="F148" s="750" t="s">
        <v>601</v>
      </c>
      <c r="G148" s="749" t="s">
        <v>602</v>
      </c>
      <c r="H148" s="749">
        <v>498367</v>
      </c>
      <c r="I148" s="749">
        <v>0</v>
      </c>
      <c r="J148" s="749" t="s">
        <v>852</v>
      </c>
      <c r="K148" s="749" t="s">
        <v>579</v>
      </c>
      <c r="L148" s="752">
        <v>137.13896847536887</v>
      </c>
      <c r="M148" s="752">
        <v>4</v>
      </c>
      <c r="N148" s="753">
        <v>548.55587390147548</v>
      </c>
    </row>
    <row r="149" spans="1:14" ht="14.45" customHeight="1" x14ac:dyDescent="0.2">
      <c r="A149" s="747" t="s">
        <v>577</v>
      </c>
      <c r="B149" s="748" t="s">
        <v>578</v>
      </c>
      <c r="C149" s="749" t="s">
        <v>590</v>
      </c>
      <c r="D149" s="750" t="s">
        <v>591</v>
      </c>
      <c r="E149" s="751">
        <v>50113001</v>
      </c>
      <c r="F149" s="750" t="s">
        <v>601</v>
      </c>
      <c r="G149" s="749" t="s">
        <v>602</v>
      </c>
      <c r="H149" s="749">
        <v>900406</v>
      </c>
      <c r="I149" s="749">
        <v>0</v>
      </c>
      <c r="J149" s="749" t="s">
        <v>853</v>
      </c>
      <c r="K149" s="749" t="s">
        <v>579</v>
      </c>
      <c r="L149" s="752">
        <v>73.075900334536016</v>
      </c>
      <c r="M149" s="752">
        <v>2</v>
      </c>
      <c r="N149" s="753">
        <v>146.15180066907203</v>
      </c>
    </row>
    <row r="150" spans="1:14" ht="14.45" customHeight="1" x14ac:dyDescent="0.2">
      <c r="A150" s="747" t="s">
        <v>577</v>
      </c>
      <c r="B150" s="748" t="s">
        <v>578</v>
      </c>
      <c r="C150" s="749" t="s">
        <v>590</v>
      </c>
      <c r="D150" s="750" t="s">
        <v>591</v>
      </c>
      <c r="E150" s="751">
        <v>50113001</v>
      </c>
      <c r="F150" s="750" t="s">
        <v>601</v>
      </c>
      <c r="G150" s="749" t="s">
        <v>602</v>
      </c>
      <c r="H150" s="749">
        <v>921326</v>
      </c>
      <c r="I150" s="749">
        <v>0</v>
      </c>
      <c r="J150" s="749" t="s">
        <v>854</v>
      </c>
      <c r="K150" s="749" t="s">
        <v>579</v>
      </c>
      <c r="L150" s="752">
        <v>153.2447669856879</v>
      </c>
      <c r="M150" s="752">
        <v>5</v>
      </c>
      <c r="N150" s="753">
        <v>766.22383492843949</v>
      </c>
    </row>
    <row r="151" spans="1:14" ht="14.45" customHeight="1" x14ac:dyDescent="0.2">
      <c r="A151" s="747" t="s">
        <v>577</v>
      </c>
      <c r="B151" s="748" t="s">
        <v>578</v>
      </c>
      <c r="C151" s="749" t="s">
        <v>590</v>
      </c>
      <c r="D151" s="750" t="s">
        <v>591</v>
      </c>
      <c r="E151" s="751">
        <v>50113001</v>
      </c>
      <c r="F151" s="750" t="s">
        <v>601</v>
      </c>
      <c r="G151" s="749" t="s">
        <v>602</v>
      </c>
      <c r="H151" s="749">
        <v>921319</v>
      </c>
      <c r="I151" s="749">
        <v>0</v>
      </c>
      <c r="J151" s="749" t="s">
        <v>855</v>
      </c>
      <c r="K151" s="749" t="s">
        <v>579</v>
      </c>
      <c r="L151" s="752">
        <v>788.0883767068741</v>
      </c>
      <c r="M151" s="752">
        <v>3</v>
      </c>
      <c r="N151" s="753">
        <v>2364.2651301206224</v>
      </c>
    </row>
    <row r="152" spans="1:14" ht="14.45" customHeight="1" x14ac:dyDescent="0.2">
      <c r="A152" s="747" t="s">
        <v>577</v>
      </c>
      <c r="B152" s="748" t="s">
        <v>578</v>
      </c>
      <c r="C152" s="749" t="s">
        <v>590</v>
      </c>
      <c r="D152" s="750" t="s">
        <v>591</v>
      </c>
      <c r="E152" s="751">
        <v>50113001</v>
      </c>
      <c r="F152" s="750" t="s">
        <v>601</v>
      </c>
      <c r="G152" s="749" t="s">
        <v>602</v>
      </c>
      <c r="H152" s="749">
        <v>921064</v>
      </c>
      <c r="I152" s="749">
        <v>0</v>
      </c>
      <c r="J152" s="749" t="s">
        <v>856</v>
      </c>
      <c r="K152" s="749" t="s">
        <v>579</v>
      </c>
      <c r="L152" s="752">
        <v>80.90300093987257</v>
      </c>
      <c r="M152" s="752">
        <v>1</v>
      </c>
      <c r="N152" s="753">
        <v>80.90300093987257</v>
      </c>
    </row>
    <row r="153" spans="1:14" ht="14.45" customHeight="1" x14ac:dyDescent="0.2">
      <c r="A153" s="747" t="s">
        <v>577</v>
      </c>
      <c r="B153" s="748" t="s">
        <v>578</v>
      </c>
      <c r="C153" s="749" t="s">
        <v>590</v>
      </c>
      <c r="D153" s="750" t="s">
        <v>591</v>
      </c>
      <c r="E153" s="751">
        <v>50113001</v>
      </c>
      <c r="F153" s="750" t="s">
        <v>601</v>
      </c>
      <c r="G153" s="749" t="s">
        <v>602</v>
      </c>
      <c r="H153" s="749">
        <v>921459</v>
      </c>
      <c r="I153" s="749">
        <v>0</v>
      </c>
      <c r="J153" s="749" t="s">
        <v>857</v>
      </c>
      <c r="K153" s="749" t="s">
        <v>579</v>
      </c>
      <c r="L153" s="752">
        <v>393.45145312849502</v>
      </c>
      <c r="M153" s="752">
        <v>1</v>
      </c>
      <c r="N153" s="753">
        <v>393.45145312849502</v>
      </c>
    </row>
    <row r="154" spans="1:14" ht="14.45" customHeight="1" x14ac:dyDescent="0.2">
      <c r="A154" s="747" t="s">
        <v>577</v>
      </c>
      <c r="B154" s="748" t="s">
        <v>578</v>
      </c>
      <c r="C154" s="749" t="s">
        <v>590</v>
      </c>
      <c r="D154" s="750" t="s">
        <v>591</v>
      </c>
      <c r="E154" s="751">
        <v>50113001</v>
      </c>
      <c r="F154" s="750" t="s">
        <v>601</v>
      </c>
      <c r="G154" s="749" t="s">
        <v>602</v>
      </c>
      <c r="H154" s="749">
        <v>990927</v>
      </c>
      <c r="I154" s="749">
        <v>0</v>
      </c>
      <c r="J154" s="749" t="s">
        <v>858</v>
      </c>
      <c r="K154" s="749" t="s">
        <v>579</v>
      </c>
      <c r="L154" s="752">
        <v>140.19999999999999</v>
      </c>
      <c r="M154" s="752">
        <v>3</v>
      </c>
      <c r="N154" s="753">
        <v>420.59999999999997</v>
      </c>
    </row>
    <row r="155" spans="1:14" ht="14.45" customHeight="1" x14ac:dyDescent="0.2">
      <c r="A155" s="747" t="s">
        <v>577</v>
      </c>
      <c r="B155" s="748" t="s">
        <v>578</v>
      </c>
      <c r="C155" s="749" t="s">
        <v>590</v>
      </c>
      <c r="D155" s="750" t="s">
        <v>591</v>
      </c>
      <c r="E155" s="751">
        <v>50113001</v>
      </c>
      <c r="F155" s="750" t="s">
        <v>601</v>
      </c>
      <c r="G155" s="749" t="s">
        <v>615</v>
      </c>
      <c r="H155" s="749">
        <v>169714</v>
      </c>
      <c r="I155" s="749">
        <v>169714</v>
      </c>
      <c r="J155" s="749" t="s">
        <v>859</v>
      </c>
      <c r="K155" s="749" t="s">
        <v>860</v>
      </c>
      <c r="L155" s="752">
        <v>112.17000000000003</v>
      </c>
      <c r="M155" s="752">
        <v>1</v>
      </c>
      <c r="N155" s="753">
        <v>112.17000000000003</v>
      </c>
    </row>
    <row r="156" spans="1:14" ht="14.45" customHeight="1" x14ac:dyDescent="0.2">
      <c r="A156" s="747" t="s">
        <v>577</v>
      </c>
      <c r="B156" s="748" t="s">
        <v>578</v>
      </c>
      <c r="C156" s="749" t="s">
        <v>590</v>
      </c>
      <c r="D156" s="750" t="s">
        <v>591</v>
      </c>
      <c r="E156" s="751">
        <v>50113001</v>
      </c>
      <c r="F156" s="750" t="s">
        <v>601</v>
      </c>
      <c r="G156" s="749" t="s">
        <v>615</v>
      </c>
      <c r="H156" s="749">
        <v>187425</v>
      </c>
      <c r="I156" s="749">
        <v>187425</v>
      </c>
      <c r="J156" s="749" t="s">
        <v>861</v>
      </c>
      <c r="K156" s="749" t="s">
        <v>862</v>
      </c>
      <c r="L156" s="752">
        <v>49.37</v>
      </c>
      <c r="M156" s="752">
        <v>4</v>
      </c>
      <c r="N156" s="753">
        <v>197.48</v>
      </c>
    </row>
    <row r="157" spans="1:14" ht="14.45" customHeight="1" x14ac:dyDescent="0.2">
      <c r="A157" s="747" t="s">
        <v>577</v>
      </c>
      <c r="B157" s="748" t="s">
        <v>578</v>
      </c>
      <c r="C157" s="749" t="s">
        <v>590</v>
      </c>
      <c r="D157" s="750" t="s">
        <v>591</v>
      </c>
      <c r="E157" s="751">
        <v>50113001</v>
      </c>
      <c r="F157" s="750" t="s">
        <v>601</v>
      </c>
      <c r="G157" s="749" t="s">
        <v>615</v>
      </c>
      <c r="H157" s="749">
        <v>197125</v>
      </c>
      <c r="I157" s="749">
        <v>197125</v>
      </c>
      <c r="J157" s="749" t="s">
        <v>863</v>
      </c>
      <c r="K157" s="749" t="s">
        <v>864</v>
      </c>
      <c r="L157" s="752">
        <v>110</v>
      </c>
      <c r="M157" s="752">
        <v>5</v>
      </c>
      <c r="N157" s="753">
        <v>550</v>
      </c>
    </row>
    <row r="158" spans="1:14" ht="14.45" customHeight="1" x14ac:dyDescent="0.2">
      <c r="A158" s="747" t="s">
        <v>577</v>
      </c>
      <c r="B158" s="748" t="s">
        <v>578</v>
      </c>
      <c r="C158" s="749" t="s">
        <v>590</v>
      </c>
      <c r="D158" s="750" t="s">
        <v>591</v>
      </c>
      <c r="E158" s="751">
        <v>50113001</v>
      </c>
      <c r="F158" s="750" t="s">
        <v>601</v>
      </c>
      <c r="G158" s="749" t="s">
        <v>602</v>
      </c>
      <c r="H158" s="749">
        <v>188217</v>
      </c>
      <c r="I158" s="749">
        <v>88217</v>
      </c>
      <c r="J158" s="749" t="s">
        <v>865</v>
      </c>
      <c r="K158" s="749" t="s">
        <v>866</v>
      </c>
      <c r="L158" s="752">
        <v>126.15000000000002</v>
      </c>
      <c r="M158" s="752">
        <v>3</v>
      </c>
      <c r="N158" s="753">
        <v>378.45000000000005</v>
      </c>
    </row>
    <row r="159" spans="1:14" ht="14.45" customHeight="1" x14ac:dyDescent="0.2">
      <c r="A159" s="747" t="s">
        <v>577</v>
      </c>
      <c r="B159" s="748" t="s">
        <v>578</v>
      </c>
      <c r="C159" s="749" t="s">
        <v>590</v>
      </c>
      <c r="D159" s="750" t="s">
        <v>591</v>
      </c>
      <c r="E159" s="751">
        <v>50113001</v>
      </c>
      <c r="F159" s="750" t="s">
        <v>601</v>
      </c>
      <c r="G159" s="749" t="s">
        <v>602</v>
      </c>
      <c r="H159" s="749">
        <v>216679</v>
      </c>
      <c r="I159" s="749">
        <v>216679</v>
      </c>
      <c r="J159" s="749" t="s">
        <v>865</v>
      </c>
      <c r="K159" s="749" t="s">
        <v>867</v>
      </c>
      <c r="L159" s="752">
        <v>115.19</v>
      </c>
      <c r="M159" s="752">
        <v>1</v>
      </c>
      <c r="N159" s="753">
        <v>115.19</v>
      </c>
    </row>
    <row r="160" spans="1:14" ht="14.45" customHeight="1" x14ac:dyDescent="0.2">
      <c r="A160" s="747" t="s">
        <v>577</v>
      </c>
      <c r="B160" s="748" t="s">
        <v>578</v>
      </c>
      <c r="C160" s="749" t="s">
        <v>590</v>
      </c>
      <c r="D160" s="750" t="s">
        <v>591</v>
      </c>
      <c r="E160" s="751">
        <v>50113001</v>
      </c>
      <c r="F160" s="750" t="s">
        <v>601</v>
      </c>
      <c r="G160" s="749" t="s">
        <v>602</v>
      </c>
      <c r="H160" s="749">
        <v>188219</v>
      </c>
      <c r="I160" s="749">
        <v>88219</v>
      </c>
      <c r="J160" s="749" t="s">
        <v>868</v>
      </c>
      <c r="K160" s="749" t="s">
        <v>869</v>
      </c>
      <c r="L160" s="752">
        <v>144.38</v>
      </c>
      <c r="M160" s="752">
        <v>2</v>
      </c>
      <c r="N160" s="753">
        <v>288.76</v>
      </c>
    </row>
    <row r="161" spans="1:14" ht="14.45" customHeight="1" x14ac:dyDescent="0.2">
      <c r="A161" s="747" t="s">
        <v>577</v>
      </c>
      <c r="B161" s="748" t="s">
        <v>578</v>
      </c>
      <c r="C161" s="749" t="s">
        <v>590</v>
      </c>
      <c r="D161" s="750" t="s">
        <v>591</v>
      </c>
      <c r="E161" s="751">
        <v>50113001</v>
      </c>
      <c r="F161" s="750" t="s">
        <v>601</v>
      </c>
      <c r="G161" s="749" t="s">
        <v>602</v>
      </c>
      <c r="H161" s="749">
        <v>206001</v>
      </c>
      <c r="I161" s="749">
        <v>206001</v>
      </c>
      <c r="J161" s="749" t="s">
        <v>870</v>
      </c>
      <c r="K161" s="749" t="s">
        <v>871</v>
      </c>
      <c r="L161" s="752">
        <v>299.03999999999996</v>
      </c>
      <c r="M161" s="752">
        <v>1</v>
      </c>
      <c r="N161" s="753">
        <v>299.03999999999996</v>
      </c>
    </row>
    <row r="162" spans="1:14" ht="14.45" customHeight="1" x14ac:dyDescent="0.2">
      <c r="A162" s="747" t="s">
        <v>577</v>
      </c>
      <c r="B162" s="748" t="s">
        <v>578</v>
      </c>
      <c r="C162" s="749" t="s">
        <v>590</v>
      </c>
      <c r="D162" s="750" t="s">
        <v>591</v>
      </c>
      <c r="E162" s="751">
        <v>50113001</v>
      </c>
      <c r="F162" s="750" t="s">
        <v>601</v>
      </c>
      <c r="G162" s="749" t="s">
        <v>602</v>
      </c>
      <c r="H162" s="749">
        <v>218234</v>
      </c>
      <c r="I162" s="749">
        <v>218234</v>
      </c>
      <c r="J162" s="749" t="s">
        <v>872</v>
      </c>
      <c r="K162" s="749" t="s">
        <v>873</v>
      </c>
      <c r="L162" s="752">
        <v>60.500000000000014</v>
      </c>
      <c r="M162" s="752">
        <v>2</v>
      </c>
      <c r="N162" s="753">
        <v>121.00000000000003</v>
      </c>
    </row>
    <row r="163" spans="1:14" ht="14.45" customHeight="1" x14ac:dyDescent="0.2">
      <c r="A163" s="747" t="s">
        <v>577</v>
      </c>
      <c r="B163" s="748" t="s">
        <v>578</v>
      </c>
      <c r="C163" s="749" t="s">
        <v>590</v>
      </c>
      <c r="D163" s="750" t="s">
        <v>591</v>
      </c>
      <c r="E163" s="751">
        <v>50113001</v>
      </c>
      <c r="F163" s="750" t="s">
        <v>601</v>
      </c>
      <c r="G163" s="749" t="s">
        <v>602</v>
      </c>
      <c r="H163" s="749">
        <v>192853</v>
      </c>
      <c r="I163" s="749">
        <v>192853</v>
      </c>
      <c r="J163" s="749" t="s">
        <v>874</v>
      </c>
      <c r="K163" s="749" t="s">
        <v>875</v>
      </c>
      <c r="L163" s="752">
        <v>107.94000000000001</v>
      </c>
      <c r="M163" s="752">
        <v>3</v>
      </c>
      <c r="N163" s="753">
        <v>323.82000000000005</v>
      </c>
    </row>
    <row r="164" spans="1:14" ht="14.45" customHeight="1" x14ac:dyDescent="0.2">
      <c r="A164" s="747" t="s">
        <v>577</v>
      </c>
      <c r="B164" s="748" t="s">
        <v>578</v>
      </c>
      <c r="C164" s="749" t="s">
        <v>590</v>
      </c>
      <c r="D164" s="750" t="s">
        <v>591</v>
      </c>
      <c r="E164" s="751">
        <v>50113001</v>
      </c>
      <c r="F164" s="750" t="s">
        <v>601</v>
      </c>
      <c r="G164" s="749" t="s">
        <v>615</v>
      </c>
      <c r="H164" s="749">
        <v>844554</v>
      </c>
      <c r="I164" s="749">
        <v>114065</v>
      </c>
      <c r="J164" s="749" t="s">
        <v>876</v>
      </c>
      <c r="K164" s="749" t="s">
        <v>877</v>
      </c>
      <c r="L164" s="752">
        <v>18.29</v>
      </c>
      <c r="M164" s="752">
        <v>1</v>
      </c>
      <c r="N164" s="753">
        <v>18.29</v>
      </c>
    </row>
    <row r="165" spans="1:14" ht="14.45" customHeight="1" x14ac:dyDescent="0.2">
      <c r="A165" s="747" t="s">
        <v>577</v>
      </c>
      <c r="B165" s="748" t="s">
        <v>578</v>
      </c>
      <c r="C165" s="749" t="s">
        <v>590</v>
      </c>
      <c r="D165" s="750" t="s">
        <v>591</v>
      </c>
      <c r="E165" s="751">
        <v>50113001</v>
      </c>
      <c r="F165" s="750" t="s">
        <v>601</v>
      </c>
      <c r="G165" s="749" t="s">
        <v>615</v>
      </c>
      <c r="H165" s="749">
        <v>115316</v>
      </c>
      <c r="I165" s="749">
        <v>15316</v>
      </c>
      <c r="J165" s="749" t="s">
        <v>878</v>
      </c>
      <c r="K165" s="749" t="s">
        <v>664</v>
      </c>
      <c r="L165" s="752">
        <v>19.009999999999998</v>
      </c>
      <c r="M165" s="752">
        <v>1</v>
      </c>
      <c r="N165" s="753">
        <v>19.009999999999998</v>
      </c>
    </row>
    <row r="166" spans="1:14" ht="14.45" customHeight="1" x14ac:dyDescent="0.2">
      <c r="A166" s="747" t="s">
        <v>577</v>
      </c>
      <c r="B166" s="748" t="s">
        <v>578</v>
      </c>
      <c r="C166" s="749" t="s">
        <v>590</v>
      </c>
      <c r="D166" s="750" t="s">
        <v>591</v>
      </c>
      <c r="E166" s="751">
        <v>50113001</v>
      </c>
      <c r="F166" s="750" t="s">
        <v>601</v>
      </c>
      <c r="G166" s="749" t="s">
        <v>602</v>
      </c>
      <c r="H166" s="749">
        <v>186393</v>
      </c>
      <c r="I166" s="749">
        <v>86393</v>
      </c>
      <c r="J166" s="749" t="s">
        <v>879</v>
      </c>
      <c r="K166" s="749" t="s">
        <v>880</v>
      </c>
      <c r="L166" s="752">
        <v>51.61</v>
      </c>
      <c r="M166" s="752">
        <v>2</v>
      </c>
      <c r="N166" s="753">
        <v>103.22</v>
      </c>
    </row>
    <row r="167" spans="1:14" ht="14.45" customHeight="1" x14ac:dyDescent="0.2">
      <c r="A167" s="747" t="s">
        <v>577</v>
      </c>
      <c r="B167" s="748" t="s">
        <v>578</v>
      </c>
      <c r="C167" s="749" t="s">
        <v>590</v>
      </c>
      <c r="D167" s="750" t="s">
        <v>591</v>
      </c>
      <c r="E167" s="751">
        <v>50113001</v>
      </c>
      <c r="F167" s="750" t="s">
        <v>601</v>
      </c>
      <c r="G167" s="749" t="s">
        <v>602</v>
      </c>
      <c r="H167" s="749">
        <v>117992</v>
      </c>
      <c r="I167" s="749">
        <v>17992</v>
      </c>
      <c r="J167" s="749" t="s">
        <v>879</v>
      </c>
      <c r="K167" s="749" t="s">
        <v>881</v>
      </c>
      <c r="L167" s="752">
        <v>85.133888888888876</v>
      </c>
      <c r="M167" s="752">
        <v>18</v>
      </c>
      <c r="N167" s="753">
        <v>1532.4099999999999</v>
      </c>
    </row>
    <row r="168" spans="1:14" ht="14.45" customHeight="1" x14ac:dyDescent="0.2">
      <c r="A168" s="747" t="s">
        <v>577</v>
      </c>
      <c r="B168" s="748" t="s">
        <v>578</v>
      </c>
      <c r="C168" s="749" t="s">
        <v>590</v>
      </c>
      <c r="D168" s="750" t="s">
        <v>591</v>
      </c>
      <c r="E168" s="751">
        <v>50113001</v>
      </c>
      <c r="F168" s="750" t="s">
        <v>601</v>
      </c>
      <c r="G168" s="749" t="s">
        <v>602</v>
      </c>
      <c r="H168" s="749">
        <v>100499</v>
      </c>
      <c r="I168" s="749">
        <v>499</v>
      </c>
      <c r="J168" s="749" t="s">
        <v>882</v>
      </c>
      <c r="K168" s="749" t="s">
        <v>883</v>
      </c>
      <c r="L168" s="752">
        <v>113.185</v>
      </c>
      <c r="M168" s="752">
        <v>2</v>
      </c>
      <c r="N168" s="753">
        <v>226.37</v>
      </c>
    </row>
    <row r="169" spans="1:14" ht="14.45" customHeight="1" x14ac:dyDescent="0.2">
      <c r="A169" s="747" t="s">
        <v>577</v>
      </c>
      <c r="B169" s="748" t="s">
        <v>578</v>
      </c>
      <c r="C169" s="749" t="s">
        <v>590</v>
      </c>
      <c r="D169" s="750" t="s">
        <v>591</v>
      </c>
      <c r="E169" s="751">
        <v>50113001</v>
      </c>
      <c r="F169" s="750" t="s">
        <v>601</v>
      </c>
      <c r="G169" s="749" t="s">
        <v>602</v>
      </c>
      <c r="H169" s="749">
        <v>100498</v>
      </c>
      <c r="I169" s="749">
        <v>498</v>
      </c>
      <c r="J169" s="749" t="s">
        <v>884</v>
      </c>
      <c r="K169" s="749" t="s">
        <v>885</v>
      </c>
      <c r="L169" s="752">
        <v>108.75</v>
      </c>
      <c r="M169" s="752">
        <v>10</v>
      </c>
      <c r="N169" s="753">
        <v>1087.5</v>
      </c>
    </row>
    <row r="170" spans="1:14" ht="14.45" customHeight="1" x14ac:dyDescent="0.2">
      <c r="A170" s="747" t="s">
        <v>577</v>
      </c>
      <c r="B170" s="748" t="s">
        <v>578</v>
      </c>
      <c r="C170" s="749" t="s">
        <v>590</v>
      </c>
      <c r="D170" s="750" t="s">
        <v>591</v>
      </c>
      <c r="E170" s="751">
        <v>50113001</v>
      </c>
      <c r="F170" s="750" t="s">
        <v>601</v>
      </c>
      <c r="G170" s="749" t="s">
        <v>602</v>
      </c>
      <c r="H170" s="749">
        <v>234736</v>
      </c>
      <c r="I170" s="749">
        <v>234736</v>
      </c>
      <c r="J170" s="749" t="s">
        <v>886</v>
      </c>
      <c r="K170" s="749" t="s">
        <v>887</v>
      </c>
      <c r="L170" s="752">
        <v>120.68</v>
      </c>
      <c r="M170" s="752">
        <v>4</v>
      </c>
      <c r="N170" s="753">
        <v>482.72</v>
      </c>
    </row>
    <row r="171" spans="1:14" ht="14.45" customHeight="1" x14ac:dyDescent="0.2">
      <c r="A171" s="747" t="s">
        <v>577</v>
      </c>
      <c r="B171" s="748" t="s">
        <v>578</v>
      </c>
      <c r="C171" s="749" t="s">
        <v>590</v>
      </c>
      <c r="D171" s="750" t="s">
        <v>591</v>
      </c>
      <c r="E171" s="751">
        <v>50113001</v>
      </c>
      <c r="F171" s="750" t="s">
        <v>601</v>
      </c>
      <c r="G171" s="749" t="s">
        <v>602</v>
      </c>
      <c r="H171" s="749">
        <v>225168</v>
      </c>
      <c r="I171" s="749">
        <v>225168</v>
      </c>
      <c r="J171" s="749" t="s">
        <v>888</v>
      </c>
      <c r="K171" s="749" t="s">
        <v>889</v>
      </c>
      <c r="L171" s="752">
        <v>63.54</v>
      </c>
      <c r="M171" s="752">
        <v>1</v>
      </c>
      <c r="N171" s="753">
        <v>63.54</v>
      </c>
    </row>
    <row r="172" spans="1:14" ht="14.45" customHeight="1" x14ac:dyDescent="0.2">
      <c r="A172" s="747" t="s">
        <v>577</v>
      </c>
      <c r="B172" s="748" t="s">
        <v>578</v>
      </c>
      <c r="C172" s="749" t="s">
        <v>590</v>
      </c>
      <c r="D172" s="750" t="s">
        <v>591</v>
      </c>
      <c r="E172" s="751">
        <v>50113001</v>
      </c>
      <c r="F172" s="750" t="s">
        <v>601</v>
      </c>
      <c r="G172" s="749" t="s">
        <v>602</v>
      </c>
      <c r="H172" s="749">
        <v>100502</v>
      </c>
      <c r="I172" s="749">
        <v>502</v>
      </c>
      <c r="J172" s="749" t="s">
        <v>890</v>
      </c>
      <c r="K172" s="749" t="s">
        <v>891</v>
      </c>
      <c r="L172" s="752">
        <v>269.02000000000004</v>
      </c>
      <c r="M172" s="752">
        <v>1</v>
      </c>
      <c r="N172" s="753">
        <v>269.02000000000004</v>
      </c>
    </row>
    <row r="173" spans="1:14" ht="14.45" customHeight="1" x14ac:dyDescent="0.2">
      <c r="A173" s="747" t="s">
        <v>577</v>
      </c>
      <c r="B173" s="748" t="s">
        <v>578</v>
      </c>
      <c r="C173" s="749" t="s">
        <v>590</v>
      </c>
      <c r="D173" s="750" t="s">
        <v>591</v>
      </c>
      <c r="E173" s="751">
        <v>50113001</v>
      </c>
      <c r="F173" s="750" t="s">
        <v>601</v>
      </c>
      <c r="G173" s="749" t="s">
        <v>579</v>
      </c>
      <c r="H173" s="749">
        <v>216736</v>
      </c>
      <c r="I173" s="749">
        <v>216736</v>
      </c>
      <c r="J173" s="749" t="s">
        <v>892</v>
      </c>
      <c r="K173" s="749" t="s">
        <v>893</v>
      </c>
      <c r="L173" s="752">
        <v>193.75</v>
      </c>
      <c r="M173" s="752">
        <v>4</v>
      </c>
      <c r="N173" s="753">
        <v>775</v>
      </c>
    </row>
    <row r="174" spans="1:14" ht="14.45" customHeight="1" x14ac:dyDescent="0.2">
      <c r="A174" s="747" t="s">
        <v>577</v>
      </c>
      <c r="B174" s="748" t="s">
        <v>578</v>
      </c>
      <c r="C174" s="749" t="s">
        <v>590</v>
      </c>
      <c r="D174" s="750" t="s">
        <v>591</v>
      </c>
      <c r="E174" s="751">
        <v>50113001</v>
      </c>
      <c r="F174" s="750" t="s">
        <v>601</v>
      </c>
      <c r="G174" s="749" t="s">
        <v>579</v>
      </c>
      <c r="H174" s="749">
        <v>205931</v>
      </c>
      <c r="I174" s="749">
        <v>205931</v>
      </c>
      <c r="J174" s="749" t="s">
        <v>892</v>
      </c>
      <c r="K174" s="749" t="s">
        <v>894</v>
      </c>
      <c r="L174" s="752">
        <v>73.339999999999989</v>
      </c>
      <c r="M174" s="752">
        <v>50</v>
      </c>
      <c r="N174" s="753">
        <v>3666.9999999999995</v>
      </c>
    </row>
    <row r="175" spans="1:14" ht="14.45" customHeight="1" x14ac:dyDescent="0.2">
      <c r="A175" s="747" t="s">
        <v>577</v>
      </c>
      <c r="B175" s="748" t="s">
        <v>578</v>
      </c>
      <c r="C175" s="749" t="s">
        <v>590</v>
      </c>
      <c r="D175" s="750" t="s">
        <v>591</v>
      </c>
      <c r="E175" s="751">
        <v>50113001</v>
      </c>
      <c r="F175" s="750" t="s">
        <v>601</v>
      </c>
      <c r="G175" s="749" t="s">
        <v>602</v>
      </c>
      <c r="H175" s="749">
        <v>167269</v>
      </c>
      <c r="I175" s="749">
        <v>67269</v>
      </c>
      <c r="J175" s="749" t="s">
        <v>895</v>
      </c>
      <c r="K175" s="749" t="s">
        <v>896</v>
      </c>
      <c r="L175" s="752">
        <v>115.39000000000003</v>
      </c>
      <c r="M175" s="752">
        <v>1</v>
      </c>
      <c r="N175" s="753">
        <v>115.39000000000003</v>
      </c>
    </row>
    <row r="176" spans="1:14" ht="14.45" customHeight="1" x14ac:dyDescent="0.2">
      <c r="A176" s="747" t="s">
        <v>577</v>
      </c>
      <c r="B176" s="748" t="s">
        <v>578</v>
      </c>
      <c r="C176" s="749" t="s">
        <v>590</v>
      </c>
      <c r="D176" s="750" t="s">
        <v>591</v>
      </c>
      <c r="E176" s="751">
        <v>50113001</v>
      </c>
      <c r="F176" s="750" t="s">
        <v>601</v>
      </c>
      <c r="G176" s="749" t="s">
        <v>602</v>
      </c>
      <c r="H176" s="749">
        <v>42477</v>
      </c>
      <c r="I176" s="749">
        <v>42477</v>
      </c>
      <c r="J176" s="749" t="s">
        <v>897</v>
      </c>
      <c r="K176" s="749" t="s">
        <v>898</v>
      </c>
      <c r="L176" s="752">
        <v>478.84</v>
      </c>
      <c r="M176" s="752">
        <v>1</v>
      </c>
      <c r="N176" s="753">
        <v>478.84</v>
      </c>
    </row>
    <row r="177" spans="1:14" ht="14.45" customHeight="1" x14ac:dyDescent="0.2">
      <c r="A177" s="747" t="s">
        <v>577</v>
      </c>
      <c r="B177" s="748" t="s">
        <v>578</v>
      </c>
      <c r="C177" s="749" t="s">
        <v>590</v>
      </c>
      <c r="D177" s="750" t="s">
        <v>591</v>
      </c>
      <c r="E177" s="751">
        <v>50113001</v>
      </c>
      <c r="F177" s="750" t="s">
        <v>601</v>
      </c>
      <c r="G177" s="749" t="s">
        <v>602</v>
      </c>
      <c r="H177" s="749">
        <v>142475</v>
      </c>
      <c r="I177" s="749">
        <v>42475</v>
      </c>
      <c r="J177" s="749" t="s">
        <v>897</v>
      </c>
      <c r="K177" s="749" t="s">
        <v>899</v>
      </c>
      <c r="L177" s="752">
        <v>146.52000000000004</v>
      </c>
      <c r="M177" s="752">
        <v>2</v>
      </c>
      <c r="N177" s="753">
        <v>293.04000000000008</v>
      </c>
    </row>
    <row r="178" spans="1:14" ht="14.45" customHeight="1" x14ac:dyDescent="0.2">
      <c r="A178" s="747" t="s">
        <v>577</v>
      </c>
      <c r="B178" s="748" t="s">
        <v>578</v>
      </c>
      <c r="C178" s="749" t="s">
        <v>590</v>
      </c>
      <c r="D178" s="750" t="s">
        <v>591</v>
      </c>
      <c r="E178" s="751">
        <v>50113001</v>
      </c>
      <c r="F178" s="750" t="s">
        <v>601</v>
      </c>
      <c r="G178" s="749" t="s">
        <v>602</v>
      </c>
      <c r="H178" s="749">
        <v>142476</v>
      </c>
      <c r="I178" s="749">
        <v>42476</v>
      </c>
      <c r="J178" s="749" t="s">
        <v>897</v>
      </c>
      <c r="K178" s="749" t="s">
        <v>900</v>
      </c>
      <c r="L178" s="752">
        <v>255</v>
      </c>
      <c r="M178" s="752">
        <v>1</v>
      </c>
      <c r="N178" s="753">
        <v>255</v>
      </c>
    </row>
    <row r="179" spans="1:14" ht="14.45" customHeight="1" x14ac:dyDescent="0.2">
      <c r="A179" s="747" t="s">
        <v>577</v>
      </c>
      <c r="B179" s="748" t="s">
        <v>578</v>
      </c>
      <c r="C179" s="749" t="s">
        <v>590</v>
      </c>
      <c r="D179" s="750" t="s">
        <v>591</v>
      </c>
      <c r="E179" s="751">
        <v>50113001</v>
      </c>
      <c r="F179" s="750" t="s">
        <v>601</v>
      </c>
      <c r="G179" s="749" t="s">
        <v>602</v>
      </c>
      <c r="H179" s="749">
        <v>113814</v>
      </c>
      <c r="I179" s="749">
        <v>13814</v>
      </c>
      <c r="J179" s="749" t="s">
        <v>901</v>
      </c>
      <c r="K179" s="749" t="s">
        <v>902</v>
      </c>
      <c r="L179" s="752">
        <v>159.64000000000001</v>
      </c>
      <c r="M179" s="752">
        <v>4</v>
      </c>
      <c r="N179" s="753">
        <v>638.56000000000006</v>
      </c>
    </row>
    <row r="180" spans="1:14" ht="14.45" customHeight="1" x14ac:dyDescent="0.2">
      <c r="A180" s="747" t="s">
        <v>577</v>
      </c>
      <c r="B180" s="748" t="s">
        <v>578</v>
      </c>
      <c r="C180" s="749" t="s">
        <v>590</v>
      </c>
      <c r="D180" s="750" t="s">
        <v>591</v>
      </c>
      <c r="E180" s="751">
        <v>50113001</v>
      </c>
      <c r="F180" s="750" t="s">
        <v>601</v>
      </c>
      <c r="G180" s="749" t="s">
        <v>602</v>
      </c>
      <c r="H180" s="749">
        <v>111485</v>
      </c>
      <c r="I180" s="749">
        <v>11485</v>
      </c>
      <c r="J180" s="749" t="s">
        <v>901</v>
      </c>
      <c r="K180" s="749" t="s">
        <v>903</v>
      </c>
      <c r="L180" s="752">
        <v>115.19000000000003</v>
      </c>
      <c r="M180" s="752">
        <v>2</v>
      </c>
      <c r="N180" s="753">
        <v>230.38000000000005</v>
      </c>
    </row>
    <row r="181" spans="1:14" ht="14.45" customHeight="1" x14ac:dyDescent="0.2">
      <c r="A181" s="747" t="s">
        <v>577</v>
      </c>
      <c r="B181" s="748" t="s">
        <v>578</v>
      </c>
      <c r="C181" s="749" t="s">
        <v>590</v>
      </c>
      <c r="D181" s="750" t="s">
        <v>591</v>
      </c>
      <c r="E181" s="751">
        <v>50113001</v>
      </c>
      <c r="F181" s="750" t="s">
        <v>601</v>
      </c>
      <c r="G181" s="749" t="s">
        <v>602</v>
      </c>
      <c r="H181" s="749">
        <v>113816</v>
      </c>
      <c r="I181" s="749">
        <v>13816</v>
      </c>
      <c r="J181" s="749" t="s">
        <v>901</v>
      </c>
      <c r="K181" s="749" t="s">
        <v>904</v>
      </c>
      <c r="L181" s="752">
        <v>256.26000000000005</v>
      </c>
      <c r="M181" s="752">
        <v>1</v>
      </c>
      <c r="N181" s="753">
        <v>256.26000000000005</v>
      </c>
    </row>
    <row r="182" spans="1:14" ht="14.45" customHeight="1" x14ac:dyDescent="0.2">
      <c r="A182" s="747" t="s">
        <v>577</v>
      </c>
      <c r="B182" s="748" t="s">
        <v>578</v>
      </c>
      <c r="C182" s="749" t="s">
        <v>590</v>
      </c>
      <c r="D182" s="750" t="s">
        <v>591</v>
      </c>
      <c r="E182" s="751">
        <v>50113001</v>
      </c>
      <c r="F182" s="750" t="s">
        <v>601</v>
      </c>
      <c r="G182" s="749" t="s">
        <v>602</v>
      </c>
      <c r="H182" s="749">
        <v>120159</v>
      </c>
      <c r="I182" s="749">
        <v>20159</v>
      </c>
      <c r="J182" s="749" t="s">
        <v>905</v>
      </c>
      <c r="K182" s="749" t="s">
        <v>906</v>
      </c>
      <c r="L182" s="752">
        <v>40.67</v>
      </c>
      <c r="M182" s="752">
        <v>1</v>
      </c>
      <c r="N182" s="753">
        <v>40.67</v>
      </c>
    </row>
    <row r="183" spans="1:14" ht="14.45" customHeight="1" x14ac:dyDescent="0.2">
      <c r="A183" s="747" t="s">
        <v>577</v>
      </c>
      <c r="B183" s="748" t="s">
        <v>578</v>
      </c>
      <c r="C183" s="749" t="s">
        <v>590</v>
      </c>
      <c r="D183" s="750" t="s">
        <v>591</v>
      </c>
      <c r="E183" s="751">
        <v>50113001</v>
      </c>
      <c r="F183" s="750" t="s">
        <v>601</v>
      </c>
      <c r="G183" s="749" t="s">
        <v>602</v>
      </c>
      <c r="H183" s="749">
        <v>207959</v>
      </c>
      <c r="I183" s="749">
        <v>207959</v>
      </c>
      <c r="J183" s="749" t="s">
        <v>907</v>
      </c>
      <c r="K183" s="749" t="s">
        <v>908</v>
      </c>
      <c r="L183" s="752">
        <v>106.94</v>
      </c>
      <c r="M183" s="752">
        <v>1</v>
      </c>
      <c r="N183" s="753">
        <v>106.94</v>
      </c>
    </row>
    <row r="184" spans="1:14" ht="14.45" customHeight="1" x14ac:dyDescent="0.2">
      <c r="A184" s="747" t="s">
        <v>577</v>
      </c>
      <c r="B184" s="748" t="s">
        <v>578</v>
      </c>
      <c r="C184" s="749" t="s">
        <v>590</v>
      </c>
      <c r="D184" s="750" t="s">
        <v>591</v>
      </c>
      <c r="E184" s="751">
        <v>50113001</v>
      </c>
      <c r="F184" s="750" t="s">
        <v>601</v>
      </c>
      <c r="G184" s="749" t="s">
        <v>615</v>
      </c>
      <c r="H184" s="749">
        <v>116923</v>
      </c>
      <c r="I184" s="749">
        <v>16923</v>
      </c>
      <c r="J184" s="749" t="s">
        <v>909</v>
      </c>
      <c r="K184" s="749" t="s">
        <v>910</v>
      </c>
      <c r="L184" s="752">
        <v>78.5</v>
      </c>
      <c r="M184" s="752">
        <v>1</v>
      </c>
      <c r="N184" s="753">
        <v>78.5</v>
      </c>
    </row>
    <row r="185" spans="1:14" ht="14.45" customHeight="1" x14ac:dyDescent="0.2">
      <c r="A185" s="747" t="s">
        <v>577</v>
      </c>
      <c r="B185" s="748" t="s">
        <v>578</v>
      </c>
      <c r="C185" s="749" t="s">
        <v>590</v>
      </c>
      <c r="D185" s="750" t="s">
        <v>591</v>
      </c>
      <c r="E185" s="751">
        <v>50113001</v>
      </c>
      <c r="F185" s="750" t="s">
        <v>601</v>
      </c>
      <c r="G185" s="749" t="s">
        <v>579</v>
      </c>
      <c r="H185" s="749">
        <v>223148</v>
      </c>
      <c r="I185" s="749">
        <v>223148</v>
      </c>
      <c r="J185" s="749" t="s">
        <v>911</v>
      </c>
      <c r="K185" s="749" t="s">
        <v>912</v>
      </c>
      <c r="L185" s="752">
        <v>113.94666666666667</v>
      </c>
      <c r="M185" s="752">
        <v>6</v>
      </c>
      <c r="N185" s="753">
        <v>683.68000000000006</v>
      </c>
    </row>
    <row r="186" spans="1:14" ht="14.45" customHeight="1" x14ac:dyDescent="0.2">
      <c r="A186" s="747" t="s">
        <v>577</v>
      </c>
      <c r="B186" s="748" t="s">
        <v>578</v>
      </c>
      <c r="C186" s="749" t="s">
        <v>590</v>
      </c>
      <c r="D186" s="750" t="s">
        <v>591</v>
      </c>
      <c r="E186" s="751">
        <v>50113001</v>
      </c>
      <c r="F186" s="750" t="s">
        <v>601</v>
      </c>
      <c r="G186" s="749" t="s">
        <v>602</v>
      </c>
      <c r="H186" s="749">
        <v>109415</v>
      </c>
      <c r="I186" s="749">
        <v>119683</v>
      </c>
      <c r="J186" s="749" t="s">
        <v>913</v>
      </c>
      <c r="K186" s="749" t="s">
        <v>914</v>
      </c>
      <c r="L186" s="752">
        <v>71.239999999999995</v>
      </c>
      <c r="M186" s="752">
        <v>2</v>
      </c>
      <c r="N186" s="753">
        <v>142.47999999999999</v>
      </c>
    </row>
    <row r="187" spans="1:14" ht="14.45" customHeight="1" x14ac:dyDescent="0.2">
      <c r="A187" s="747" t="s">
        <v>577</v>
      </c>
      <c r="B187" s="748" t="s">
        <v>578</v>
      </c>
      <c r="C187" s="749" t="s">
        <v>590</v>
      </c>
      <c r="D187" s="750" t="s">
        <v>591</v>
      </c>
      <c r="E187" s="751">
        <v>50113001</v>
      </c>
      <c r="F187" s="750" t="s">
        <v>601</v>
      </c>
      <c r="G187" s="749" t="s">
        <v>602</v>
      </c>
      <c r="H187" s="749">
        <v>109414</v>
      </c>
      <c r="I187" s="749">
        <v>119687</v>
      </c>
      <c r="J187" s="749" t="s">
        <v>913</v>
      </c>
      <c r="K187" s="749" t="s">
        <v>915</v>
      </c>
      <c r="L187" s="752">
        <v>63.939999999999991</v>
      </c>
      <c r="M187" s="752">
        <v>2</v>
      </c>
      <c r="N187" s="753">
        <v>127.87999999999998</v>
      </c>
    </row>
    <row r="188" spans="1:14" ht="14.45" customHeight="1" x14ac:dyDescent="0.2">
      <c r="A188" s="747" t="s">
        <v>577</v>
      </c>
      <c r="B188" s="748" t="s">
        <v>578</v>
      </c>
      <c r="C188" s="749" t="s">
        <v>590</v>
      </c>
      <c r="D188" s="750" t="s">
        <v>591</v>
      </c>
      <c r="E188" s="751">
        <v>50113001</v>
      </c>
      <c r="F188" s="750" t="s">
        <v>601</v>
      </c>
      <c r="G188" s="749" t="s">
        <v>602</v>
      </c>
      <c r="H188" s="749">
        <v>100513</v>
      </c>
      <c r="I188" s="749">
        <v>513</v>
      </c>
      <c r="J188" s="749" t="s">
        <v>916</v>
      </c>
      <c r="K188" s="749" t="s">
        <v>885</v>
      </c>
      <c r="L188" s="752">
        <v>56.780000000000008</v>
      </c>
      <c r="M188" s="752">
        <v>7</v>
      </c>
      <c r="N188" s="753">
        <v>397.46000000000004</v>
      </c>
    </row>
    <row r="189" spans="1:14" ht="14.45" customHeight="1" x14ac:dyDescent="0.2">
      <c r="A189" s="747" t="s">
        <v>577</v>
      </c>
      <c r="B189" s="748" t="s">
        <v>578</v>
      </c>
      <c r="C189" s="749" t="s">
        <v>590</v>
      </c>
      <c r="D189" s="750" t="s">
        <v>591</v>
      </c>
      <c r="E189" s="751">
        <v>50113001</v>
      </c>
      <c r="F189" s="750" t="s">
        <v>601</v>
      </c>
      <c r="G189" s="749" t="s">
        <v>615</v>
      </c>
      <c r="H189" s="749">
        <v>112572</v>
      </c>
      <c r="I189" s="749">
        <v>112572</v>
      </c>
      <c r="J189" s="749" t="s">
        <v>917</v>
      </c>
      <c r="K189" s="749" t="s">
        <v>918</v>
      </c>
      <c r="L189" s="752">
        <v>64.860000000000014</v>
      </c>
      <c r="M189" s="752">
        <v>4</v>
      </c>
      <c r="N189" s="753">
        <v>259.44000000000005</v>
      </c>
    </row>
    <row r="190" spans="1:14" ht="14.45" customHeight="1" x14ac:dyDescent="0.2">
      <c r="A190" s="747" t="s">
        <v>577</v>
      </c>
      <c r="B190" s="748" t="s">
        <v>578</v>
      </c>
      <c r="C190" s="749" t="s">
        <v>590</v>
      </c>
      <c r="D190" s="750" t="s">
        <v>591</v>
      </c>
      <c r="E190" s="751">
        <v>50113001</v>
      </c>
      <c r="F190" s="750" t="s">
        <v>601</v>
      </c>
      <c r="G190" s="749" t="s">
        <v>615</v>
      </c>
      <c r="H190" s="749">
        <v>191788</v>
      </c>
      <c r="I190" s="749">
        <v>91788</v>
      </c>
      <c r="J190" s="749" t="s">
        <v>919</v>
      </c>
      <c r="K190" s="749" t="s">
        <v>920</v>
      </c>
      <c r="L190" s="752">
        <v>9.1142857142857139</v>
      </c>
      <c r="M190" s="752">
        <v>49</v>
      </c>
      <c r="N190" s="753">
        <v>446.6</v>
      </c>
    </row>
    <row r="191" spans="1:14" ht="14.45" customHeight="1" x14ac:dyDescent="0.2">
      <c r="A191" s="747" t="s">
        <v>577</v>
      </c>
      <c r="B191" s="748" t="s">
        <v>578</v>
      </c>
      <c r="C191" s="749" t="s">
        <v>590</v>
      </c>
      <c r="D191" s="750" t="s">
        <v>591</v>
      </c>
      <c r="E191" s="751">
        <v>50113001</v>
      </c>
      <c r="F191" s="750" t="s">
        <v>601</v>
      </c>
      <c r="G191" s="749" t="s">
        <v>615</v>
      </c>
      <c r="H191" s="749">
        <v>184398</v>
      </c>
      <c r="I191" s="749">
        <v>84398</v>
      </c>
      <c r="J191" s="749" t="s">
        <v>921</v>
      </c>
      <c r="K191" s="749" t="s">
        <v>922</v>
      </c>
      <c r="L191" s="752">
        <v>114.06</v>
      </c>
      <c r="M191" s="752">
        <v>1</v>
      </c>
      <c r="N191" s="753">
        <v>114.06</v>
      </c>
    </row>
    <row r="192" spans="1:14" ht="14.45" customHeight="1" x14ac:dyDescent="0.2">
      <c r="A192" s="747" t="s">
        <v>577</v>
      </c>
      <c r="B192" s="748" t="s">
        <v>578</v>
      </c>
      <c r="C192" s="749" t="s">
        <v>590</v>
      </c>
      <c r="D192" s="750" t="s">
        <v>591</v>
      </c>
      <c r="E192" s="751">
        <v>50113001</v>
      </c>
      <c r="F192" s="750" t="s">
        <v>601</v>
      </c>
      <c r="G192" s="749" t="s">
        <v>615</v>
      </c>
      <c r="H192" s="749">
        <v>184399</v>
      </c>
      <c r="I192" s="749">
        <v>84399</v>
      </c>
      <c r="J192" s="749" t="s">
        <v>923</v>
      </c>
      <c r="K192" s="749" t="s">
        <v>924</v>
      </c>
      <c r="L192" s="752">
        <v>126.35499999999998</v>
      </c>
      <c r="M192" s="752">
        <v>2</v>
      </c>
      <c r="N192" s="753">
        <v>252.70999999999995</v>
      </c>
    </row>
    <row r="193" spans="1:14" ht="14.45" customHeight="1" x14ac:dyDescent="0.2">
      <c r="A193" s="747" t="s">
        <v>577</v>
      </c>
      <c r="B193" s="748" t="s">
        <v>578</v>
      </c>
      <c r="C193" s="749" t="s">
        <v>590</v>
      </c>
      <c r="D193" s="750" t="s">
        <v>591</v>
      </c>
      <c r="E193" s="751">
        <v>50113001</v>
      </c>
      <c r="F193" s="750" t="s">
        <v>601</v>
      </c>
      <c r="G193" s="749" t="s">
        <v>602</v>
      </c>
      <c r="H193" s="749">
        <v>988466</v>
      </c>
      <c r="I193" s="749">
        <v>192729</v>
      </c>
      <c r="J193" s="749" t="s">
        <v>925</v>
      </c>
      <c r="K193" s="749" t="s">
        <v>926</v>
      </c>
      <c r="L193" s="752">
        <v>54.075000000000017</v>
      </c>
      <c r="M193" s="752">
        <v>4</v>
      </c>
      <c r="N193" s="753">
        <v>216.30000000000007</v>
      </c>
    </row>
    <row r="194" spans="1:14" ht="14.45" customHeight="1" x14ac:dyDescent="0.2">
      <c r="A194" s="747" t="s">
        <v>577</v>
      </c>
      <c r="B194" s="748" t="s">
        <v>578</v>
      </c>
      <c r="C194" s="749" t="s">
        <v>590</v>
      </c>
      <c r="D194" s="750" t="s">
        <v>591</v>
      </c>
      <c r="E194" s="751">
        <v>50113001</v>
      </c>
      <c r="F194" s="750" t="s">
        <v>601</v>
      </c>
      <c r="G194" s="749" t="s">
        <v>615</v>
      </c>
      <c r="H194" s="749">
        <v>155824</v>
      </c>
      <c r="I194" s="749">
        <v>55824</v>
      </c>
      <c r="J194" s="749" t="s">
        <v>927</v>
      </c>
      <c r="K194" s="749" t="s">
        <v>928</v>
      </c>
      <c r="L194" s="752">
        <v>50.644494382022486</v>
      </c>
      <c r="M194" s="752">
        <v>178</v>
      </c>
      <c r="N194" s="753">
        <v>9014.720000000003</v>
      </c>
    </row>
    <row r="195" spans="1:14" ht="14.45" customHeight="1" x14ac:dyDescent="0.2">
      <c r="A195" s="747" t="s">
        <v>577</v>
      </c>
      <c r="B195" s="748" t="s">
        <v>578</v>
      </c>
      <c r="C195" s="749" t="s">
        <v>590</v>
      </c>
      <c r="D195" s="750" t="s">
        <v>591</v>
      </c>
      <c r="E195" s="751">
        <v>50113001</v>
      </c>
      <c r="F195" s="750" t="s">
        <v>601</v>
      </c>
      <c r="G195" s="749" t="s">
        <v>615</v>
      </c>
      <c r="H195" s="749">
        <v>107981</v>
      </c>
      <c r="I195" s="749">
        <v>7981</v>
      </c>
      <c r="J195" s="749" t="s">
        <v>927</v>
      </c>
      <c r="K195" s="749" t="s">
        <v>929</v>
      </c>
      <c r="L195" s="752">
        <v>50.640000000000008</v>
      </c>
      <c r="M195" s="752">
        <v>6</v>
      </c>
      <c r="N195" s="753">
        <v>303.84000000000003</v>
      </c>
    </row>
    <row r="196" spans="1:14" ht="14.45" customHeight="1" x14ac:dyDescent="0.2">
      <c r="A196" s="747" t="s">
        <v>577</v>
      </c>
      <c r="B196" s="748" t="s">
        <v>578</v>
      </c>
      <c r="C196" s="749" t="s">
        <v>590</v>
      </c>
      <c r="D196" s="750" t="s">
        <v>591</v>
      </c>
      <c r="E196" s="751">
        <v>50113001</v>
      </c>
      <c r="F196" s="750" t="s">
        <v>601</v>
      </c>
      <c r="G196" s="749" t="s">
        <v>615</v>
      </c>
      <c r="H196" s="749">
        <v>155823</v>
      </c>
      <c r="I196" s="749">
        <v>55823</v>
      </c>
      <c r="J196" s="749" t="s">
        <v>930</v>
      </c>
      <c r="K196" s="749" t="s">
        <v>931</v>
      </c>
      <c r="L196" s="752">
        <v>33.535068493150682</v>
      </c>
      <c r="M196" s="752">
        <v>146</v>
      </c>
      <c r="N196" s="753">
        <v>4896.12</v>
      </c>
    </row>
    <row r="197" spans="1:14" ht="14.45" customHeight="1" x14ac:dyDescent="0.2">
      <c r="A197" s="747" t="s">
        <v>577</v>
      </c>
      <c r="B197" s="748" t="s">
        <v>578</v>
      </c>
      <c r="C197" s="749" t="s">
        <v>590</v>
      </c>
      <c r="D197" s="750" t="s">
        <v>591</v>
      </c>
      <c r="E197" s="751">
        <v>50113001</v>
      </c>
      <c r="F197" s="750" t="s">
        <v>601</v>
      </c>
      <c r="G197" s="749" t="s">
        <v>602</v>
      </c>
      <c r="H197" s="749">
        <v>183668</v>
      </c>
      <c r="I197" s="749">
        <v>183668</v>
      </c>
      <c r="J197" s="749" t="s">
        <v>932</v>
      </c>
      <c r="K197" s="749" t="s">
        <v>933</v>
      </c>
      <c r="L197" s="752">
        <v>72.72999999999999</v>
      </c>
      <c r="M197" s="752">
        <v>3</v>
      </c>
      <c r="N197" s="753">
        <v>218.18999999999997</v>
      </c>
    </row>
    <row r="198" spans="1:14" ht="14.45" customHeight="1" x14ac:dyDescent="0.2">
      <c r="A198" s="747" t="s">
        <v>577</v>
      </c>
      <c r="B198" s="748" t="s">
        <v>578</v>
      </c>
      <c r="C198" s="749" t="s">
        <v>590</v>
      </c>
      <c r="D198" s="750" t="s">
        <v>591</v>
      </c>
      <c r="E198" s="751">
        <v>50113001</v>
      </c>
      <c r="F198" s="750" t="s">
        <v>601</v>
      </c>
      <c r="G198" s="749" t="s">
        <v>602</v>
      </c>
      <c r="H198" s="749">
        <v>200863</v>
      </c>
      <c r="I198" s="749">
        <v>200863</v>
      </c>
      <c r="J198" s="749" t="s">
        <v>934</v>
      </c>
      <c r="K198" s="749" t="s">
        <v>935</v>
      </c>
      <c r="L198" s="752">
        <v>85.920666666666634</v>
      </c>
      <c r="M198" s="752">
        <v>15</v>
      </c>
      <c r="N198" s="753">
        <v>1288.8099999999995</v>
      </c>
    </row>
    <row r="199" spans="1:14" ht="14.45" customHeight="1" x14ac:dyDescent="0.2">
      <c r="A199" s="747" t="s">
        <v>577</v>
      </c>
      <c r="B199" s="748" t="s">
        <v>578</v>
      </c>
      <c r="C199" s="749" t="s">
        <v>590</v>
      </c>
      <c r="D199" s="750" t="s">
        <v>591</v>
      </c>
      <c r="E199" s="751">
        <v>50113001</v>
      </c>
      <c r="F199" s="750" t="s">
        <v>601</v>
      </c>
      <c r="G199" s="749" t="s">
        <v>602</v>
      </c>
      <c r="H199" s="749">
        <v>100876</v>
      </c>
      <c r="I199" s="749">
        <v>876</v>
      </c>
      <c r="J199" s="749" t="s">
        <v>934</v>
      </c>
      <c r="K199" s="749" t="s">
        <v>936</v>
      </c>
      <c r="L199" s="752">
        <v>74.36</v>
      </c>
      <c r="M199" s="752">
        <v>1</v>
      </c>
      <c r="N199" s="753">
        <v>74.36</v>
      </c>
    </row>
    <row r="200" spans="1:14" ht="14.45" customHeight="1" x14ac:dyDescent="0.2">
      <c r="A200" s="747" t="s">
        <v>577</v>
      </c>
      <c r="B200" s="748" t="s">
        <v>578</v>
      </c>
      <c r="C200" s="749" t="s">
        <v>590</v>
      </c>
      <c r="D200" s="750" t="s">
        <v>591</v>
      </c>
      <c r="E200" s="751">
        <v>50113001</v>
      </c>
      <c r="F200" s="750" t="s">
        <v>601</v>
      </c>
      <c r="G200" s="749" t="s">
        <v>602</v>
      </c>
      <c r="H200" s="749">
        <v>101940</v>
      </c>
      <c r="I200" s="749">
        <v>1940</v>
      </c>
      <c r="J200" s="749" t="s">
        <v>937</v>
      </c>
      <c r="K200" s="749" t="s">
        <v>938</v>
      </c>
      <c r="L200" s="752">
        <v>34.879999999999995</v>
      </c>
      <c r="M200" s="752">
        <v>3</v>
      </c>
      <c r="N200" s="753">
        <v>104.63999999999999</v>
      </c>
    </row>
    <row r="201" spans="1:14" ht="14.45" customHeight="1" x14ac:dyDescent="0.2">
      <c r="A201" s="747" t="s">
        <v>577</v>
      </c>
      <c r="B201" s="748" t="s">
        <v>578</v>
      </c>
      <c r="C201" s="749" t="s">
        <v>590</v>
      </c>
      <c r="D201" s="750" t="s">
        <v>591</v>
      </c>
      <c r="E201" s="751">
        <v>50113001</v>
      </c>
      <c r="F201" s="750" t="s">
        <v>601</v>
      </c>
      <c r="G201" s="749" t="s">
        <v>602</v>
      </c>
      <c r="H201" s="749">
        <v>117983</v>
      </c>
      <c r="I201" s="749">
        <v>17983</v>
      </c>
      <c r="J201" s="749" t="s">
        <v>939</v>
      </c>
      <c r="K201" s="749" t="s">
        <v>940</v>
      </c>
      <c r="L201" s="752">
        <v>95.14</v>
      </c>
      <c r="M201" s="752">
        <v>1</v>
      </c>
      <c r="N201" s="753">
        <v>95.14</v>
      </c>
    </row>
    <row r="202" spans="1:14" ht="14.45" customHeight="1" x14ac:dyDescent="0.2">
      <c r="A202" s="747" t="s">
        <v>577</v>
      </c>
      <c r="B202" s="748" t="s">
        <v>578</v>
      </c>
      <c r="C202" s="749" t="s">
        <v>590</v>
      </c>
      <c r="D202" s="750" t="s">
        <v>591</v>
      </c>
      <c r="E202" s="751">
        <v>50113001</v>
      </c>
      <c r="F202" s="750" t="s">
        <v>601</v>
      </c>
      <c r="G202" s="749" t="s">
        <v>602</v>
      </c>
      <c r="H202" s="749">
        <v>214913</v>
      </c>
      <c r="I202" s="749">
        <v>214913</v>
      </c>
      <c r="J202" s="749" t="s">
        <v>941</v>
      </c>
      <c r="K202" s="749" t="s">
        <v>942</v>
      </c>
      <c r="L202" s="752">
        <v>121.75</v>
      </c>
      <c r="M202" s="752">
        <v>1</v>
      </c>
      <c r="N202" s="753">
        <v>121.75</v>
      </c>
    </row>
    <row r="203" spans="1:14" ht="14.45" customHeight="1" x14ac:dyDescent="0.2">
      <c r="A203" s="747" t="s">
        <v>577</v>
      </c>
      <c r="B203" s="748" t="s">
        <v>578</v>
      </c>
      <c r="C203" s="749" t="s">
        <v>590</v>
      </c>
      <c r="D203" s="750" t="s">
        <v>591</v>
      </c>
      <c r="E203" s="751">
        <v>50113001</v>
      </c>
      <c r="F203" s="750" t="s">
        <v>601</v>
      </c>
      <c r="G203" s="749" t="s">
        <v>602</v>
      </c>
      <c r="H203" s="749">
        <v>102420</v>
      </c>
      <c r="I203" s="749">
        <v>2420</v>
      </c>
      <c r="J203" s="749" t="s">
        <v>943</v>
      </c>
      <c r="K203" s="749" t="s">
        <v>944</v>
      </c>
      <c r="L203" s="752">
        <v>105.06999999999998</v>
      </c>
      <c r="M203" s="752">
        <v>1</v>
      </c>
      <c r="N203" s="753">
        <v>105.06999999999998</v>
      </c>
    </row>
    <row r="204" spans="1:14" ht="14.45" customHeight="1" x14ac:dyDescent="0.2">
      <c r="A204" s="747" t="s">
        <v>577</v>
      </c>
      <c r="B204" s="748" t="s">
        <v>578</v>
      </c>
      <c r="C204" s="749" t="s">
        <v>590</v>
      </c>
      <c r="D204" s="750" t="s">
        <v>591</v>
      </c>
      <c r="E204" s="751">
        <v>50113001</v>
      </c>
      <c r="F204" s="750" t="s">
        <v>601</v>
      </c>
      <c r="G204" s="749" t="s">
        <v>602</v>
      </c>
      <c r="H204" s="749">
        <v>230358</v>
      </c>
      <c r="I204" s="749">
        <v>230358</v>
      </c>
      <c r="J204" s="749" t="s">
        <v>943</v>
      </c>
      <c r="K204" s="749" t="s">
        <v>945</v>
      </c>
      <c r="L204" s="752">
        <v>119.03000000000002</v>
      </c>
      <c r="M204" s="752">
        <v>1</v>
      </c>
      <c r="N204" s="753">
        <v>119.03000000000002</v>
      </c>
    </row>
    <row r="205" spans="1:14" ht="14.45" customHeight="1" x14ac:dyDescent="0.2">
      <c r="A205" s="747" t="s">
        <v>577</v>
      </c>
      <c r="B205" s="748" t="s">
        <v>578</v>
      </c>
      <c r="C205" s="749" t="s">
        <v>590</v>
      </c>
      <c r="D205" s="750" t="s">
        <v>591</v>
      </c>
      <c r="E205" s="751">
        <v>50113001</v>
      </c>
      <c r="F205" s="750" t="s">
        <v>601</v>
      </c>
      <c r="G205" s="749" t="s">
        <v>602</v>
      </c>
      <c r="H205" s="749">
        <v>216228</v>
      </c>
      <c r="I205" s="749">
        <v>216228</v>
      </c>
      <c r="J205" s="749" t="s">
        <v>946</v>
      </c>
      <c r="K205" s="749" t="s">
        <v>947</v>
      </c>
      <c r="L205" s="752">
        <v>115.68000000000004</v>
      </c>
      <c r="M205" s="752">
        <v>1</v>
      </c>
      <c r="N205" s="753">
        <v>115.68000000000004</v>
      </c>
    </row>
    <row r="206" spans="1:14" ht="14.45" customHeight="1" x14ac:dyDescent="0.2">
      <c r="A206" s="747" t="s">
        <v>577</v>
      </c>
      <c r="B206" s="748" t="s">
        <v>578</v>
      </c>
      <c r="C206" s="749" t="s">
        <v>590</v>
      </c>
      <c r="D206" s="750" t="s">
        <v>591</v>
      </c>
      <c r="E206" s="751">
        <v>50113001</v>
      </c>
      <c r="F206" s="750" t="s">
        <v>601</v>
      </c>
      <c r="G206" s="749" t="s">
        <v>615</v>
      </c>
      <c r="H206" s="749">
        <v>850729</v>
      </c>
      <c r="I206" s="749">
        <v>157875</v>
      </c>
      <c r="J206" s="749" t="s">
        <v>948</v>
      </c>
      <c r="K206" s="749" t="s">
        <v>949</v>
      </c>
      <c r="L206" s="752">
        <v>225.5</v>
      </c>
      <c r="M206" s="752">
        <v>40</v>
      </c>
      <c r="N206" s="753">
        <v>9020</v>
      </c>
    </row>
    <row r="207" spans="1:14" ht="14.45" customHeight="1" x14ac:dyDescent="0.2">
      <c r="A207" s="747" t="s">
        <v>577</v>
      </c>
      <c r="B207" s="748" t="s">
        <v>578</v>
      </c>
      <c r="C207" s="749" t="s">
        <v>590</v>
      </c>
      <c r="D207" s="750" t="s">
        <v>591</v>
      </c>
      <c r="E207" s="751">
        <v>50113001</v>
      </c>
      <c r="F207" s="750" t="s">
        <v>601</v>
      </c>
      <c r="G207" s="749" t="s">
        <v>602</v>
      </c>
      <c r="H207" s="749">
        <v>207820</v>
      </c>
      <c r="I207" s="749">
        <v>207820</v>
      </c>
      <c r="J207" s="749" t="s">
        <v>950</v>
      </c>
      <c r="K207" s="749" t="s">
        <v>951</v>
      </c>
      <c r="L207" s="752">
        <v>30.452954545454546</v>
      </c>
      <c r="M207" s="752">
        <v>88</v>
      </c>
      <c r="N207" s="753">
        <v>2679.86</v>
      </c>
    </row>
    <row r="208" spans="1:14" ht="14.45" customHeight="1" x14ac:dyDescent="0.2">
      <c r="A208" s="747" t="s">
        <v>577</v>
      </c>
      <c r="B208" s="748" t="s">
        <v>578</v>
      </c>
      <c r="C208" s="749" t="s">
        <v>590</v>
      </c>
      <c r="D208" s="750" t="s">
        <v>591</v>
      </c>
      <c r="E208" s="751">
        <v>50113001</v>
      </c>
      <c r="F208" s="750" t="s">
        <v>601</v>
      </c>
      <c r="G208" s="749" t="s">
        <v>602</v>
      </c>
      <c r="H208" s="749">
        <v>203215</v>
      </c>
      <c r="I208" s="749">
        <v>203215</v>
      </c>
      <c r="J208" s="749" t="s">
        <v>952</v>
      </c>
      <c r="K208" s="749" t="s">
        <v>940</v>
      </c>
      <c r="L208" s="752">
        <v>98.8</v>
      </c>
      <c r="M208" s="752">
        <v>2</v>
      </c>
      <c r="N208" s="753">
        <v>197.6</v>
      </c>
    </row>
    <row r="209" spans="1:14" ht="14.45" customHeight="1" x14ac:dyDescent="0.2">
      <c r="A209" s="747" t="s">
        <v>577</v>
      </c>
      <c r="B209" s="748" t="s">
        <v>578</v>
      </c>
      <c r="C209" s="749" t="s">
        <v>590</v>
      </c>
      <c r="D209" s="750" t="s">
        <v>591</v>
      </c>
      <c r="E209" s="751">
        <v>50113001</v>
      </c>
      <c r="F209" s="750" t="s">
        <v>601</v>
      </c>
      <c r="G209" s="749" t="s">
        <v>602</v>
      </c>
      <c r="H209" s="749">
        <v>193138</v>
      </c>
      <c r="I209" s="749">
        <v>193138</v>
      </c>
      <c r="J209" s="749" t="s">
        <v>953</v>
      </c>
      <c r="K209" s="749" t="s">
        <v>954</v>
      </c>
      <c r="L209" s="752">
        <v>321.2</v>
      </c>
      <c r="M209" s="752">
        <v>1</v>
      </c>
      <c r="N209" s="753">
        <v>321.2</v>
      </c>
    </row>
    <row r="210" spans="1:14" ht="14.45" customHeight="1" x14ac:dyDescent="0.2">
      <c r="A210" s="747" t="s">
        <v>577</v>
      </c>
      <c r="B210" s="748" t="s">
        <v>578</v>
      </c>
      <c r="C210" s="749" t="s">
        <v>590</v>
      </c>
      <c r="D210" s="750" t="s">
        <v>591</v>
      </c>
      <c r="E210" s="751">
        <v>50113001</v>
      </c>
      <c r="F210" s="750" t="s">
        <v>601</v>
      </c>
      <c r="G210" s="749" t="s">
        <v>602</v>
      </c>
      <c r="H210" s="749">
        <v>102963</v>
      </c>
      <c r="I210" s="749">
        <v>2963</v>
      </c>
      <c r="J210" s="749" t="s">
        <v>955</v>
      </c>
      <c r="K210" s="749" t="s">
        <v>956</v>
      </c>
      <c r="L210" s="752">
        <v>97.060000000000016</v>
      </c>
      <c r="M210" s="752">
        <v>5</v>
      </c>
      <c r="N210" s="753">
        <v>485.30000000000007</v>
      </c>
    </row>
    <row r="211" spans="1:14" ht="14.45" customHeight="1" x14ac:dyDescent="0.2">
      <c r="A211" s="747" t="s">
        <v>577</v>
      </c>
      <c r="B211" s="748" t="s">
        <v>578</v>
      </c>
      <c r="C211" s="749" t="s">
        <v>590</v>
      </c>
      <c r="D211" s="750" t="s">
        <v>591</v>
      </c>
      <c r="E211" s="751">
        <v>50113001</v>
      </c>
      <c r="F211" s="750" t="s">
        <v>601</v>
      </c>
      <c r="G211" s="749" t="s">
        <v>602</v>
      </c>
      <c r="H211" s="749">
        <v>100269</v>
      </c>
      <c r="I211" s="749">
        <v>269</v>
      </c>
      <c r="J211" s="749" t="s">
        <v>957</v>
      </c>
      <c r="K211" s="749" t="s">
        <v>958</v>
      </c>
      <c r="L211" s="752">
        <v>40.562500000000007</v>
      </c>
      <c r="M211" s="752">
        <v>12</v>
      </c>
      <c r="N211" s="753">
        <v>486.75000000000006</v>
      </c>
    </row>
    <row r="212" spans="1:14" ht="14.45" customHeight="1" x14ac:dyDescent="0.2">
      <c r="A212" s="747" t="s">
        <v>577</v>
      </c>
      <c r="B212" s="748" t="s">
        <v>578</v>
      </c>
      <c r="C212" s="749" t="s">
        <v>590</v>
      </c>
      <c r="D212" s="750" t="s">
        <v>591</v>
      </c>
      <c r="E212" s="751">
        <v>50113001</v>
      </c>
      <c r="F212" s="750" t="s">
        <v>601</v>
      </c>
      <c r="G212" s="749" t="s">
        <v>615</v>
      </c>
      <c r="H212" s="749">
        <v>844651</v>
      </c>
      <c r="I212" s="749">
        <v>101205</v>
      </c>
      <c r="J212" s="749" t="s">
        <v>959</v>
      </c>
      <c r="K212" s="749" t="s">
        <v>659</v>
      </c>
      <c r="L212" s="752">
        <v>86.080000000000013</v>
      </c>
      <c r="M212" s="752">
        <v>2</v>
      </c>
      <c r="N212" s="753">
        <v>172.16000000000003</v>
      </c>
    </row>
    <row r="213" spans="1:14" ht="14.45" customHeight="1" x14ac:dyDescent="0.2">
      <c r="A213" s="747" t="s">
        <v>577</v>
      </c>
      <c r="B213" s="748" t="s">
        <v>578</v>
      </c>
      <c r="C213" s="749" t="s">
        <v>590</v>
      </c>
      <c r="D213" s="750" t="s">
        <v>591</v>
      </c>
      <c r="E213" s="751">
        <v>50113001</v>
      </c>
      <c r="F213" s="750" t="s">
        <v>601</v>
      </c>
      <c r="G213" s="749" t="s">
        <v>602</v>
      </c>
      <c r="H213" s="749">
        <v>207692</v>
      </c>
      <c r="I213" s="749">
        <v>207692</v>
      </c>
      <c r="J213" s="749" t="s">
        <v>960</v>
      </c>
      <c r="K213" s="749" t="s">
        <v>961</v>
      </c>
      <c r="L213" s="752">
        <v>40.240000000000009</v>
      </c>
      <c r="M213" s="752">
        <v>1</v>
      </c>
      <c r="N213" s="753">
        <v>40.240000000000009</v>
      </c>
    </row>
    <row r="214" spans="1:14" ht="14.45" customHeight="1" x14ac:dyDescent="0.2">
      <c r="A214" s="747" t="s">
        <v>577</v>
      </c>
      <c r="B214" s="748" t="s">
        <v>578</v>
      </c>
      <c r="C214" s="749" t="s">
        <v>590</v>
      </c>
      <c r="D214" s="750" t="s">
        <v>591</v>
      </c>
      <c r="E214" s="751">
        <v>50113001</v>
      </c>
      <c r="F214" s="750" t="s">
        <v>601</v>
      </c>
      <c r="G214" s="749" t="s">
        <v>615</v>
      </c>
      <c r="H214" s="749">
        <v>988793</v>
      </c>
      <c r="I214" s="749">
        <v>142866</v>
      </c>
      <c r="J214" s="749" t="s">
        <v>962</v>
      </c>
      <c r="K214" s="749" t="s">
        <v>963</v>
      </c>
      <c r="L214" s="752">
        <v>354.4899999999999</v>
      </c>
      <c r="M214" s="752">
        <v>1</v>
      </c>
      <c r="N214" s="753">
        <v>354.4899999999999</v>
      </c>
    </row>
    <row r="215" spans="1:14" ht="14.45" customHeight="1" x14ac:dyDescent="0.2">
      <c r="A215" s="747" t="s">
        <v>577</v>
      </c>
      <c r="B215" s="748" t="s">
        <v>578</v>
      </c>
      <c r="C215" s="749" t="s">
        <v>590</v>
      </c>
      <c r="D215" s="750" t="s">
        <v>591</v>
      </c>
      <c r="E215" s="751">
        <v>50113001</v>
      </c>
      <c r="F215" s="750" t="s">
        <v>601</v>
      </c>
      <c r="G215" s="749" t="s">
        <v>615</v>
      </c>
      <c r="H215" s="749">
        <v>130652</v>
      </c>
      <c r="I215" s="749">
        <v>30652</v>
      </c>
      <c r="J215" s="749" t="s">
        <v>964</v>
      </c>
      <c r="K215" s="749" t="s">
        <v>965</v>
      </c>
      <c r="L215" s="752">
        <v>114.15000000000002</v>
      </c>
      <c r="M215" s="752">
        <v>1</v>
      </c>
      <c r="N215" s="753">
        <v>114.15000000000002</v>
      </c>
    </row>
    <row r="216" spans="1:14" ht="14.45" customHeight="1" x14ac:dyDescent="0.2">
      <c r="A216" s="747" t="s">
        <v>577</v>
      </c>
      <c r="B216" s="748" t="s">
        <v>578</v>
      </c>
      <c r="C216" s="749" t="s">
        <v>590</v>
      </c>
      <c r="D216" s="750" t="s">
        <v>591</v>
      </c>
      <c r="E216" s="751">
        <v>50113001</v>
      </c>
      <c r="F216" s="750" t="s">
        <v>601</v>
      </c>
      <c r="G216" s="749" t="s">
        <v>602</v>
      </c>
      <c r="H216" s="749">
        <v>159358</v>
      </c>
      <c r="I216" s="749">
        <v>59358</v>
      </c>
      <c r="J216" s="749" t="s">
        <v>966</v>
      </c>
      <c r="K216" s="749" t="s">
        <v>967</v>
      </c>
      <c r="L216" s="752">
        <v>332.59875000000005</v>
      </c>
      <c r="M216" s="752">
        <v>16</v>
      </c>
      <c r="N216" s="753">
        <v>5321.5800000000008</v>
      </c>
    </row>
    <row r="217" spans="1:14" ht="14.45" customHeight="1" x14ac:dyDescent="0.2">
      <c r="A217" s="747" t="s">
        <v>577</v>
      </c>
      <c r="B217" s="748" t="s">
        <v>578</v>
      </c>
      <c r="C217" s="749" t="s">
        <v>590</v>
      </c>
      <c r="D217" s="750" t="s">
        <v>591</v>
      </c>
      <c r="E217" s="751">
        <v>50113001</v>
      </c>
      <c r="F217" s="750" t="s">
        <v>601</v>
      </c>
      <c r="G217" s="749" t="s">
        <v>602</v>
      </c>
      <c r="H217" s="749">
        <v>113441</v>
      </c>
      <c r="I217" s="749">
        <v>13441</v>
      </c>
      <c r="J217" s="749" t="s">
        <v>968</v>
      </c>
      <c r="K217" s="749" t="s">
        <v>969</v>
      </c>
      <c r="L217" s="752">
        <v>246.5</v>
      </c>
      <c r="M217" s="752">
        <v>1</v>
      </c>
      <c r="N217" s="753">
        <v>246.5</v>
      </c>
    </row>
    <row r="218" spans="1:14" ht="14.45" customHeight="1" x14ac:dyDescent="0.2">
      <c r="A218" s="747" t="s">
        <v>577</v>
      </c>
      <c r="B218" s="748" t="s">
        <v>578</v>
      </c>
      <c r="C218" s="749" t="s">
        <v>590</v>
      </c>
      <c r="D218" s="750" t="s">
        <v>591</v>
      </c>
      <c r="E218" s="751">
        <v>50113001</v>
      </c>
      <c r="F218" s="750" t="s">
        <v>601</v>
      </c>
      <c r="G218" s="749" t="s">
        <v>602</v>
      </c>
      <c r="H218" s="749">
        <v>114957</v>
      </c>
      <c r="I218" s="749">
        <v>14957</v>
      </c>
      <c r="J218" s="749" t="s">
        <v>970</v>
      </c>
      <c r="K218" s="749" t="s">
        <v>971</v>
      </c>
      <c r="L218" s="752">
        <v>40.439999999999991</v>
      </c>
      <c r="M218" s="752">
        <v>1</v>
      </c>
      <c r="N218" s="753">
        <v>40.439999999999991</v>
      </c>
    </row>
    <row r="219" spans="1:14" ht="14.45" customHeight="1" x14ac:dyDescent="0.2">
      <c r="A219" s="747" t="s">
        <v>577</v>
      </c>
      <c r="B219" s="748" t="s">
        <v>578</v>
      </c>
      <c r="C219" s="749" t="s">
        <v>590</v>
      </c>
      <c r="D219" s="750" t="s">
        <v>591</v>
      </c>
      <c r="E219" s="751">
        <v>50113001</v>
      </c>
      <c r="F219" s="750" t="s">
        <v>601</v>
      </c>
      <c r="G219" s="749" t="s">
        <v>602</v>
      </c>
      <c r="H219" s="749">
        <v>114937</v>
      </c>
      <c r="I219" s="749">
        <v>14937</v>
      </c>
      <c r="J219" s="749" t="s">
        <v>972</v>
      </c>
      <c r="K219" s="749" t="s">
        <v>619</v>
      </c>
      <c r="L219" s="752">
        <v>79.669999999999987</v>
      </c>
      <c r="M219" s="752">
        <v>2</v>
      </c>
      <c r="N219" s="753">
        <v>159.33999999999997</v>
      </c>
    </row>
    <row r="220" spans="1:14" ht="14.45" customHeight="1" x14ac:dyDescent="0.2">
      <c r="A220" s="747" t="s">
        <v>577</v>
      </c>
      <c r="B220" s="748" t="s">
        <v>578</v>
      </c>
      <c r="C220" s="749" t="s">
        <v>590</v>
      </c>
      <c r="D220" s="750" t="s">
        <v>591</v>
      </c>
      <c r="E220" s="751">
        <v>50113001</v>
      </c>
      <c r="F220" s="750" t="s">
        <v>601</v>
      </c>
      <c r="G220" s="749" t="s">
        <v>615</v>
      </c>
      <c r="H220" s="749">
        <v>145567</v>
      </c>
      <c r="I220" s="749">
        <v>145567</v>
      </c>
      <c r="J220" s="749" t="s">
        <v>973</v>
      </c>
      <c r="K220" s="749" t="s">
        <v>610</v>
      </c>
      <c r="L220" s="752">
        <v>106.71</v>
      </c>
      <c r="M220" s="752">
        <v>1</v>
      </c>
      <c r="N220" s="753">
        <v>106.71</v>
      </c>
    </row>
    <row r="221" spans="1:14" ht="14.45" customHeight="1" x14ac:dyDescent="0.2">
      <c r="A221" s="747" t="s">
        <v>577</v>
      </c>
      <c r="B221" s="748" t="s">
        <v>578</v>
      </c>
      <c r="C221" s="749" t="s">
        <v>590</v>
      </c>
      <c r="D221" s="750" t="s">
        <v>591</v>
      </c>
      <c r="E221" s="751">
        <v>50113001</v>
      </c>
      <c r="F221" s="750" t="s">
        <v>601</v>
      </c>
      <c r="G221" s="749" t="s">
        <v>602</v>
      </c>
      <c r="H221" s="749">
        <v>191032</v>
      </c>
      <c r="I221" s="749">
        <v>91032</v>
      </c>
      <c r="J221" s="749" t="s">
        <v>974</v>
      </c>
      <c r="K221" s="749" t="s">
        <v>975</v>
      </c>
      <c r="L221" s="752">
        <v>30.419999999999998</v>
      </c>
      <c r="M221" s="752">
        <v>1</v>
      </c>
      <c r="N221" s="753">
        <v>30.419999999999998</v>
      </c>
    </row>
    <row r="222" spans="1:14" ht="14.45" customHeight="1" x14ac:dyDescent="0.2">
      <c r="A222" s="747" t="s">
        <v>577</v>
      </c>
      <c r="B222" s="748" t="s">
        <v>578</v>
      </c>
      <c r="C222" s="749" t="s">
        <v>590</v>
      </c>
      <c r="D222" s="750" t="s">
        <v>591</v>
      </c>
      <c r="E222" s="751">
        <v>50113001</v>
      </c>
      <c r="F222" s="750" t="s">
        <v>601</v>
      </c>
      <c r="G222" s="749" t="s">
        <v>602</v>
      </c>
      <c r="H222" s="749">
        <v>192414</v>
      </c>
      <c r="I222" s="749">
        <v>92414</v>
      </c>
      <c r="J222" s="749" t="s">
        <v>976</v>
      </c>
      <c r="K222" s="749" t="s">
        <v>977</v>
      </c>
      <c r="L222" s="752">
        <v>62.590000000000011</v>
      </c>
      <c r="M222" s="752">
        <v>1</v>
      </c>
      <c r="N222" s="753">
        <v>62.590000000000011</v>
      </c>
    </row>
    <row r="223" spans="1:14" ht="14.45" customHeight="1" x14ac:dyDescent="0.2">
      <c r="A223" s="747" t="s">
        <v>577</v>
      </c>
      <c r="B223" s="748" t="s">
        <v>578</v>
      </c>
      <c r="C223" s="749" t="s">
        <v>590</v>
      </c>
      <c r="D223" s="750" t="s">
        <v>591</v>
      </c>
      <c r="E223" s="751">
        <v>50113001</v>
      </c>
      <c r="F223" s="750" t="s">
        <v>601</v>
      </c>
      <c r="G223" s="749" t="s">
        <v>602</v>
      </c>
      <c r="H223" s="749">
        <v>207264</v>
      </c>
      <c r="I223" s="749">
        <v>207264</v>
      </c>
      <c r="J223" s="749" t="s">
        <v>978</v>
      </c>
      <c r="K223" s="749" t="s">
        <v>640</v>
      </c>
      <c r="L223" s="752">
        <v>141.91999999999999</v>
      </c>
      <c r="M223" s="752">
        <v>1</v>
      </c>
      <c r="N223" s="753">
        <v>141.91999999999999</v>
      </c>
    </row>
    <row r="224" spans="1:14" ht="14.45" customHeight="1" x14ac:dyDescent="0.2">
      <c r="A224" s="747" t="s">
        <v>577</v>
      </c>
      <c r="B224" s="748" t="s">
        <v>578</v>
      </c>
      <c r="C224" s="749" t="s">
        <v>590</v>
      </c>
      <c r="D224" s="750" t="s">
        <v>591</v>
      </c>
      <c r="E224" s="751">
        <v>50113001</v>
      </c>
      <c r="F224" s="750" t="s">
        <v>601</v>
      </c>
      <c r="G224" s="749" t="s">
        <v>615</v>
      </c>
      <c r="H224" s="749">
        <v>191922</v>
      </c>
      <c r="I224" s="749">
        <v>191922</v>
      </c>
      <c r="J224" s="749" t="s">
        <v>979</v>
      </c>
      <c r="K224" s="749" t="s">
        <v>980</v>
      </c>
      <c r="L224" s="752">
        <v>92.43</v>
      </c>
      <c r="M224" s="752">
        <v>1</v>
      </c>
      <c r="N224" s="753">
        <v>92.43</v>
      </c>
    </row>
    <row r="225" spans="1:14" ht="14.45" customHeight="1" x14ac:dyDescent="0.2">
      <c r="A225" s="747" t="s">
        <v>577</v>
      </c>
      <c r="B225" s="748" t="s">
        <v>578</v>
      </c>
      <c r="C225" s="749" t="s">
        <v>590</v>
      </c>
      <c r="D225" s="750" t="s">
        <v>591</v>
      </c>
      <c r="E225" s="751">
        <v>50113001</v>
      </c>
      <c r="F225" s="750" t="s">
        <v>601</v>
      </c>
      <c r="G225" s="749" t="s">
        <v>602</v>
      </c>
      <c r="H225" s="749">
        <v>159941</v>
      </c>
      <c r="I225" s="749">
        <v>59941</v>
      </c>
      <c r="J225" s="749" t="s">
        <v>981</v>
      </c>
      <c r="K225" s="749" t="s">
        <v>982</v>
      </c>
      <c r="L225" s="752">
        <v>238.96000000000006</v>
      </c>
      <c r="M225" s="752">
        <v>1</v>
      </c>
      <c r="N225" s="753">
        <v>238.96000000000006</v>
      </c>
    </row>
    <row r="226" spans="1:14" ht="14.45" customHeight="1" x14ac:dyDescent="0.2">
      <c r="A226" s="747" t="s">
        <v>577</v>
      </c>
      <c r="B226" s="748" t="s">
        <v>578</v>
      </c>
      <c r="C226" s="749" t="s">
        <v>590</v>
      </c>
      <c r="D226" s="750" t="s">
        <v>591</v>
      </c>
      <c r="E226" s="751">
        <v>50113001</v>
      </c>
      <c r="F226" s="750" t="s">
        <v>601</v>
      </c>
      <c r="G226" s="749" t="s">
        <v>615</v>
      </c>
      <c r="H226" s="749">
        <v>109709</v>
      </c>
      <c r="I226" s="749">
        <v>9709</v>
      </c>
      <c r="J226" s="749" t="s">
        <v>983</v>
      </c>
      <c r="K226" s="749" t="s">
        <v>984</v>
      </c>
      <c r="L226" s="752">
        <v>64.946666666666658</v>
      </c>
      <c r="M226" s="752">
        <v>15</v>
      </c>
      <c r="N226" s="753">
        <v>974.19999999999982</v>
      </c>
    </row>
    <row r="227" spans="1:14" ht="14.45" customHeight="1" x14ac:dyDescent="0.2">
      <c r="A227" s="747" t="s">
        <v>577</v>
      </c>
      <c r="B227" s="748" t="s">
        <v>578</v>
      </c>
      <c r="C227" s="749" t="s">
        <v>590</v>
      </c>
      <c r="D227" s="750" t="s">
        <v>591</v>
      </c>
      <c r="E227" s="751">
        <v>50113001</v>
      </c>
      <c r="F227" s="750" t="s">
        <v>601</v>
      </c>
      <c r="G227" s="749" t="s">
        <v>602</v>
      </c>
      <c r="H227" s="749">
        <v>848866</v>
      </c>
      <c r="I227" s="749">
        <v>119654</v>
      </c>
      <c r="J227" s="749" t="s">
        <v>985</v>
      </c>
      <c r="K227" s="749" t="s">
        <v>986</v>
      </c>
      <c r="L227" s="752">
        <v>254.57333333333335</v>
      </c>
      <c r="M227" s="752">
        <v>3</v>
      </c>
      <c r="N227" s="753">
        <v>763.72</v>
      </c>
    </row>
    <row r="228" spans="1:14" ht="14.45" customHeight="1" x14ac:dyDescent="0.2">
      <c r="A228" s="747" t="s">
        <v>577</v>
      </c>
      <c r="B228" s="748" t="s">
        <v>578</v>
      </c>
      <c r="C228" s="749" t="s">
        <v>590</v>
      </c>
      <c r="D228" s="750" t="s">
        <v>591</v>
      </c>
      <c r="E228" s="751">
        <v>50113001</v>
      </c>
      <c r="F228" s="750" t="s">
        <v>601</v>
      </c>
      <c r="G228" s="749" t="s">
        <v>602</v>
      </c>
      <c r="H228" s="749">
        <v>115518</v>
      </c>
      <c r="I228" s="749">
        <v>187418</v>
      </c>
      <c r="J228" s="749" t="s">
        <v>987</v>
      </c>
      <c r="K228" s="749" t="s">
        <v>988</v>
      </c>
      <c r="L228" s="752">
        <v>73.27000000000001</v>
      </c>
      <c r="M228" s="752">
        <v>1</v>
      </c>
      <c r="N228" s="753">
        <v>73.27000000000001</v>
      </c>
    </row>
    <row r="229" spans="1:14" ht="14.45" customHeight="1" x14ac:dyDescent="0.2">
      <c r="A229" s="747" t="s">
        <v>577</v>
      </c>
      <c r="B229" s="748" t="s">
        <v>578</v>
      </c>
      <c r="C229" s="749" t="s">
        <v>590</v>
      </c>
      <c r="D229" s="750" t="s">
        <v>591</v>
      </c>
      <c r="E229" s="751">
        <v>50113001</v>
      </c>
      <c r="F229" s="750" t="s">
        <v>601</v>
      </c>
      <c r="G229" s="749" t="s">
        <v>602</v>
      </c>
      <c r="H229" s="749">
        <v>225261</v>
      </c>
      <c r="I229" s="749">
        <v>225261</v>
      </c>
      <c r="J229" s="749" t="s">
        <v>989</v>
      </c>
      <c r="K229" s="749" t="s">
        <v>990</v>
      </c>
      <c r="L229" s="752">
        <v>57.929999999999993</v>
      </c>
      <c r="M229" s="752">
        <v>10</v>
      </c>
      <c r="N229" s="753">
        <v>579.29999999999995</v>
      </c>
    </row>
    <row r="230" spans="1:14" ht="14.45" customHeight="1" x14ac:dyDescent="0.2">
      <c r="A230" s="747" t="s">
        <v>577</v>
      </c>
      <c r="B230" s="748" t="s">
        <v>578</v>
      </c>
      <c r="C230" s="749" t="s">
        <v>590</v>
      </c>
      <c r="D230" s="750" t="s">
        <v>591</v>
      </c>
      <c r="E230" s="751">
        <v>50113001</v>
      </c>
      <c r="F230" s="750" t="s">
        <v>601</v>
      </c>
      <c r="G230" s="749" t="s">
        <v>602</v>
      </c>
      <c r="H230" s="749">
        <v>100610</v>
      </c>
      <c r="I230" s="749">
        <v>610</v>
      </c>
      <c r="J230" s="749" t="s">
        <v>991</v>
      </c>
      <c r="K230" s="749" t="s">
        <v>992</v>
      </c>
      <c r="L230" s="752">
        <v>72.47727272727272</v>
      </c>
      <c r="M230" s="752">
        <v>11</v>
      </c>
      <c r="N230" s="753">
        <v>797.24999999999989</v>
      </c>
    </row>
    <row r="231" spans="1:14" ht="14.45" customHeight="1" x14ac:dyDescent="0.2">
      <c r="A231" s="747" t="s">
        <v>577</v>
      </c>
      <c r="B231" s="748" t="s">
        <v>578</v>
      </c>
      <c r="C231" s="749" t="s">
        <v>590</v>
      </c>
      <c r="D231" s="750" t="s">
        <v>591</v>
      </c>
      <c r="E231" s="751">
        <v>50113001</v>
      </c>
      <c r="F231" s="750" t="s">
        <v>601</v>
      </c>
      <c r="G231" s="749" t="s">
        <v>602</v>
      </c>
      <c r="H231" s="749">
        <v>192160</v>
      </c>
      <c r="I231" s="749">
        <v>92160</v>
      </c>
      <c r="J231" s="749" t="s">
        <v>993</v>
      </c>
      <c r="K231" s="749" t="s">
        <v>994</v>
      </c>
      <c r="L231" s="752">
        <v>66.150000000000006</v>
      </c>
      <c r="M231" s="752">
        <v>1</v>
      </c>
      <c r="N231" s="753">
        <v>66.150000000000006</v>
      </c>
    </row>
    <row r="232" spans="1:14" ht="14.45" customHeight="1" x14ac:dyDescent="0.2">
      <c r="A232" s="747" t="s">
        <v>577</v>
      </c>
      <c r="B232" s="748" t="s">
        <v>578</v>
      </c>
      <c r="C232" s="749" t="s">
        <v>590</v>
      </c>
      <c r="D232" s="750" t="s">
        <v>591</v>
      </c>
      <c r="E232" s="751">
        <v>50113001</v>
      </c>
      <c r="F232" s="750" t="s">
        <v>601</v>
      </c>
      <c r="G232" s="749" t="s">
        <v>602</v>
      </c>
      <c r="H232" s="749">
        <v>184360</v>
      </c>
      <c r="I232" s="749">
        <v>84360</v>
      </c>
      <c r="J232" s="749" t="s">
        <v>995</v>
      </c>
      <c r="K232" s="749" t="s">
        <v>996</v>
      </c>
      <c r="L232" s="752">
        <v>149.685</v>
      </c>
      <c r="M232" s="752">
        <v>2</v>
      </c>
      <c r="N232" s="753">
        <v>299.37</v>
      </c>
    </row>
    <row r="233" spans="1:14" ht="14.45" customHeight="1" x14ac:dyDescent="0.2">
      <c r="A233" s="747" t="s">
        <v>577</v>
      </c>
      <c r="B233" s="748" t="s">
        <v>578</v>
      </c>
      <c r="C233" s="749" t="s">
        <v>590</v>
      </c>
      <c r="D233" s="750" t="s">
        <v>591</v>
      </c>
      <c r="E233" s="751">
        <v>50113001</v>
      </c>
      <c r="F233" s="750" t="s">
        <v>601</v>
      </c>
      <c r="G233" s="749" t="s">
        <v>602</v>
      </c>
      <c r="H233" s="749">
        <v>176715</v>
      </c>
      <c r="I233" s="749">
        <v>76715</v>
      </c>
      <c r="J233" s="749" t="s">
        <v>997</v>
      </c>
      <c r="K233" s="749" t="s">
        <v>998</v>
      </c>
      <c r="L233" s="752">
        <v>112.63</v>
      </c>
      <c r="M233" s="752">
        <v>1</v>
      </c>
      <c r="N233" s="753">
        <v>112.63</v>
      </c>
    </row>
    <row r="234" spans="1:14" ht="14.45" customHeight="1" x14ac:dyDescent="0.2">
      <c r="A234" s="747" t="s">
        <v>577</v>
      </c>
      <c r="B234" s="748" t="s">
        <v>578</v>
      </c>
      <c r="C234" s="749" t="s">
        <v>590</v>
      </c>
      <c r="D234" s="750" t="s">
        <v>591</v>
      </c>
      <c r="E234" s="751">
        <v>50113001</v>
      </c>
      <c r="F234" s="750" t="s">
        <v>601</v>
      </c>
      <c r="G234" s="749" t="s">
        <v>602</v>
      </c>
      <c r="H234" s="749">
        <v>131215</v>
      </c>
      <c r="I234" s="749">
        <v>31215</v>
      </c>
      <c r="J234" s="749" t="s">
        <v>999</v>
      </c>
      <c r="K234" s="749" t="s">
        <v>1000</v>
      </c>
      <c r="L234" s="752">
        <v>54.869999999999976</v>
      </c>
      <c r="M234" s="752">
        <v>1</v>
      </c>
      <c r="N234" s="753">
        <v>54.869999999999976</v>
      </c>
    </row>
    <row r="235" spans="1:14" ht="14.45" customHeight="1" x14ac:dyDescent="0.2">
      <c r="A235" s="747" t="s">
        <v>577</v>
      </c>
      <c r="B235" s="748" t="s">
        <v>578</v>
      </c>
      <c r="C235" s="749" t="s">
        <v>590</v>
      </c>
      <c r="D235" s="750" t="s">
        <v>591</v>
      </c>
      <c r="E235" s="751">
        <v>50113001</v>
      </c>
      <c r="F235" s="750" t="s">
        <v>601</v>
      </c>
      <c r="G235" s="749" t="s">
        <v>602</v>
      </c>
      <c r="H235" s="749">
        <v>846846</v>
      </c>
      <c r="I235" s="749">
        <v>0</v>
      </c>
      <c r="J235" s="749" t="s">
        <v>1001</v>
      </c>
      <c r="K235" s="749" t="s">
        <v>579</v>
      </c>
      <c r="L235" s="752">
        <v>37.149999999999991</v>
      </c>
      <c r="M235" s="752">
        <v>1</v>
      </c>
      <c r="N235" s="753">
        <v>37.149999999999991</v>
      </c>
    </row>
    <row r="236" spans="1:14" ht="14.45" customHeight="1" x14ac:dyDescent="0.2">
      <c r="A236" s="747" t="s">
        <v>577</v>
      </c>
      <c r="B236" s="748" t="s">
        <v>578</v>
      </c>
      <c r="C236" s="749" t="s">
        <v>590</v>
      </c>
      <c r="D236" s="750" t="s">
        <v>591</v>
      </c>
      <c r="E236" s="751">
        <v>50113001</v>
      </c>
      <c r="F236" s="750" t="s">
        <v>601</v>
      </c>
      <c r="G236" s="749" t="s">
        <v>602</v>
      </c>
      <c r="H236" s="749">
        <v>148578</v>
      </c>
      <c r="I236" s="749">
        <v>48578</v>
      </c>
      <c r="J236" s="749" t="s">
        <v>1002</v>
      </c>
      <c r="K236" s="749" t="s">
        <v>1003</v>
      </c>
      <c r="L236" s="752">
        <v>54.98</v>
      </c>
      <c r="M236" s="752">
        <v>3</v>
      </c>
      <c r="N236" s="753">
        <v>164.94</v>
      </c>
    </row>
    <row r="237" spans="1:14" ht="14.45" customHeight="1" x14ac:dyDescent="0.2">
      <c r="A237" s="747" t="s">
        <v>577</v>
      </c>
      <c r="B237" s="748" t="s">
        <v>578</v>
      </c>
      <c r="C237" s="749" t="s">
        <v>590</v>
      </c>
      <c r="D237" s="750" t="s">
        <v>591</v>
      </c>
      <c r="E237" s="751">
        <v>50113001</v>
      </c>
      <c r="F237" s="750" t="s">
        <v>601</v>
      </c>
      <c r="G237" s="749" t="s">
        <v>602</v>
      </c>
      <c r="H237" s="749">
        <v>848632</v>
      </c>
      <c r="I237" s="749">
        <v>125315</v>
      </c>
      <c r="J237" s="749" t="s">
        <v>1002</v>
      </c>
      <c r="K237" s="749" t="s">
        <v>1004</v>
      </c>
      <c r="L237" s="752">
        <v>58.19</v>
      </c>
      <c r="M237" s="752">
        <v>4</v>
      </c>
      <c r="N237" s="753">
        <v>232.76</v>
      </c>
    </row>
    <row r="238" spans="1:14" ht="14.45" customHeight="1" x14ac:dyDescent="0.2">
      <c r="A238" s="747" t="s">
        <v>577</v>
      </c>
      <c r="B238" s="748" t="s">
        <v>578</v>
      </c>
      <c r="C238" s="749" t="s">
        <v>590</v>
      </c>
      <c r="D238" s="750" t="s">
        <v>591</v>
      </c>
      <c r="E238" s="751">
        <v>50113001</v>
      </c>
      <c r="F238" s="750" t="s">
        <v>601</v>
      </c>
      <c r="G238" s="749" t="s">
        <v>602</v>
      </c>
      <c r="H238" s="749">
        <v>109844</v>
      </c>
      <c r="I238" s="749">
        <v>9844</v>
      </c>
      <c r="J238" s="749" t="s">
        <v>1005</v>
      </c>
      <c r="K238" s="749" t="s">
        <v>1006</v>
      </c>
      <c r="L238" s="752">
        <v>72.715000000000003</v>
      </c>
      <c r="M238" s="752">
        <v>2</v>
      </c>
      <c r="N238" s="753">
        <v>145.43</v>
      </c>
    </row>
    <row r="239" spans="1:14" ht="14.45" customHeight="1" x14ac:dyDescent="0.2">
      <c r="A239" s="747" t="s">
        <v>577</v>
      </c>
      <c r="B239" s="748" t="s">
        <v>578</v>
      </c>
      <c r="C239" s="749" t="s">
        <v>590</v>
      </c>
      <c r="D239" s="750" t="s">
        <v>591</v>
      </c>
      <c r="E239" s="751">
        <v>50113001</v>
      </c>
      <c r="F239" s="750" t="s">
        <v>601</v>
      </c>
      <c r="G239" s="749" t="s">
        <v>602</v>
      </c>
      <c r="H239" s="749">
        <v>191836</v>
      </c>
      <c r="I239" s="749">
        <v>91836</v>
      </c>
      <c r="J239" s="749" t="s">
        <v>1005</v>
      </c>
      <c r="K239" s="749" t="s">
        <v>1007</v>
      </c>
      <c r="L239" s="752">
        <v>44.519999999999996</v>
      </c>
      <c r="M239" s="752">
        <v>9</v>
      </c>
      <c r="N239" s="753">
        <v>400.67999999999995</v>
      </c>
    </row>
    <row r="240" spans="1:14" ht="14.45" customHeight="1" x14ac:dyDescent="0.2">
      <c r="A240" s="747" t="s">
        <v>577</v>
      </c>
      <c r="B240" s="748" t="s">
        <v>578</v>
      </c>
      <c r="C240" s="749" t="s">
        <v>590</v>
      </c>
      <c r="D240" s="750" t="s">
        <v>591</v>
      </c>
      <c r="E240" s="751">
        <v>50113001</v>
      </c>
      <c r="F240" s="750" t="s">
        <v>601</v>
      </c>
      <c r="G240" s="749" t="s">
        <v>602</v>
      </c>
      <c r="H240" s="749">
        <v>132090</v>
      </c>
      <c r="I240" s="749">
        <v>32090</v>
      </c>
      <c r="J240" s="749" t="s">
        <v>1008</v>
      </c>
      <c r="K240" s="749" t="s">
        <v>1009</v>
      </c>
      <c r="L240" s="752">
        <v>27.35</v>
      </c>
      <c r="M240" s="752">
        <v>2</v>
      </c>
      <c r="N240" s="753">
        <v>54.7</v>
      </c>
    </row>
    <row r="241" spans="1:14" ht="14.45" customHeight="1" x14ac:dyDescent="0.2">
      <c r="A241" s="747" t="s">
        <v>577</v>
      </c>
      <c r="B241" s="748" t="s">
        <v>578</v>
      </c>
      <c r="C241" s="749" t="s">
        <v>590</v>
      </c>
      <c r="D241" s="750" t="s">
        <v>591</v>
      </c>
      <c r="E241" s="751">
        <v>50113001</v>
      </c>
      <c r="F241" s="750" t="s">
        <v>601</v>
      </c>
      <c r="G241" s="749" t="s">
        <v>602</v>
      </c>
      <c r="H241" s="749">
        <v>159672</v>
      </c>
      <c r="I241" s="749">
        <v>59672</v>
      </c>
      <c r="J241" s="749" t="s">
        <v>1010</v>
      </c>
      <c r="K241" s="749" t="s">
        <v>1011</v>
      </c>
      <c r="L241" s="752">
        <v>47.069999999999993</v>
      </c>
      <c r="M241" s="752">
        <v>2</v>
      </c>
      <c r="N241" s="753">
        <v>94.139999999999986</v>
      </c>
    </row>
    <row r="242" spans="1:14" ht="14.45" customHeight="1" x14ac:dyDescent="0.2">
      <c r="A242" s="747" t="s">
        <v>577</v>
      </c>
      <c r="B242" s="748" t="s">
        <v>578</v>
      </c>
      <c r="C242" s="749" t="s">
        <v>590</v>
      </c>
      <c r="D242" s="750" t="s">
        <v>591</v>
      </c>
      <c r="E242" s="751">
        <v>50113001</v>
      </c>
      <c r="F242" s="750" t="s">
        <v>601</v>
      </c>
      <c r="G242" s="749" t="s">
        <v>602</v>
      </c>
      <c r="H242" s="749">
        <v>214619</v>
      </c>
      <c r="I242" s="749">
        <v>214619</v>
      </c>
      <c r="J242" s="749" t="s">
        <v>1012</v>
      </c>
      <c r="K242" s="749" t="s">
        <v>1013</v>
      </c>
      <c r="L242" s="752">
        <v>224.38000000000005</v>
      </c>
      <c r="M242" s="752">
        <v>1</v>
      </c>
      <c r="N242" s="753">
        <v>224.38000000000005</v>
      </c>
    </row>
    <row r="243" spans="1:14" ht="14.45" customHeight="1" x14ac:dyDescent="0.2">
      <c r="A243" s="747" t="s">
        <v>577</v>
      </c>
      <c r="B243" s="748" t="s">
        <v>578</v>
      </c>
      <c r="C243" s="749" t="s">
        <v>590</v>
      </c>
      <c r="D243" s="750" t="s">
        <v>591</v>
      </c>
      <c r="E243" s="751">
        <v>50113001</v>
      </c>
      <c r="F243" s="750" t="s">
        <v>601</v>
      </c>
      <c r="G243" s="749" t="s">
        <v>615</v>
      </c>
      <c r="H243" s="749">
        <v>190958</v>
      </c>
      <c r="I243" s="749">
        <v>190958</v>
      </c>
      <c r="J243" s="749" t="s">
        <v>1014</v>
      </c>
      <c r="K243" s="749" t="s">
        <v>664</v>
      </c>
      <c r="L243" s="752">
        <v>140.72</v>
      </c>
      <c r="M243" s="752">
        <v>1</v>
      </c>
      <c r="N243" s="753">
        <v>140.72</v>
      </c>
    </row>
    <row r="244" spans="1:14" ht="14.45" customHeight="1" x14ac:dyDescent="0.2">
      <c r="A244" s="747" t="s">
        <v>577</v>
      </c>
      <c r="B244" s="748" t="s">
        <v>578</v>
      </c>
      <c r="C244" s="749" t="s">
        <v>590</v>
      </c>
      <c r="D244" s="750" t="s">
        <v>591</v>
      </c>
      <c r="E244" s="751">
        <v>50113001</v>
      </c>
      <c r="F244" s="750" t="s">
        <v>601</v>
      </c>
      <c r="G244" s="749" t="s">
        <v>615</v>
      </c>
      <c r="H244" s="749">
        <v>56972</v>
      </c>
      <c r="I244" s="749">
        <v>56972</v>
      </c>
      <c r="J244" s="749" t="s">
        <v>1015</v>
      </c>
      <c r="K244" s="749" t="s">
        <v>1016</v>
      </c>
      <c r="L244" s="752">
        <v>14.764999999999997</v>
      </c>
      <c r="M244" s="752">
        <v>2</v>
      </c>
      <c r="N244" s="753">
        <v>29.529999999999994</v>
      </c>
    </row>
    <row r="245" spans="1:14" ht="14.45" customHeight="1" x14ac:dyDescent="0.2">
      <c r="A245" s="747" t="s">
        <v>577</v>
      </c>
      <c r="B245" s="748" t="s">
        <v>578</v>
      </c>
      <c r="C245" s="749" t="s">
        <v>590</v>
      </c>
      <c r="D245" s="750" t="s">
        <v>591</v>
      </c>
      <c r="E245" s="751">
        <v>50113001</v>
      </c>
      <c r="F245" s="750" t="s">
        <v>601</v>
      </c>
      <c r="G245" s="749" t="s">
        <v>615</v>
      </c>
      <c r="H245" s="749">
        <v>56976</v>
      </c>
      <c r="I245" s="749">
        <v>56976</v>
      </c>
      <c r="J245" s="749" t="s">
        <v>1017</v>
      </c>
      <c r="K245" s="749" t="s">
        <v>1018</v>
      </c>
      <c r="L245" s="752">
        <v>11.840000000000002</v>
      </c>
      <c r="M245" s="752">
        <v>6</v>
      </c>
      <c r="N245" s="753">
        <v>71.040000000000006</v>
      </c>
    </row>
    <row r="246" spans="1:14" ht="14.45" customHeight="1" x14ac:dyDescent="0.2">
      <c r="A246" s="747" t="s">
        <v>577</v>
      </c>
      <c r="B246" s="748" t="s">
        <v>578</v>
      </c>
      <c r="C246" s="749" t="s">
        <v>590</v>
      </c>
      <c r="D246" s="750" t="s">
        <v>591</v>
      </c>
      <c r="E246" s="751">
        <v>50113001</v>
      </c>
      <c r="F246" s="750" t="s">
        <v>601</v>
      </c>
      <c r="G246" s="749" t="s">
        <v>615</v>
      </c>
      <c r="H246" s="749">
        <v>156981</v>
      </c>
      <c r="I246" s="749">
        <v>56981</v>
      </c>
      <c r="J246" s="749" t="s">
        <v>1019</v>
      </c>
      <c r="K246" s="749" t="s">
        <v>1020</v>
      </c>
      <c r="L246" s="752">
        <v>30.164999999999999</v>
      </c>
      <c r="M246" s="752">
        <v>2</v>
      </c>
      <c r="N246" s="753">
        <v>60.33</v>
      </c>
    </row>
    <row r="247" spans="1:14" ht="14.45" customHeight="1" x14ac:dyDescent="0.2">
      <c r="A247" s="747" t="s">
        <v>577</v>
      </c>
      <c r="B247" s="748" t="s">
        <v>578</v>
      </c>
      <c r="C247" s="749" t="s">
        <v>590</v>
      </c>
      <c r="D247" s="750" t="s">
        <v>591</v>
      </c>
      <c r="E247" s="751">
        <v>50113001</v>
      </c>
      <c r="F247" s="750" t="s">
        <v>601</v>
      </c>
      <c r="G247" s="749" t="s">
        <v>615</v>
      </c>
      <c r="H247" s="749">
        <v>56983</v>
      </c>
      <c r="I247" s="749">
        <v>56983</v>
      </c>
      <c r="J247" s="749" t="s">
        <v>1021</v>
      </c>
      <c r="K247" s="749" t="s">
        <v>1022</v>
      </c>
      <c r="L247" s="752">
        <v>100.59999999999998</v>
      </c>
      <c r="M247" s="752">
        <v>1</v>
      </c>
      <c r="N247" s="753">
        <v>100.59999999999998</v>
      </c>
    </row>
    <row r="248" spans="1:14" ht="14.45" customHeight="1" x14ac:dyDescent="0.2">
      <c r="A248" s="747" t="s">
        <v>577</v>
      </c>
      <c r="B248" s="748" t="s">
        <v>578</v>
      </c>
      <c r="C248" s="749" t="s">
        <v>590</v>
      </c>
      <c r="D248" s="750" t="s">
        <v>591</v>
      </c>
      <c r="E248" s="751">
        <v>50113001</v>
      </c>
      <c r="F248" s="750" t="s">
        <v>601</v>
      </c>
      <c r="G248" s="749" t="s">
        <v>615</v>
      </c>
      <c r="H248" s="749">
        <v>150309</v>
      </c>
      <c r="I248" s="749">
        <v>50309</v>
      </c>
      <c r="J248" s="749" t="s">
        <v>1023</v>
      </c>
      <c r="K248" s="749" t="s">
        <v>838</v>
      </c>
      <c r="L248" s="752">
        <v>34.689999999999991</v>
      </c>
      <c r="M248" s="752">
        <v>2</v>
      </c>
      <c r="N248" s="753">
        <v>69.379999999999981</v>
      </c>
    </row>
    <row r="249" spans="1:14" ht="14.45" customHeight="1" x14ac:dyDescent="0.2">
      <c r="A249" s="747" t="s">
        <v>577</v>
      </c>
      <c r="B249" s="748" t="s">
        <v>578</v>
      </c>
      <c r="C249" s="749" t="s">
        <v>590</v>
      </c>
      <c r="D249" s="750" t="s">
        <v>591</v>
      </c>
      <c r="E249" s="751">
        <v>50113001</v>
      </c>
      <c r="F249" s="750" t="s">
        <v>601</v>
      </c>
      <c r="G249" s="749" t="s">
        <v>615</v>
      </c>
      <c r="H249" s="749">
        <v>150311</v>
      </c>
      <c r="I249" s="749">
        <v>50311</v>
      </c>
      <c r="J249" s="749" t="s">
        <v>1023</v>
      </c>
      <c r="K249" s="749" t="s">
        <v>1024</v>
      </c>
      <c r="L249" s="752">
        <v>104.065</v>
      </c>
      <c r="M249" s="752">
        <v>2</v>
      </c>
      <c r="N249" s="753">
        <v>208.13</v>
      </c>
    </row>
    <row r="250" spans="1:14" ht="14.45" customHeight="1" x14ac:dyDescent="0.2">
      <c r="A250" s="747" t="s">
        <v>577</v>
      </c>
      <c r="B250" s="748" t="s">
        <v>578</v>
      </c>
      <c r="C250" s="749" t="s">
        <v>590</v>
      </c>
      <c r="D250" s="750" t="s">
        <v>591</v>
      </c>
      <c r="E250" s="751">
        <v>50113001</v>
      </c>
      <c r="F250" s="750" t="s">
        <v>601</v>
      </c>
      <c r="G250" s="749" t="s">
        <v>615</v>
      </c>
      <c r="H250" s="749">
        <v>150316</v>
      </c>
      <c r="I250" s="749">
        <v>50316</v>
      </c>
      <c r="J250" s="749" t="s">
        <v>1025</v>
      </c>
      <c r="K250" s="749" t="s">
        <v>610</v>
      </c>
      <c r="L250" s="752">
        <v>68.699999999999989</v>
      </c>
      <c r="M250" s="752">
        <v>1</v>
      </c>
      <c r="N250" s="753">
        <v>68.699999999999989</v>
      </c>
    </row>
    <row r="251" spans="1:14" ht="14.45" customHeight="1" x14ac:dyDescent="0.2">
      <c r="A251" s="747" t="s">
        <v>577</v>
      </c>
      <c r="B251" s="748" t="s">
        <v>578</v>
      </c>
      <c r="C251" s="749" t="s">
        <v>590</v>
      </c>
      <c r="D251" s="750" t="s">
        <v>591</v>
      </c>
      <c r="E251" s="751">
        <v>50113001</v>
      </c>
      <c r="F251" s="750" t="s">
        <v>601</v>
      </c>
      <c r="G251" s="749" t="s">
        <v>615</v>
      </c>
      <c r="H251" s="749">
        <v>150318</v>
      </c>
      <c r="I251" s="749">
        <v>50318</v>
      </c>
      <c r="J251" s="749" t="s">
        <v>1025</v>
      </c>
      <c r="K251" s="749" t="s">
        <v>1026</v>
      </c>
      <c r="L251" s="752">
        <v>209.3</v>
      </c>
      <c r="M251" s="752">
        <v>2</v>
      </c>
      <c r="N251" s="753">
        <v>418.6</v>
      </c>
    </row>
    <row r="252" spans="1:14" ht="14.45" customHeight="1" x14ac:dyDescent="0.2">
      <c r="A252" s="747" t="s">
        <v>577</v>
      </c>
      <c r="B252" s="748" t="s">
        <v>578</v>
      </c>
      <c r="C252" s="749" t="s">
        <v>590</v>
      </c>
      <c r="D252" s="750" t="s">
        <v>591</v>
      </c>
      <c r="E252" s="751">
        <v>50113001</v>
      </c>
      <c r="F252" s="750" t="s">
        <v>601</v>
      </c>
      <c r="G252" s="749" t="s">
        <v>602</v>
      </c>
      <c r="H252" s="749">
        <v>197864</v>
      </c>
      <c r="I252" s="749">
        <v>97864</v>
      </c>
      <c r="J252" s="749" t="s">
        <v>1027</v>
      </c>
      <c r="K252" s="749" t="s">
        <v>1028</v>
      </c>
      <c r="L252" s="752">
        <v>300.42999999999995</v>
      </c>
      <c r="M252" s="752">
        <v>1</v>
      </c>
      <c r="N252" s="753">
        <v>300.42999999999995</v>
      </c>
    </row>
    <row r="253" spans="1:14" ht="14.45" customHeight="1" x14ac:dyDescent="0.2">
      <c r="A253" s="747" t="s">
        <v>577</v>
      </c>
      <c r="B253" s="748" t="s">
        <v>578</v>
      </c>
      <c r="C253" s="749" t="s">
        <v>590</v>
      </c>
      <c r="D253" s="750" t="s">
        <v>591</v>
      </c>
      <c r="E253" s="751">
        <v>50113001</v>
      </c>
      <c r="F253" s="750" t="s">
        <v>601</v>
      </c>
      <c r="G253" s="749" t="s">
        <v>615</v>
      </c>
      <c r="H253" s="749">
        <v>131934</v>
      </c>
      <c r="I253" s="749">
        <v>31934</v>
      </c>
      <c r="J253" s="749" t="s">
        <v>1029</v>
      </c>
      <c r="K253" s="749" t="s">
        <v>1030</v>
      </c>
      <c r="L253" s="752">
        <v>49.819999999999993</v>
      </c>
      <c r="M253" s="752">
        <v>1</v>
      </c>
      <c r="N253" s="753">
        <v>49.819999999999993</v>
      </c>
    </row>
    <row r="254" spans="1:14" ht="14.45" customHeight="1" x14ac:dyDescent="0.2">
      <c r="A254" s="747" t="s">
        <v>577</v>
      </c>
      <c r="B254" s="748" t="s">
        <v>578</v>
      </c>
      <c r="C254" s="749" t="s">
        <v>590</v>
      </c>
      <c r="D254" s="750" t="s">
        <v>591</v>
      </c>
      <c r="E254" s="751">
        <v>50113001</v>
      </c>
      <c r="F254" s="750" t="s">
        <v>601</v>
      </c>
      <c r="G254" s="749" t="s">
        <v>602</v>
      </c>
      <c r="H254" s="749">
        <v>202789</v>
      </c>
      <c r="I254" s="749">
        <v>202789</v>
      </c>
      <c r="J254" s="749" t="s">
        <v>1031</v>
      </c>
      <c r="K254" s="749" t="s">
        <v>1032</v>
      </c>
      <c r="L254" s="752">
        <v>73.299999999999955</v>
      </c>
      <c r="M254" s="752">
        <v>1</v>
      </c>
      <c r="N254" s="753">
        <v>73.299999999999955</v>
      </c>
    </row>
    <row r="255" spans="1:14" ht="14.45" customHeight="1" x14ac:dyDescent="0.2">
      <c r="A255" s="747" t="s">
        <v>577</v>
      </c>
      <c r="B255" s="748" t="s">
        <v>578</v>
      </c>
      <c r="C255" s="749" t="s">
        <v>590</v>
      </c>
      <c r="D255" s="750" t="s">
        <v>591</v>
      </c>
      <c r="E255" s="751">
        <v>50113001</v>
      </c>
      <c r="F255" s="750" t="s">
        <v>601</v>
      </c>
      <c r="G255" s="749" t="s">
        <v>602</v>
      </c>
      <c r="H255" s="749">
        <v>103550</v>
      </c>
      <c r="I255" s="749">
        <v>3550</v>
      </c>
      <c r="J255" s="749" t="s">
        <v>1033</v>
      </c>
      <c r="K255" s="749" t="s">
        <v>1034</v>
      </c>
      <c r="L255" s="752">
        <v>39.86</v>
      </c>
      <c r="M255" s="752">
        <v>2</v>
      </c>
      <c r="N255" s="753">
        <v>79.72</v>
      </c>
    </row>
    <row r="256" spans="1:14" ht="14.45" customHeight="1" x14ac:dyDescent="0.2">
      <c r="A256" s="747" t="s">
        <v>577</v>
      </c>
      <c r="B256" s="748" t="s">
        <v>578</v>
      </c>
      <c r="C256" s="749" t="s">
        <v>590</v>
      </c>
      <c r="D256" s="750" t="s">
        <v>591</v>
      </c>
      <c r="E256" s="751">
        <v>50113001</v>
      </c>
      <c r="F256" s="750" t="s">
        <v>601</v>
      </c>
      <c r="G256" s="749" t="s">
        <v>602</v>
      </c>
      <c r="H256" s="749">
        <v>130434</v>
      </c>
      <c r="I256" s="749">
        <v>30434</v>
      </c>
      <c r="J256" s="749" t="s">
        <v>1033</v>
      </c>
      <c r="K256" s="749" t="s">
        <v>1035</v>
      </c>
      <c r="L256" s="752">
        <v>156.61999999999998</v>
      </c>
      <c r="M256" s="752">
        <v>1</v>
      </c>
      <c r="N256" s="753">
        <v>156.61999999999998</v>
      </c>
    </row>
    <row r="257" spans="1:14" ht="14.45" customHeight="1" x14ac:dyDescent="0.2">
      <c r="A257" s="747" t="s">
        <v>577</v>
      </c>
      <c r="B257" s="748" t="s">
        <v>578</v>
      </c>
      <c r="C257" s="749" t="s">
        <v>590</v>
      </c>
      <c r="D257" s="750" t="s">
        <v>591</v>
      </c>
      <c r="E257" s="751">
        <v>50113001</v>
      </c>
      <c r="F257" s="750" t="s">
        <v>601</v>
      </c>
      <c r="G257" s="749" t="s">
        <v>602</v>
      </c>
      <c r="H257" s="749">
        <v>146755</v>
      </c>
      <c r="I257" s="749">
        <v>46755</v>
      </c>
      <c r="J257" s="749" t="s">
        <v>1036</v>
      </c>
      <c r="K257" s="749" t="s">
        <v>1037</v>
      </c>
      <c r="L257" s="752">
        <v>83.659999999999982</v>
      </c>
      <c r="M257" s="752">
        <v>1</v>
      </c>
      <c r="N257" s="753">
        <v>83.659999999999982</v>
      </c>
    </row>
    <row r="258" spans="1:14" ht="14.45" customHeight="1" x14ac:dyDescent="0.2">
      <c r="A258" s="747" t="s">
        <v>577</v>
      </c>
      <c r="B258" s="748" t="s">
        <v>578</v>
      </c>
      <c r="C258" s="749" t="s">
        <v>590</v>
      </c>
      <c r="D258" s="750" t="s">
        <v>591</v>
      </c>
      <c r="E258" s="751">
        <v>50113001</v>
      </c>
      <c r="F258" s="750" t="s">
        <v>601</v>
      </c>
      <c r="G258" s="749" t="s">
        <v>602</v>
      </c>
      <c r="H258" s="749">
        <v>225452</v>
      </c>
      <c r="I258" s="749">
        <v>225452</v>
      </c>
      <c r="J258" s="749" t="s">
        <v>1038</v>
      </c>
      <c r="K258" s="749" t="s">
        <v>1039</v>
      </c>
      <c r="L258" s="752">
        <v>506.12</v>
      </c>
      <c r="M258" s="752">
        <v>1</v>
      </c>
      <c r="N258" s="753">
        <v>506.12</v>
      </c>
    </row>
    <row r="259" spans="1:14" ht="14.45" customHeight="1" x14ac:dyDescent="0.2">
      <c r="A259" s="747" t="s">
        <v>577</v>
      </c>
      <c r="B259" s="748" t="s">
        <v>578</v>
      </c>
      <c r="C259" s="749" t="s">
        <v>590</v>
      </c>
      <c r="D259" s="750" t="s">
        <v>591</v>
      </c>
      <c r="E259" s="751">
        <v>50113001</v>
      </c>
      <c r="F259" s="750" t="s">
        <v>601</v>
      </c>
      <c r="G259" s="749" t="s">
        <v>602</v>
      </c>
      <c r="H259" s="749">
        <v>184325</v>
      </c>
      <c r="I259" s="749">
        <v>84325</v>
      </c>
      <c r="J259" s="749" t="s">
        <v>1040</v>
      </c>
      <c r="K259" s="749" t="s">
        <v>1041</v>
      </c>
      <c r="L259" s="752">
        <v>76.75</v>
      </c>
      <c r="M259" s="752">
        <v>1</v>
      </c>
      <c r="N259" s="753">
        <v>76.75</v>
      </c>
    </row>
    <row r="260" spans="1:14" ht="14.45" customHeight="1" x14ac:dyDescent="0.2">
      <c r="A260" s="747" t="s">
        <v>577</v>
      </c>
      <c r="B260" s="748" t="s">
        <v>578</v>
      </c>
      <c r="C260" s="749" t="s">
        <v>590</v>
      </c>
      <c r="D260" s="750" t="s">
        <v>591</v>
      </c>
      <c r="E260" s="751">
        <v>50113001</v>
      </c>
      <c r="F260" s="750" t="s">
        <v>601</v>
      </c>
      <c r="G260" s="749" t="s">
        <v>602</v>
      </c>
      <c r="H260" s="749">
        <v>100641</v>
      </c>
      <c r="I260" s="749">
        <v>641</v>
      </c>
      <c r="J260" s="749" t="s">
        <v>1042</v>
      </c>
      <c r="K260" s="749" t="s">
        <v>1043</v>
      </c>
      <c r="L260" s="752">
        <v>31.239999999999995</v>
      </c>
      <c r="M260" s="752">
        <v>2</v>
      </c>
      <c r="N260" s="753">
        <v>62.47999999999999</v>
      </c>
    </row>
    <row r="261" spans="1:14" ht="14.45" customHeight="1" x14ac:dyDescent="0.2">
      <c r="A261" s="747" t="s">
        <v>577</v>
      </c>
      <c r="B261" s="748" t="s">
        <v>578</v>
      </c>
      <c r="C261" s="749" t="s">
        <v>590</v>
      </c>
      <c r="D261" s="750" t="s">
        <v>591</v>
      </c>
      <c r="E261" s="751">
        <v>50113001</v>
      </c>
      <c r="F261" s="750" t="s">
        <v>601</v>
      </c>
      <c r="G261" s="749" t="s">
        <v>602</v>
      </c>
      <c r="H261" s="749">
        <v>990977</v>
      </c>
      <c r="I261" s="749">
        <v>0</v>
      </c>
      <c r="J261" s="749" t="s">
        <v>1044</v>
      </c>
      <c r="K261" s="749" t="s">
        <v>579</v>
      </c>
      <c r="L261" s="752">
        <v>110.23999999999998</v>
      </c>
      <c r="M261" s="752">
        <v>1</v>
      </c>
      <c r="N261" s="753">
        <v>110.23999999999998</v>
      </c>
    </row>
    <row r="262" spans="1:14" ht="14.45" customHeight="1" x14ac:dyDescent="0.2">
      <c r="A262" s="747" t="s">
        <v>577</v>
      </c>
      <c r="B262" s="748" t="s">
        <v>578</v>
      </c>
      <c r="C262" s="749" t="s">
        <v>590</v>
      </c>
      <c r="D262" s="750" t="s">
        <v>591</v>
      </c>
      <c r="E262" s="751">
        <v>50113001</v>
      </c>
      <c r="F262" s="750" t="s">
        <v>601</v>
      </c>
      <c r="G262" s="749" t="s">
        <v>615</v>
      </c>
      <c r="H262" s="749">
        <v>192342</v>
      </c>
      <c r="I262" s="749">
        <v>192342</v>
      </c>
      <c r="J262" s="749" t="s">
        <v>1045</v>
      </c>
      <c r="K262" s="749" t="s">
        <v>1022</v>
      </c>
      <c r="L262" s="752">
        <v>137.53000000000003</v>
      </c>
      <c r="M262" s="752">
        <v>1</v>
      </c>
      <c r="N262" s="753">
        <v>137.53000000000003</v>
      </c>
    </row>
    <row r="263" spans="1:14" ht="14.45" customHeight="1" x14ac:dyDescent="0.2">
      <c r="A263" s="747" t="s">
        <v>577</v>
      </c>
      <c r="B263" s="748" t="s">
        <v>578</v>
      </c>
      <c r="C263" s="749" t="s">
        <v>590</v>
      </c>
      <c r="D263" s="750" t="s">
        <v>591</v>
      </c>
      <c r="E263" s="751">
        <v>50113001</v>
      </c>
      <c r="F263" s="750" t="s">
        <v>601</v>
      </c>
      <c r="G263" s="749" t="s">
        <v>602</v>
      </c>
      <c r="H263" s="749">
        <v>148673</v>
      </c>
      <c r="I263" s="749">
        <v>148673</v>
      </c>
      <c r="J263" s="749" t="s">
        <v>1046</v>
      </c>
      <c r="K263" s="749" t="s">
        <v>1047</v>
      </c>
      <c r="L263" s="752">
        <v>146.30000000000001</v>
      </c>
      <c r="M263" s="752">
        <v>1</v>
      </c>
      <c r="N263" s="753">
        <v>146.30000000000001</v>
      </c>
    </row>
    <row r="264" spans="1:14" ht="14.45" customHeight="1" x14ac:dyDescent="0.2">
      <c r="A264" s="747" t="s">
        <v>577</v>
      </c>
      <c r="B264" s="748" t="s">
        <v>578</v>
      </c>
      <c r="C264" s="749" t="s">
        <v>590</v>
      </c>
      <c r="D264" s="750" t="s">
        <v>591</v>
      </c>
      <c r="E264" s="751">
        <v>50113001</v>
      </c>
      <c r="F264" s="750" t="s">
        <v>601</v>
      </c>
      <c r="G264" s="749" t="s">
        <v>602</v>
      </c>
      <c r="H264" s="749">
        <v>201608</v>
      </c>
      <c r="I264" s="749">
        <v>201608</v>
      </c>
      <c r="J264" s="749" t="s">
        <v>1048</v>
      </c>
      <c r="K264" s="749" t="s">
        <v>1049</v>
      </c>
      <c r="L264" s="752">
        <v>35.97</v>
      </c>
      <c r="M264" s="752">
        <v>8</v>
      </c>
      <c r="N264" s="753">
        <v>287.76</v>
      </c>
    </row>
    <row r="265" spans="1:14" ht="14.45" customHeight="1" x14ac:dyDescent="0.2">
      <c r="A265" s="747" t="s">
        <v>577</v>
      </c>
      <c r="B265" s="748" t="s">
        <v>578</v>
      </c>
      <c r="C265" s="749" t="s">
        <v>590</v>
      </c>
      <c r="D265" s="750" t="s">
        <v>591</v>
      </c>
      <c r="E265" s="751">
        <v>50113001</v>
      </c>
      <c r="F265" s="750" t="s">
        <v>601</v>
      </c>
      <c r="G265" s="749" t="s">
        <v>602</v>
      </c>
      <c r="H265" s="749">
        <v>117926</v>
      </c>
      <c r="I265" s="749">
        <v>201609</v>
      </c>
      <c r="J265" s="749" t="s">
        <v>1048</v>
      </c>
      <c r="K265" s="749" t="s">
        <v>1050</v>
      </c>
      <c r="L265" s="752">
        <v>41.180000000000007</v>
      </c>
      <c r="M265" s="752">
        <v>2</v>
      </c>
      <c r="N265" s="753">
        <v>82.360000000000014</v>
      </c>
    </row>
    <row r="266" spans="1:14" ht="14.45" customHeight="1" x14ac:dyDescent="0.2">
      <c r="A266" s="747" t="s">
        <v>577</v>
      </c>
      <c r="B266" s="748" t="s">
        <v>578</v>
      </c>
      <c r="C266" s="749" t="s">
        <v>590</v>
      </c>
      <c r="D266" s="750" t="s">
        <v>591</v>
      </c>
      <c r="E266" s="751">
        <v>50113001</v>
      </c>
      <c r="F266" s="750" t="s">
        <v>601</v>
      </c>
      <c r="G266" s="749" t="s">
        <v>615</v>
      </c>
      <c r="H266" s="749">
        <v>199600</v>
      </c>
      <c r="I266" s="749">
        <v>99600</v>
      </c>
      <c r="J266" s="749" t="s">
        <v>1051</v>
      </c>
      <c r="K266" s="749" t="s">
        <v>1024</v>
      </c>
      <c r="L266" s="752">
        <v>99.86</v>
      </c>
      <c r="M266" s="752">
        <v>1</v>
      </c>
      <c r="N266" s="753">
        <v>99.86</v>
      </c>
    </row>
    <row r="267" spans="1:14" ht="14.45" customHeight="1" x14ac:dyDescent="0.2">
      <c r="A267" s="747" t="s">
        <v>577</v>
      </c>
      <c r="B267" s="748" t="s">
        <v>578</v>
      </c>
      <c r="C267" s="749" t="s">
        <v>590</v>
      </c>
      <c r="D267" s="750" t="s">
        <v>591</v>
      </c>
      <c r="E267" s="751">
        <v>50113001</v>
      </c>
      <c r="F267" s="750" t="s">
        <v>601</v>
      </c>
      <c r="G267" s="749" t="s">
        <v>615</v>
      </c>
      <c r="H267" s="749">
        <v>166030</v>
      </c>
      <c r="I267" s="749">
        <v>66030</v>
      </c>
      <c r="J267" s="749" t="s">
        <v>1051</v>
      </c>
      <c r="K267" s="749" t="s">
        <v>1052</v>
      </c>
      <c r="L267" s="752">
        <v>29.950666666666674</v>
      </c>
      <c r="M267" s="752">
        <v>30</v>
      </c>
      <c r="N267" s="753">
        <v>898.52000000000021</v>
      </c>
    </row>
    <row r="268" spans="1:14" ht="14.45" customHeight="1" x14ac:dyDescent="0.2">
      <c r="A268" s="747" t="s">
        <v>577</v>
      </c>
      <c r="B268" s="748" t="s">
        <v>578</v>
      </c>
      <c r="C268" s="749" t="s">
        <v>590</v>
      </c>
      <c r="D268" s="750" t="s">
        <v>591</v>
      </c>
      <c r="E268" s="751">
        <v>50113001</v>
      </c>
      <c r="F268" s="750" t="s">
        <v>601</v>
      </c>
      <c r="G268" s="749" t="s">
        <v>615</v>
      </c>
      <c r="H268" s="749">
        <v>153950</v>
      </c>
      <c r="I268" s="749">
        <v>53950</v>
      </c>
      <c r="J268" s="749" t="s">
        <v>1053</v>
      </c>
      <c r="K268" s="749" t="s">
        <v>1054</v>
      </c>
      <c r="L268" s="752">
        <v>91.529999999999959</v>
      </c>
      <c r="M268" s="752">
        <v>2</v>
      </c>
      <c r="N268" s="753">
        <v>183.05999999999992</v>
      </c>
    </row>
    <row r="269" spans="1:14" ht="14.45" customHeight="1" x14ac:dyDescent="0.2">
      <c r="A269" s="747" t="s">
        <v>577</v>
      </c>
      <c r="B269" s="748" t="s">
        <v>578</v>
      </c>
      <c r="C269" s="749" t="s">
        <v>590</v>
      </c>
      <c r="D269" s="750" t="s">
        <v>591</v>
      </c>
      <c r="E269" s="751">
        <v>50113001</v>
      </c>
      <c r="F269" s="750" t="s">
        <v>601</v>
      </c>
      <c r="G269" s="749" t="s">
        <v>579</v>
      </c>
      <c r="H269" s="749">
        <v>989453</v>
      </c>
      <c r="I269" s="749">
        <v>146899</v>
      </c>
      <c r="J269" s="749" t="s">
        <v>1055</v>
      </c>
      <c r="K269" s="749" t="s">
        <v>1056</v>
      </c>
      <c r="L269" s="752">
        <v>46.083333333333336</v>
      </c>
      <c r="M269" s="752">
        <v>9</v>
      </c>
      <c r="N269" s="753">
        <v>414.75</v>
      </c>
    </row>
    <row r="270" spans="1:14" ht="14.45" customHeight="1" x14ac:dyDescent="0.2">
      <c r="A270" s="747" t="s">
        <v>577</v>
      </c>
      <c r="B270" s="748" t="s">
        <v>578</v>
      </c>
      <c r="C270" s="749" t="s">
        <v>590</v>
      </c>
      <c r="D270" s="750" t="s">
        <v>591</v>
      </c>
      <c r="E270" s="751">
        <v>50113001</v>
      </c>
      <c r="F270" s="750" t="s">
        <v>601</v>
      </c>
      <c r="G270" s="749" t="s">
        <v>615</v>
      </c>
      <c r="H270" s="749">
        <v>233360</v>
      </c>
      <c r="I270" s="749">
        <v>233360</v>
      </c>
      <c r="J270" s="749" t="s">
        <v>1055</v>
      </c>
      <c r="K270" s="749" t="s">
        <v>1057</v>
      </c>
      <c r="L270" s="752">
        <v>22.120000000000005</v>
      </c>
      <c r="M270" s="752">
        <v>12</v>
      </c>
      <c r="N270" s="753">
        <v>265.44000000000005</v>
      </c>
    </row>
    <row r="271" spans="1:14" ht="14.45" customHeight="1" x14ac:dyDescent="0.2">
      <c r="A271" s="747" t="s">
        <v>577</v>
      </c>
      <c r="B271" s="748" t="s">
        <v>578</v>
      </c>
      <c r="C271" s="749" t="s">
        <v>590</v>
      </c>
      <c r="D271" s="750" t="s">
        <v>591</v>
      </c>
      <c r="E271" s="751">
        <v>50113001</v>
      </c>
      <c r="F271" s="750" t="s">
        <v>601</v>
      </c>
      <c r="G271" s="749" t="s">
        <v>615</v>
      </c>
      <c r="H271" s="749">
        <v>846141</v>
      </c>
      <c r="I271" s="749">
        <v>107794</v>
      </c>
      <c r="J271" s="749" t="s">
        <v>1058</v>
      </c>
      <c r="K271" s="749" t="s">
        <v>1059</v>
      </c>
      <c r="L271" s="752">
        <v>288.82</v>
      </c>
      <c r="M271" s="752">
        <v>1</v>
      </c>
      <c r="N271" s="753">
        <v>288.82</v>
      </c>
    </row>
    <row r="272" spans="1:14" ht="14.45" customHeight="1" x14ac:dyDescent="0.2">
      <c r="A272" s="747" t="s">
        <v>577</v>
      </c>
      <c r="B272" s="748" t="s">
        <v>578</v>
      </c>
      <c r="C272" s="749" t="s">
        <v>590</v>
      </c>
      <c r="D272" s="750" t="s">
        <v>591</v>
      </c>
      <c r="E272" s="751">
        <v>50113001</v>
      </c>
      <c r="F272" s="750" t="s">
        <v>601</v>
      </c>
      <c r="G272" s="749" t="s">
        <v>615</v>
      </c>
      <c r="H272" s="749">
        <v>849578</v>
      </c>
      <c r="I272" s="749">
        <v>149480</v>
      </c>
      <c r="J272" s="749" t="s">
        <v>1060</v>
      </c>
      <c r="K272" s="749" t="s">
        <v>1061</v>
      </c>
      <c r="L272" s="752">
        <v>58.099999999999987</v>
      </c>
      <c r="M272" s="752">
        <v>1</v>
      </c>
      <c r="N272" s="753">
        <v>58.099999999999987</v>
      </c>
    </row>
    <row r="273" spans="1:14" ht="14.45" customHeight="1" x14ac:dyDescent="0.2">
      <c r="A273" s="747" t="s">
        <v>577</v>
      </c>
      <c r="B273" s="748" t="s">
        <v>578</v>
      </c>
      <c r="C273" s="749" t="s">
        <v>590</v>
      </c>
      <c r="D273" s="750" t="s">
        <v>591</v>
      </c>
      <c r="E273" s="751">
        <v>50113006</v>
      </c>
      <c r="F273" s="750" t="s">
        <v>1062</v>
      </c>
      <c r="G273" s="749" t="s">
        <v>615</v>
      </c>
      <c r="H273" s="749">
        <v>217110</v>
      </c>
      <c r="I273" s="749">
        <v>217110</v>
      </c>
      <c r="J273" s="749" t="s">
        <v>1063</v>
      </c>
      <c r="K273" s="749" t="s">
        <v>1064</v>
      </c>
      <c r="L273" s="752">
        <v>164.73</v>
      </c>
      <c r="M273" s="752">
        <v>2</v>
      </c>
      <c r="N273" s="753">
        <v>329.46</v>
      </c>
    </row>
    <row r="274" spans="1:14" ht="14.45" customHeight="1" x14ac:dyDescent="0.2">
      <c r="A274" s="747" t="s">
        <v>577</v>
      </c>
      <c r="B274" s="748" t="s">
        <v>578</v>
      </c>
      <c r="C274" s="749" t="s">
        <v>590</v>
      </c>
      <c r="D274" s="750" t="s">
        <v>591</v>
      </c>
      <c r="E274" s="751">
        <v>50113008</v>
      </c>
      <c r="F274" s="750" t="s">
        <v>1065</v>
      </c>
      <c r="G274" s="749"/>
      <c r="H274" s="749"/>
      <c r="I274" s="749">
        <v>62464</v>
      </c>
      <c r="J274" s="749" t="s">
        <v>1066</v>
      </c>
      <c r="K274" s="749" t="s">
        <v>1067</v>
      </c>
      <c r="L274" s="752">
        <v>9157.759765625</v>
      </c>
      <c r="M274" s="752">
        <v>16</v>
      </c>
      <c r="N274" s="753">
        <v>146524.15625</v>
      </c>
    </row>
    <row r="275" spans="1:14" ht="14.45" customHeight="1" x14ac:dyDescent="0.2">
      <c r="A275" s="747" t="s">
        <v>577</v>
      </c>
      <c r="B275" s="748" t="s">
        <v>578</v>
      </c>
      <c r="C275" s="749" t="s">
        <v>590</v>
      </c>
      <c r="D275" s="750" t="s">
        <v>591</v>
      </c>
      <c r="E275" s="751">
        <v>50113008</v>
      </c>
      <c r="F275" s="750" t="s">
        <v>1065</v>
      </c>
      <c r="G275" s="749"/>
      <c r="H275" s="749"/>
      <c r="I275" s="749">
        <v>230686</v>
      </c>
      <c r="J275" s="749" t="s">
        <v>1068</v>
      </c>
      <c r="K275" s="749" t="s">
        <v>1069</v>
      </c>
      <c r="L275" s="752">
        <v>8610.7998046875</v>
      </c>
      <c r="M275" s="752">
        <v>2</v>
      </c>
      <c r="N275" s="753">
        <v>17221.599609375</v>
      </c>
    </row>
    <row r="276" spans="1:14" ht="14.45" customHeight="1" x14ac:dyDescent="0.2">
      <c r="A276" s="747" t="s">
        <v>577</v>
      </c>
      <c r="B276" s="748" t="s">
        <v>578</v>
      </c>
      <c r="C276" s="749" t="s">
        <v>590</v>
      </c>
      <c r="D276" s="750" t="s">
        <v>591</v>
      </c>
      <c r="E276" s="751">
        <v>50113008</v>
      </c>
      <c r="F276" s="750" t="s">
        <v>1065</v>
      </c>
      <c r="G276" s="749"/>
      <c r="H276" s="749"/>
      <c r="I276" s="749">
        <v>212531</v>
      </c>
      <c r="J276" s="749" t="s">
        <v>1068</v>
      </c>
      <c r="K276" s="749" t="s">
        <v>1069</v>
      </c>
      <c r="L276" s="752">
        <v>8610.7998046875</v>
      </c>
      <c r="M276" s="752">
        <v>2</v>
      </c>
      <c r="N276" s="753">
        <v>17221.599609375</v>
      </c>
    </row>
    <row r="277" spans="1:14" ht="14.45" customHeight="1" x14ac:dyDescent="0.2">
      <c r="A277" s="747" t="s">
        <v>577</v>
      </c>
      <c r="B277" s="748" t="s">
        <v>578</v>
      </c>
      <c r="C277" s="749" t="s">
        <v>590</v>
      </c>
      <c r="D277" s="750" t="s">
        <v>591</v>
      </c>
      <c r="E277" s="751">
        <v>50113008</v>
      </c>
      <c r="F277" s="750" t="s">
        <v>1065</v>
      </c>
      <c r="G277" s="749"/>
      <c r="H277" s="749"/>
      <c r="I277" s="749">
        <v>6480</v>
      </c>
      <c r="J277" s="749" t="s">
        <v>1068</v>
      </c>
      <c r="K277" s="749" t="s">
        <v>1070</v>
      </c>
      <c r="L277" s="752">
        <v>4305.39990234375</v>
      </c>
      <c r="M277" s="752">
        <v>1</v>
      </c>
      <c r="N277" s="753">
        <v>4305.39990234375</v>
      </c>
    </row>
    <row r="278" spans="1:14" ht="14.45" customHeight="1" x14ac:dyDescent="0.2">
      <c r="A278" s="747" t="s">
        <v>577</v>
      </c>
      <c r="B278" s="748" t="s">
        <v>578</v>
      </c>
      <c r="C278" s="749" t="s">
        <v>590</v>
      </c>
      <c r="D278" s="750" t="s">
        <v>591</v>
      </c>
      <c r="E278" s="751">
        <v>50113013</v>
      </c>
      <c r="F278" s="750" t="s">
        <v>1071</v>
      </c>
      <c r="G278" s="749" t="s">
        <v>615</v>
      </c>
      <c r="H278" s="749">
        <v>185525</v>
      </c>
      <c r="I278" s="749">
        <v>85525</v>
      </c>
      <c r="J278" s="749" t="s">
        <v>1072</v>
      </c>
      <c r="K278" s="749" t="s">
        <v>1073</v>
      </c>
      <c r="L278" s="752">
        <v>111.17500000000004</v>
      </c>
      <c r="M278" s="752">
        <v>8</v>
      </c>
      <c r="N278" s="753">
        <v>889.40000000000032</v>
      </c>
    </row>
    <row r="279" spans="1:14" ht="14.45" customHeight="1" x14ac:dyDescent="0.2">
      <c r="A279" s="747" t="s">
        <v>577</v>
      </c>
      <c r="B279" s="748" t="s">
        <v>578</v>
      </c>
      <c r="C279" s="749" t="s">
        <v>590</v>
      </c>
      <c r="D279" s="750" t="s">
        <v>591</v>
      </c>
      <c r="E279" s="751">
        <v>50113013</v>
      </c>
      <c r="F279" s="750" t="s">
        <v>1071</v>
      </c>
      <c r="G279" s="749" t="s">
        <v>615</v>
      </c>
      <c r="H279" s="749">
        <v>203097</v>
      </c>
      <c r="I279" s="749">
        <v>203097</v>
      </c>
      <c r="J279" s="749" t="s">
        <v>1074</v>
      </c>
      <c r="K279" s="749" t="s">
        <v>1075</v>
      </c>
      <c r="L279" s="752">
        <v>166.655</v>
      </c>
      <c r="M279" s="752">
        <v>6</v>
      </c>
      <c r="N279" s="753">
        <v>999.93000000000006</v>
      </c>
    </row>
    <row r="280" spans="1:14" ht="14.45" customHeight="1" x14ac:dyDescent="0.2">
      <c r="A280" s="747" t="s">
        <v>577</v>
      </c>
      <c r="B280" s="748" t="s">
        <v>578</v>
      </c>
      <c r="C280" s="749" t="s">
        <v>590</v>
      </c>
      <c r="D280" s="750" t="s">
        <v>591</v>
      </c>
      <c r="E280" s="751">
        <v>50113013</v>
      </c>
      <c r="F280" s="750" t="s">
        <v>1071</v>
      </c>
      <c r="G280" s="749" t="s">
        <v>602</v>
      </c>
      <c r="H280" s="749">
        <v>172972</v>
      </c>
      <c r="I280" s="749">
        <v>72972</v>
      </c>
      <c r="J280" s="749" t="s">
        <v>1076</v>
      </c>
      <c r="K280" s="749" t="s">
        <v>1077</v>
      </c>
      <c r="L280" s="752">
        <v>181.58000000000004</v>
      </c>
      <c r="M280" s="752">
        <v>102.4</v>
      </c>
      <c r="N280" s="753">
        <v>18593.792000000005</v>
      </c>
    </row>
    <row r="281" spans="1:14" ht="14.45" customHeight="1" x14ac:dyDescent="0.2">
      <c r="A281" s="747" t="s">
        <v>577</v>
      </c>
      <c r="B281" s="748" t="s">
        <v>578</v>
      </c>
      <c r="C281" s="749" t="s">
        <v>590</v>
      </c>
      <c r="D281" s="750" t="s">
        <v>591</v>
      </c>
      <c r="E281" s="751">
        <v>50113013</v>
      </c>
      <c r="F281" s="750" t="s">
        <v>1071</v>
      </c>
      <c r="G281" s="749" t="s">
        <v>615</v>
      </c>
      <c r="H281" s="749">
        <v>105951</v>
      </c>
      <c r="I281" s="749">
        <v>5951</v>
      </c>
      <c r="J281" s="749" t="s">
        <v>1078</v>
      </c>
      <c r="K281" s="749" t="s">
        <v>1079</v>
      </c>
      <c r="L281" s="752">
        <v>114.85666666666664</v>
      </c>
      <c r="M281" s="752">
        <v>3</v>
      </c>
      <c r="N281" s="753">
        <v>344.56999999999994</v>
      </c>
    </row>
    <row r="282" spans="1:14" ht="14.45" customHeight="1" x14ac:dyDescent="0.2">
      <c r="A282" s="747" t="s">
        <v>577</v>
      </c>
      <c r="B282" s="748" t="s">
        <v>578</v>
      </c>
      <c r="C282" s="749" t="s">
        <v>590</v>
      </c>
      <c r="D282" s="750" t="s">
        <v>591</v>
      </c>
      <c r="E282" s="751">
        <v>50113013</v>
      </c>
      <c r="F282" s="750" t="s">
        <v>1071</v>
      </c>
      <c r="G282" s="749" t="s">
        <v>615</v>
      </c>
      <c r="H282" s="749">
        <v>199366</v>
      </c>
      <c r="I282" s="749">
        <v>99366</v>
      </c>
      <c r="J282" s="749" t="s">
        <v>1080</v>
      </c>
      <c r="K282" s="749" t="s">
        <v>1081</v>
      </c>
      <c r="L282" s="752">
        <v>56.380000000000017</v>
      </c>
      <c r="M282" s="752">
        <v>1</v>
      </c>
      <c r="N282" s="753">
        <v>56.380000000000017</v>
      </c>
    </row>
    <row r="283" spans="1:14" ht="14.45" customHeight="1" x14ac:dyDescent="0.2">
      <c r="A283" s="747" t="s">
        <v>577</v>
      </c>
      <c r="B283" s="748" t="s">
        <v>578</v>
      </c>
      <c r="C283" s="749" t="s">
        <v>590</v>
      </c>
      <c r="D283" s="750" t="s">
        <v>591</v>
      </c>
      <c r="E283" s="751">
        <v>50113013</v>
      </c>
      <c r="F283" s="750" t="s">
        <v>1071</v>
      </c>
      <c r="G283" s="749" t="s">
        <v>615</v>
      </c>
      <c r="H283" s="749">
        <v>183817</v>
      </c>
      <c r="I283" s="749">
        <v>183817</v>
      </c>
      <c r="J283" s="749" t="s">
        <v>1082</v>
      </c>
      <c r="K283" s="749" t="s">
        <v>1083</v>
      </c>
      <c r="L283" s="752">
        <v>918.5</v>
      </c>
      <c r="M283" s="752">
        <v>2</v>
      </c>
      <c r="N283" s="753">
        <v>1837</v>
      </c>
    </row>
    <row r="284" spans="1:14" ht="14.45" customHeight="1" x14ac:dyDescent="0.2">
      <c r="A284" s="747" t="s">
        <v>577</v>
      </c>
      <c r="B284" s="748" t="s">
        <v>578</v>
      </c>
      <c r="C284" s="749" t="s">
        <v>590</v>
      </c>
      <c r="D284" s="750" t="s">
        <v>591</v>
      </c>
      <c r="E284" s="751">
        <v>50113013</v>
      </c>
      <c r="F284" s="750" t="s">
        <v>1071</v>
      </c>
      <c r="G284" s="749" t="s">
        <v>602</v>
      </c>
      <c r="H284" s="749">
        <v>164831</v>
      </c>
      <c r="I284" s="749">
        <v>64831</v>
      </c>
      <c r="J284" s="749" t="s">
        <v>1084</v>
      </c>
      <c r="K284" s="749" t="s">
        <v>1085</v>
      </c>
      <c r="L284" s="752">
        <v>198.88</v>
      </c>
      <c r="M284" s="752">
        <v>2.5</v>
      </c>
      <c r="N284" s="753">
        <v>497.2</v>
      </c>
    </row>
    <row r="285" spans="1:14" ht="14.45" customHeight="1" x14ac:dyDescent="0.2">
      <c r="A285" s="747" t="s">
        <v>577</v>
      </c>
      <c r="B285" s="748" t="s">
        <v>578</v>
      </c>
      <c r="C285" s="749" t="s">
        <v>590</v>
      </c>
      <c r="D285" s="750" t="s">
        <v>591</v>
      </c>
      <c r="E285" s="751">
        <v>50113013</v>
      </c>
      <c r="F285" s="750" t="s">
        <v>1071</v>
      </c>
      <c r="G285" s="749" t="s">
        <v>602</v>
      </c>
      <c r="H285" s="749">
        <v>183926</v>
      </c>
      <c r="I285" s="749">
        <v>183926</v>
      </c>
      <c r="J285" s="749" t="s">
        <v>1086</v>
      </c>
      <c r="K285" s="749" t="s">
        <v>1083</v>
      </c>
      <c r="L285" s="752">
        <v>132.66000000000136</v>
      </c>
      <c r="M285" s="752">
        <v>100.4999999999994</v>
      </c>
      <c r="N285" s="753">
        <v>13332.330000000058</v>
      </c>
    </row>
    <row r="286" spans="1:14" ht="14.45" customHeight="1" x14ac:dyDescent="0.2">
      <c r="A286" s="747" t="s">
        <v>577</v>
      </c>
      <c r="B286" s="748" t="s">
        <v>578</v>
      </c>
      <c r="C286" s="749" t="s">
        <v>590</v>
      </c>
      <c r="D286" s="750" t="s">
        <v>591</v>
      </c>
      <c r="E286" s="751">
        <v>50113013</v>
      </c>
      <c r="F286" s="750" t="s">
        <v>1071</v>
      </c>
      <c r="G286" s="749" t="s">
        <v>615</v>
      </c>
      <c r="H286" s="749">
        <v>145010</v>
      </c>
      <c r="I286" s="749">
        <v>45010</v>
      </c>
      <c r="J286" s="749" t="s">
        <v>1087</v>
      </c>
      <c r="K286" s="749" t="s">
        <v>1088</v>
      </c>
      <c r="L286" s="752">
        <v>41.483846153846152</v>
      </c>
      <c r="M286" s="752">
        <v>13</v>
      </c>
      <c r="N286" s="753">
        <v>539.29</v>
      </c>
    </row>
    <row r="287" spans="1:14" ht="14.45" customHeight="1" x14ac:dyDescent="0.2">
      <c r="A287" s="747" t="s">
        <v>577</v>
      </c>
      <c r="B287" s="748" t="s">
        <v>578</v>
      </c>
      <c r="C287" s="749" t="s">
        <v>590</v>
      </c>
      <c r="D287" s="750" t="s">
        <v>591</v>
      </c>
      <c r="E287" s="751">
        <v>50113013</v>
      </c>
      <c r="F287" s="750" t="s">
        <v>1071</v>
      </c>
      <c r="G287" s="749" t="s">
        <v>602</v>
      </c>
      <c r="H287" s="749">
        <v>117171</v>
      </c>
      <c r="I287" s="749">
        <v>17171</v>
      </c>
      <c r="J287" s="749" t="s">
        <v>1089</v>
      </c>
      <c r="K287" s="749" t="s">
        <v>1090</v>
      </c>
      <c r="L287" s="752">
        <v>72.890000000000015</v>
      </c>
      <c r="M287" s="752">
        <v>2</v>
      </c>
      <c r="N287" s="753">
        <v>145.78000000000003</v>
      </c>
    </row>
    <row r="288" spans="1:14" ht="14.45" customHeight="1" x14ac:dyDescent="0.2">
      <c r="A288" s="747" t="s">
        <v>577</v>
      </c>
      <c r="B288" s="748" t="s">
        <v>578</v>
      </c>
      <c r="C288" s="749" t="s">
        <v>590</v>
      </c>
      <c r="D288" s="750" t="s">
        <v>591</v>
      </c>
      <c r="E288" s="751">
        <v>50113013</v>
      </c>
      <c r="F288" s="750" t="s">
        <v>1071</v>
      </c>
      <c r="G288" s="749" t="s">
        <v>602</v>
      </c>
      <c r="H288" s="749">
        <v>131656</v>
      </c>
      <c r="I288" s="749">
        <v>131656</v>
      </c>
      <c r="J288" s="749" t="s">
        <v>1091</v>
      </c>
      <c r="K288" s="749" t="s">
        <v>1092</v>
      </c>
      <c r="L288" s="752">
        <v>517</v>
      </c>
      <c r="M288" s="752">
        <v>5.5</v>
      </c>
      <c r="N288" s="753">
        <v>2843.5</v>
      </c>
    </row>
    <row r="289" spans="1:14" ht="14.45" customHeight="1" x14ac:dyDescent="0.2">
      <c r="A289" s="747" t="s">
        <v>577</v>
      </c>
      <c r="B289" s="748" t="s">
        <v>578</v>
      </c>
      <c r="C289" s="749" t="s">
        <v>590</v>
      </c>
      <c r="D289" s="750" t="s">
        <v>591</v>
      </c>
      <c r="E289" s="751">
        <v>50113013</v>
      </c>
      <c r="F289" s="750" t="s">
        <v>1071</v>
      </c>
      <c r="G289" s="749" t="s">
        <v>602</v>
      </c>
      <c r="H289" s="749">
        <v>162187</v>
      </c>
      <c r="I289" s="749">
        <v>162187</v>
      </c>
      <c r="J289" s="749" t="s">
        <v>1093</v>
      </c>
      <c r="K289" s="749" t="s">
        <v>1094</v>
      </c>
      <c r="L289" s="752">
        <v>360.51612903225805</v>
      </c>
      <c r="M289" s="752">
        <v>15.5</v>
      </c>
      <c r="N289" s="753">
        <v>5588</v>
      </c>
    </row>
    <row r="290" spans="1:14" ht="14.45" customHeight="1" x14ac:dyDescent="0.2">
      <c r="A290" s="747" t="s">
        <v>577</v>
      </c>
      <c r="B290" s="748" t="s">
        <v>578</v>
      </c>
      <c r="C290" s="749" t="s">
        <v>590</v>
      </c>
      <c r="D290" s="750" t="s">
        <v>591</v>
      </c>
      <c r="E290" s="751">
        <v>50113013</v>
      </c>
      <c r="F290" s="750" t="s">
        <v>1071</v>
      </c>
      <c r="G290" s="749" t="s">
        <v>615</v>
      </c>
      <c r="H290" s="749">
        <v>849655</v>
      </c>
      <c r="I290" s="749">
        <v>129836</v>
      </c>
      <c r="J290" s="749" t="s">
        <v>1095</v>
      </c>
      <c r="K290" s="749" t="s">
        <v>1096</v>
      </c>
      <c r="L290" s="752">
        <v>262.90000000000015</v>
      </c>
      <c r="M290" s="752">
        <v>44.699999999999989</v>
      </c>
      <c r="N290" s="753">
        <v>11751.630000000003</v>
      </c>
    </row>
    <row r="291" spans="1:14" ht="14.45" customHeight="1" x14ac:dyDescent="0.2">
      <c r="A291" s="747" t="s">
        <v>577</v>
      </c>
      <c r="B291" s="748" t="s">
        <v>578</v>
      </c>
      <c r="C291" s="749" t="s">
        <v>590</v>
      </c>
      <c r="D291" s="750" t="s">
        <v>591</v>
      </c>
      <c r="E291" s="751">
        <v>50113013</v>
      </c>
      <c r="F291" s="750" t="s">
        <v>1071</v>
      </c>
      <c r="G291" s="749" t="s">
        <v>615</v>
      </c>
      <c r="H291" s="749">
        <v>849887</v>
      </c>
      <c r="I291" s="749">
        <v>129834</v>
      </c>
      <c r="J291" s="749" t="s">
        <v>1097</v>
      </c>
      <c r="K291" s="749" t="s">
        <v>579</v>
      </c>
      <c r="L291" s="752">
        <v>154</v>
      </c>
      <c r="M291" s="752">
        <v>12.5</v>
      </c>
      <c r="N291" s="753">
        <v>1925</v>
      </c>
    </row>
    <row r="292" spans="1:14" ht="14.45" customHeight="1" x14ac:dyDescent="0.2">
      <c r="A292" s="747" t="s">
        <v>577</v>
      </c>
      <c r="B292" s="748" t="s">
        <v>578</v>
      </c>
      <c r="C292" s="749" t="s">
        <v>590</v>
      </c>
      <c r="D292" s="750" t="s">
        <v>591</v>
      </c>
      <c r="E292" s="751">
        <v>50113013</v>
      </c>
      <c r="F292" s="750" t="s">
        <v>1071</v>
      </c>
      <c r="G292" s="749" t="s">
        <v>602</v>
      </c>
      <c r="H292" s="749">
        <v>844576</v>
      </c>
      <c r="I292" s="749">
        <v>100339</v>
      </c>
      <c r="J292" s="749" t="s">
        <v>1098</v>
      </c>
      <c r="K292" s="749" t="s">
        <v>1099</v>
      </c>
      <c r="L292" s="752">
        <v>97.600000000000023</v>
      </c>
      <c r="M292" s="752">
        <v>10</v>
      </c>
      <c r="N292" s="753">
        <v>976.00000000000023</v>
      </c>
    </row>
    <row r="293" spans="1:14" ht="14.45" customHeight="1" x14ac:dyDescent="0.2">
      <c r="A293" s="747" t="s">
        <v>577</v>
      </c>
      <c r="B293" s="748" t="s">
        <v>578</v>
      </c>
      <c r="C293" s="749" t="s">
        <v>590</v>
      </c>
      <c r="D293" s="750" t="s">
        <v>591</v>
      </c>
      <c r="E293" s="751">
        <v>50113013</v>
      </c>
      <c r="F293" s="750" t="s">
        <v>1071</v>
      </c>
      <c r="G293" s="749" t="s">
        <v>602</v>
      </c>
      <c r="H293" s="749">
        <v>104013</v>
      </c>
      <c r="I293" s="749">
        <v>4013</v>
      </c>
      <c r="J293" s="749" t="s">
        <v>1100</v>
      </c>
      <c r="K293" s="749" t="s">
        <v>1101</v>
      </c>
      <c r="L293" s="752">
        <v>92.250000000000014</v>
      </c>
      <c r="M293" s="752">
        <v>2</v>
      </c>
      <c r="N293" s="753">
        <v>184.50000000000003</v>
      </c>
    </row>
    <row r="294" spans="1:14" ht="14.45" customHeight="1" x14ac:dyDescent="0.2">
      <c r="A294" s="747" t="s">
        <v>577</v>
      </c>
      <c r="B294" s="748" t="s">
        <v>578</v>
      </c>
      <c r="C294" s="749" t="s">
        <v>590</v>
      </c>
      <c r="D294" s="750" t="s">
        <v>591</v>
      </c>
      <c r="E294" s="751">
        <v>50113013</v>
      </c>
      <c r="F294" s="750" t="s">
        <v>1071</v>
      </c>
      <c r="G294" s="749" t="s">
        <v>602</v>
      </c>
      <c r="H294" s="749">
        <v>112737</v>
      </c>
      <c r="I294" s="749">
        <v>12737</v>
      </c>
      <c r="J294" s="749" t="s">
        <v>1102</v>
      </c>
      <c r="K294" s="749" t="s">
        <v>1103</v>
      </c>
      <c r="L294" s="752">
        <v>84.457999999999998</v>
      </c>
      <c r="M294" s="752">
        <v>5</v>
      </c>
      <c r="N294" s="753">
        <v>422.28999999999996</v>
      </c>
    </row>
    <row r="295" spans="1:14" ht="14.45" customHeight="1" x14ac:dyDescent="0.2">
      <c r="A295" s="747" t="s">
        <v>577</v>
      </c>
      <c r="B295" s="748" t="s">
        <v>578</v>
      </c>
      <c r="C295" s="749" t="s">
        <v>590</v>
      </c>
      <c r="D295" s="750" t="s">
        <v>591</v>
      </c>
      <c r="E295" s="751">
        <v>50113013</v>
      </c>
      <c r="F295" s="750" t="s">
        <v>1071</v>
      </c>
      <c r="G295" s="749" t="s">
        <v>602</v>
      </c>
      <c r="H295" s="749">
        <v>119751</v>
      </c>
      <c r="I295" s="749">
        <v>19751</v>
      </c>
      <c r="J295" s="749" t="s">
        <v>1104</v>
      </c>
      <c r="K295" s="749" t="s">
        <v>1105</v>
      </c>
      <c r="L295" s="752">
        <v>67.78</v>
      </c>
      <c r="M295" s="752">
        <v>1</v>
      </c>
      <c r="N295" s="753">
        <v>67.78</v>
      </c>
    </row>
    <row r="296" spans="1:14" ht="14.45" customHeight="1" x14ac:dyDescent="0.2">
      <c r="A296" s="747" t="s">
        <v>577</v>
      </c>
      <c r="B296" s="748" t="s">
        <v>578</v>
      </c>
      <c r="C296" s="749" t="s">
        <v>590</v>
      </c>
      <c r="D296" s="750" t="s">
        <v>591</v>
      </c>
      <c r="E296" s="751">
        <v>50113013</v>
      </c>
      <c r="F296" s="750" t="s">
        <v>1071</v>
      </c>
      <c r="G296" s="749" t="s">
        <v>602</v>
      </c>
      <c r="H296" s="749">
        <v>101066</v>
      </c>
      <c r="I296" s="749">
        <v>1066</v>
      </c>
      <c r="J296" s="749" t="s">
        <v>1106</v>
      </c>
      <c r="K296" s="749" t="s">
        <v>1107</v>
      </c>
      <c r="L296" s="752">
        <v>57.42</v>
      </c>
      <c r="M296" s="752">
        <v>4</v>
      </c>
      <c r="N296" s="753">
        <v>229.68</v>
      </c>
    </row>
    <row r="297" spans="1:14" ht="14.45" customHeight="1" x14ac:dyDescent="0.2">
      <c r="A297" s="747" t="s">
        <v>577</v>
      </c>
      <c r="B297" s="748" t="s">
        <v>578</v>
      </c>
      <c r="C297" s="749" t="s">
        <v>590</v>
      </c>
      <c r="D297" s="750" t="s">
        <v>591</v>
      </c>
      <c r="E297" s="751">
        <v>50113013</v>
      </c>
      <c r="F297" s="750" t="s">
        <v>1071</v>
      </c>
      <c r="G297" s="749" t="s">
        <v>602</v>
      </c>
      <c r="H297" s="749">
        <v>847476</v>
      </c>
      <c r="I297" s="749">
        <v>112782</v>
      </c>
      <c r="J297" s="749" t="s">
        <v>1108</v>
      </c>
      <c r="K297" s="749" t="s">
        <v>1109</v>
      </c>
      <c r="L297" s="752">
        <v>694.06986666666671</v>
      </c>
      <c r="M297" s="752">
        <v>1.5</v>
      </c>
      <c r="N297" s="753">
        <v>1041.1048000000001</v>
      </c>
    </row>
    <row r="298" spans="1:14" ht="14.45" customHeight="1" x14ac:dyDescent="0.2">
      <c r="A298" s="747" t="s">
        <v>577</v>
      </c>
      <c r="B298" s="748" t="s">
        <v>578</v>
      </c>
      <c r="C298" s="749" t="s">
        <v>590</v>
      </c>
      <c r="D298" s="750" t="s">
        <v>591</v>
      </c>
      <c r="E298" s="751">
        <v>50113013</v>
      </c>
      <c r="F298" s="750" t="s">
        <v>1071</v>
      </c>
      <c r="G298" s="749" t="s">
        <v>602</v>
      </c>
      <c r="H298" s="749">
        <v>216197</v>
      </c>
      <c r="I298" s="749">
        <v>216197</v>
      </c>
      <c r="J298" s="749" t="s">
        <v>1110</v>
      </c>
      <c r="K298" s="749" t="s">
        <v>1111</v>
      </c>
      <c r="L298" s="752">
        <v>147.29999999999993</v>
      </c>
      <c r="M298" s="752">
        <v>1</v>
      </c>
      <c r="N298" s="753">
        <v>147.29999999999993</v>
      </c>
    </row>
    <row r="299" spans="1:14" ht="14.45" customHeight="1" x14ac:dyDescent="0.2">
      <c r="A299" s="747" t="s">
        <v>577</v>
      </c>
      <c r="B299" s="748" t="s">
        <v>578</v>
      </c>
      <c r="C299" s="749" t="s">
        <v>590</v>
      </c>
      <c r="D299" s="750" t="s">
        <v>591</v>
      </c>
      <c r="E299" s="751">
        <v>50113013</v>
      </c>
      <c r="F299" s="750" t="s">
        <v>1071</v>
      </c>
      <c r="G299" s="749" t="s">
        <v>602</v>
      </c>
      <c r="H299" s="749">
        <v>216199</v>
      </c>
      <c r="I299" s="749">
        <v>216199</v>
      </c>
      <c r="J299" s="749" t="s">
        <v>1112</v>
      </c>
      <c r="K299" s="749" t="s">
        <v>1113</v>
      </c>
      <c r="L299" s="752">
        <v>99.9</v>
      </c>
      <c r="M299" s="752">
        <v>1</v>
      </c>
      <c r="N299" s="753">
        <v>99.9</v>
      </c>
    </row>
    <row r="300" spans="1:14" ht="14.45" customHeight="1" x14ac:dyDescent="0.2">
      <c r="A300" s="747" t="s">
        <v>577</v>
      </c>
      <c r="B300" s="748" t="s">
        <v>578</v>
      </c>
      <c r="C300" s="749" t="s">
        <v>590</v>
      </c>
      <c r="D300" s="750" t="s">
        <v>591</v>
      </c>
      <c r="E300" s="751">
        <v>50113013</v>
      </c>
      <c r="F300" s="750" t="s">
        <v>1071</v>
      </c>
      <c r="G300" s="749" t="s">
        <v>602</v>
      </c>
      <c r="H300" s="749">
        <v>141146</v>
      </c>
      <c r="I300" s="749">
        <v>41146</v>
      </c>
      <c r="J300" s="749" t="s">
        <v>1114</v>
      </c>
      <c r="K300" s="749" t="s">
        <v>1115</v>
      </c>
      <c r="L300" s="752">
        <v>181.73999999999998</v>
      </c>
      <c r="M300" s="752">
        <v>2</v>
      </c>
      <c r="N300" s="753">
        <v>363.47999999999996</v>
      </c>
    </row>
    <row r="301" spans="1:14" ht="14.45" customHeight="1" x14ac:dyDescent="0.2">
      <c r="A301" s="747" t="s">
        <v>577</v>
      </c>
      <c r="B301" s="748" t="s">
        <v>578</v>
      </c>
      <c r="C301" s="749" t="s">
        <v>590</v>
      </c>
      <c r="D301" s="750" t="s">
        <v>591</v>
      </c>
      <c r="E301" s="751">
        <v>50113013</v>
      </c>
      <c r="F301" s="750" t="s">
        <v>1071</v>
      </c>
      <c r="G301" s="749" t="s">
        <v>615</v>
      </c>
      <c r="H301" s="749">
        <v>111592</v>
      </c>
      <c r="I301" s="749">
        <v>11592</v>
      </c>
      <c r="J301" s="749" t="s">
        <v>1116</v>
      </c>
      <c r="K301" s="749" t="s">
        <v>1117</v>
      </c>
      <c r="L301" s="752">
        <v>368.97</v>
      </c>
      <c r="M301" s="752">
        <v>9</v>
      </c>
      <c r="N301" s="753">
        <v>3320.73</v>
      </c>
    </row>
    <row r="302" spans="1:14" ht="14.45" customHeight="1" x14ac:dyDescent="0.2">
      <c r="A302" s="747" t="s">
        <v>577</v>
      </c>
      <c r="B302" s="748" t="s">
        <v>578</v>
      </c>
      <c r="C302" s="749" t="s">
        <v>590</v>
      </c>
      <c r="D302" s="750" t="s">
        <v>591</v>
      </c>
      <c r="E302" s="751">
        <v>50113013</v>
      </c>
      <c r="F302" s="750" t="s">
        <v>1071</v>
      </c>
      <c r="G302" s="749" t="s">
        <v>602</v>
      </c>
      <c r="H302" s="749">
        <v>101076</v>
      </c>
      <c r="I302" s="749">
        <v>1076</v>
      </c>
      <c r="J302" s="749" t="s">
        <v>1118</v>
      </c>
      <c r="K302" s="749" t="s">
        <v>936</v>
      </c>
      <c r="L302" s="752">
        <v>78.420000000000016</v>
      </c>
      <c r="M302" s="752">
        <v>2</v>
      </c>
      <c r="N302" s="753">
        <v>156.84000000000003</v>
      </c>
    </row>
    <row r="303" spans="1:14" ht="14.45" customHeight="1" x14ac:dyDescent="0.2">
      <c r="A303" s="747" t="s">
        <v>577</v>
      </c>
      <c r="B303" s="748" t="s">
        <v>578</v>
      </c>
      <c r="C303" s="749" t="s">
        <v>590</v>
      </c>
      <c r="D303" s="750" t="s">
        <v>591</v>
      </c>
      <c r="E303" s="751">
        <v>50113013</v>
      </c>
      <c r="F303" s="750" t="s">
        <v>1071</v>
      </c>
      <c r="G303" s="749" t="s">
        <v>602</v>
      </c>
      <c r="H303" s="749">
        <v>149549</v>
      </c>
      <c r="I303" s="749">
        <v>49549</v>
      </c>
      <c r="J303" s="749" t="s">
        <v>1119</v>
      </c>
      <c r="K303" s="749" t="s">
        <v>1120</v>
      </c>
      <c r="L303" s="752">
        <v>99.339999999999989</v>
      </c>
      <c r="M303" s="752">
        <v>1</v>
      </c>
      <c r="N303" s="753">
        <v>99.339999999999989</v>
      </c>
    </row>
    <row r="304" spans="1:14" ht="14.45" customHeight="1" x14ac:dyDescent="0.2">
      <c r="A304" s="747" t="s">
        <v>577</v>
      </c>
      <c r="B304" s="748" t="s">
        <v>578</v>
      </c>
      <c r="C304" s="749" t="s">
        <v>590</v>
      </c>
      <c r="D304" s="750" t="s">
        <v>591</v>
      </c>
      <c r="E304" s="751">
        <v>50113013</v>
      </c>
      <c r="F304" s="750" t="s">
        <v>1071</v>
      </c>
      <c r="G304" s="749" t="s">
        <v>602</v>
      </c>
      <c r="H304" s="749">
        <v>201970</v>
      </c>
      <c r="I304" s="749">
        <v>201970</v>
      </c>
      <c r="J304" s="749" t="s">
        <v>1121</v>
      </c>
      <c r="K304" s="749" t="s">
        <v>1122</v>
      </c>
      <c r="L304" s="752">
        <v>72.180000000000007</v>
      </c>
      <c r="M304" s="752">
        <v>1</v>
      </c>
      <c r="N304" s="753">
        <v>72.180000000000007</v>
      </c>
    </row>
    <row r="305" spans="1:14" ht="14.45" customHeight="1" x14ac:dyDescent="0.2">
      <c r="A305" s="747" t="s">
        <v>577</v>
      </c>
      <c r="B305" s="748" t="s">
        <v>578</v>
      </c>
      <c r="C305" s="749" t="s">
        <v>590</v>
      </c>
      <c r="D305" s="750" t="s">
        <v>591</v>
      </c>
      <c r="E305" s="751">
        <v>50113013</v>
      </c>
      <c r="F305" s="750" t="s">
        <v>1071</v>
      </c>
      <c r="G305" s="749" t="s">
        <v>615</v>
      </c>
      <c r="H305" s="749">
        <v>113453</v>
      </c>
      <c r="I305" s="749">
        <v>113453</v>
      </c>
      <c r="J305" s="749" t="s">
        <v>1123</v>
      </c>
      <c r="K305" s="749" t="s">
        <v>1124</v>
      </c>
      <c r="L305" s="752">
        <v>458.7</v>
      </c>
      <c r="M305" s="752">
        <v>12.5</v>
      </c>
      <c r="N305" s="753">
        <v>5733.75</v>
      </c>
    </row>
    <row r="306" spans="1:14" ht="14.45" customHeight="1" x14ac:dyDescent="0.2">
      <c r="A306" s="747" t="s">
        <v>577</v>
      </c>
      <c r="B306" s="748" t="s">
        <v>578</v>
      </c>
      <c r="C306" s="749" t="s">
        <v>590</v>
      </c>
      <c r="D306" s="750" t="s">
        <v>591</v>
      </c>
      <c r="E306" s="751">
        <v>50113013</v>
      </c>
      <c r="F306" s="750" t="s">
        <v>1071</v>
      </c>
      <c r="G306" s="749" t="s">
        <v>602</v>
      </c>
      <c r="H306" s="749">
        <v>192359</v>
      </c>
      <c r="I306" s="749">
        <v>92359</v>
      </c>
      <c r="J306" s="749" t="s">
        <v>1125</v>
      </c>
      <c r="K306" s="749" t="s">
        <v>1126</v>
      </c>
      <c r="L306" s="752">
        <v>43.690000000000012</v>
      </c>
      <c r="M306" s="752">
        <v>95</v>
      </c>
      <c r="N306" s="753">
        <v>4150.5500000000011</v>
      </c>
    </row>
    <row r="307" spans="1:14" ht="14.45" customHeight="1" x14ac:dyDescent="0.2">
      <c r="A307" s="747" t="s">
        <v>577</v>
      </c>
      <c r="B307" s="748" t="s">
        <v>578</v>
      </c>
      <c r="C307" s="749" t="s">
        <v>590</v>
      </c>
      <c r="D307" s="750" t="s">
        <v>591</v>
      </c>
      <c r="E307" s="751">
        <v>50113013</v>
      </c>
      <c r="F307" s="750" t="s">
        <v>1071</v>
      </c>
      <c r="G307" s="749" t="s">
        <v>602</v>
      </c>
      <c r="H307" s="749">
        <v>106264</v>
      </c>
      <c r="I307" s="749">
        <v>6264</v>
      </c>
      <c r="J307" s="749" t="s">
        <v>1127</v>
      </c>
      <c r="K307" s="749" t="s">
        <v>1128</v>
      </c>
      <c r="L307" s="752">
        <v>31.595600000000005</v>
      </c>
      <c r="M307" s="752">
        <v>25</v>
      </c>
      <c r="N307" s="753">
        <v>789.8900000000001</v>
      </c>
    </row>
    <row r="308" spans="1:14" ht="14.45" customHeight="1" x14ac:dyDescent="0.2">
      <c r="A308" s="747" t="s">
        <v>577</v>
      </c>
      <c r="B308" s="748" t="s">
        <v>578</v>
      </c>
      <c r="C308" s="749" t="s">
        <v>590</v>
      </c>
      <c r="D308" s="750" t="s">
        <v>591</v>
      </c>
      <c r="E308" s="751">
        <v>50113013</v>
      </c>
      <c r="F308" s="750" t="s">
        <v>1071</v>
      </c>
      <c r="G308" s="749" t="s">
        <v>602</v>
      </c>
      <c r="H308" s="749">
        <v>116600</v>
      </c>
      <c r="I308" s="749">
        <v>16600</v>
      </c>
      <c r="J308" s="749" t="s">
        <v>1129</v>
      </c>
      <c r="K308" s="749" t="s">
        <v>1130</v>
      </c>
      <c r="L308" s="752">
        <v>37.549334203655341</v>
      </c>
      <c r="M308" s="752">
        <v>766</v>
      </c>
      <c r="N308" s="753">
        <v>28762.789999999994</v>
      </c>
    </row>
    <row r="309" spans="1:14" ht="14.45" customHeight="1" x14ac:dyDescent="0.2">
      <c r="A309" s="747" t="s">
        <v>577</v>
      </c>
      <c r="B309" s="748" t="s">
        <v>578</v>
      </c>
      <c r="C309" s="749" t="s">
        <v>590</v>
      </c>
      <c r="D309" s="750" t="s">
        <v>591</v>
      </c>
      <c r="E309" s="751">
        <v>50113013</v>
      </c>
      <c r="F309" s="750" t="s">
        <v>1071</v>
      </c>
      <c r="G309" s="749" t="s">
        <v>602</v>
      </c>
      <c r="H309" s="749">
        <v>117149</v>
      </c>
      <c r="I309" s="749">
        <v>17149</v>
      </c>
      <c r="J309" s="749" t="s">
        <v>1129</v>
      </c>
      <c r="K309" s="749" t="s">
        <v>1131</v>
      </c>
      <c r="L309" s="752">
        <v>163.31372093023256</v>
      </c>
      <c r="M309" s="752">
        <v>43</v>
      </c>
      <c r="N309" s="753">
        <v>7022.49</v>
      </c>
    </row>
    <row r="310" spans="1:14" ht="14.45" customHeight="1" x14ac:dyDescent="0.2">
      <c r="A310" s="747" t="s">
        <v>577</v>
      </c>
      <c r="B310" s="748" t="s">
        <v>578</v>
      </c>
      <c r="C310" s="749" t="s">
        <v>590</v>
      </c>
      <c r="D310" s="750" t="s">
        <v>591</v>
      </c>
      <c r="E310" s="751">
        <v>50113013</v>
      </c>
      <c r="F310" s="750" t="s">
        <v>1071</v>
      </c>
      <c r="G310" s="749" t="s">
        <v>615</v>
      </c>
      <c r="H310" s="749">
        <v>166269</v>
      </c>
      <c r="I310" s="749">
        <v>166269</v>
      </c>
      <c r="J310" s="749" t="s">
        <v>1132</v>
      </c>
      <c r="K310" s="749" t="s">
        <v>1133</v>
      </c>
      <c r="L310" s="752">
        <v>52.88</v>
      </c>
      <c r="M310" s="752">
        <v>50</v>
      </c>
      <c r="N310" s="753">
        <v>2644</v>
      </c>
    </row>
    <row r="311" spans="1:14" ht="14.45" customHeight="1" x14ac:dyDescent="0.2">
      <c r="A311" s="747" t="s">
        <v>577</v>
      </c>
      <c r="B311" s="748" t="s">
        <v>578</v>
      </c>
      <c r="C311" s="749" t="s">
        <v>590</v>
      </c>
      <c r="D311" s="750" t="s">
        <v>591</v>
      </c>
      <c r="E311" s="751">
        <v>50113013</v>
      </c>
      <c r="F311" s="750" t="s">
        <v>1071</v>
      </c>
      <c r="G311" s="749" t="s">
        <v>615</v>
      </c>
      <c r="H311" s="749">
        <v>118547</v>
      </c>
      <c r="I311" s="749">
        <v>18547</v>
      </c>
      <c r="J311" s="749" t="s">
        <v>1134</v>
      </c>
      <c r="K311" s="749" t="s">
        <v>1135</v>
      </c>
      <c r="L311" s="752">
        <v>126.874</v>
      </c>
      <c r="M311" s="752">
        <v>5</v>
      </c>
      <c r="N311" s="753">
        <v>634.37</v>
      </c>
    </row>
    <row r="312" spans="1:14" ht="14.45" customHeight="1" x14ac:dyDescent="0.2">
      <c r="A312" s="747" t="s">
        <v>577</v>
      </c>
      <c r="B312" s="748" t="s">
        <v>578</v>
      </c>
      <c r="C312" s="749" t="s">
        <v>590</v>
      </c>
      <c r="D312" s="750" t="s">
        <v>591</v>
      </c>
      <c r="E312" s="751">
        <v>50113014</v>
      </c>
      <c r="F312" s="750" t="s">
        <v>1136</v>
      </c>
      <c r="G312" s="749" t="s">
        <v>602</v>
      </c>
      <c r="H312" s="749">
        <v>113798</v>
      </c>
      <c r="I312" s="749">
        <v>13798</v>
      </c>
      <c r="J312" s="749" t="s">
        <v>1137</v>
      </c>
      <c r="K312" s="749" t="s">
        <v>1138</v>
      </c>
      <c r="L312" s="752">
        <v>113.08000000000006</v>
      </c>
      <c r="M312" s="752">
        <v>2</v>
      </c>
      <c r="N312" s="753">
        <v>226.16000000000011</v>
      </c>
    </row>
    <row r="313" spans="1:14" ht="14.45" customHeight="1" x14ac:dyDescent="0.2">
      <c r="A313" s="747" t="s">
        <v>577</v>
      </c>
      <c r="B313" s="748" t="s">
        <v>578</v>
      </c>
      <c r="C313" s="749" t="s">
        <v>590</v>
      </c>
      <c r="D313" s="750" t="s">
        <v>591</v>
      </c>
      <c r="E313" s="751">
        <v>50113014</v>
      </c>
      <c r="F313" s="750" t="s">
        <v>1136</v>
      </c>
      <c r="G313" s="749" t="s">
        <v>602</v>
      </c>
      <c r="H313" s="749">
        <v>186397</v>
      </c>
      <c r="I313" s="749">
        <v>86397</v>
      </c>
      <c r="J313" s="749" t="s">
        <v>1139</v>
      </c>
      <c r="K313" s="749" t="s">
        <v>1140</v>
      </c>
      <c r="L313" s="752">
        <v>94.24</v>
      </c>
      <c r="M313" s="752">
        <v>2</v>
      </c>
      <c r="N313" s="753">
        <v>188.48</v>
      </c>
    </row>
    <row r="314" spans="1:14" ht="14.45" customHeight="1" x14ac:dyDescent="0.2">
      <c r="A314" s="747" t="s">
        <v>577</v>
      </c>
      <c r="B314" s="748" t="s">
        <v>578</v>
      </c>
      <c r="C314" s="749" t="s">
        <v>590</v>
      </c>
      <c r="D314" s="750" t="s">
        <v>591</v>
      </c>
      <c r="E314" s="751">
        <v>50113014</v>
      </c>
      <c r="F314" s="750" t="s">
        <v>1136</v>
      </c>
      <c r="G314" s="749" t="s">
        <v>602</v>
      </c>
      <c r="H314" s="749">
        <v>199248</v>
      </c>
      <c r="I314" s="749">
        <v>99248</v>
      </c>
      <c r="J314" s="749" t="s">
        <v>1141</v>
      </c>
      <c r="K314" s="749" t="s">
        <v>1142</v>
      </c>
      <c r="L314" s="752">
        <v>103.77000000000004</v>
      </c>
      <c r="M314" s="752">
        <v>1</v>
      </c>
      <c r="N314" s="753">
        <v>103.77000000000004</v>
      </c>
    </row>
    <row r="315" spans="1:14" ht="14.45" customHeight="1" x14ac:dyDescent="0.2">
      <c r="A315" s="747" t="s">
        <v>577</v>
      </c>
      <c r="B315" s="748" t="s">
        <v>578</v>
      </c>
      <c r="C315" s="749" t="s">
        <v>595</v>
      </c>
      <c r="D315" s="750" t="s">
        <v>596</v>
      </c>
      <c r="E315" s="751">
        <v>50113001</v>
      </c>
      <c r="F315" s="750" t="s">
        <v>601</v>
      </c>
      <c r="G315" s="749" t="s">
        <v>602</v>
      </c>
      <c r="H315" s="749">
        <v>100362</v>
      </c>
      <c r="I315" s="749">
        <v>362</v>
      </c>
      <c r="J315" s="749" t="s">
        <v>607</v>
      </c>
      <c r="K315" s="749" t="s">
        <v>608</v>
      </c>
      <c r="L315" s="752">
        <v>72.600000000000009</v>
      </c>
      <c r="M315" s="752">
        <v>1</v>
      </c>
      <c r="N315" s="753">
        <v>72.600000000000009</v>
      </c>
    </row>
    <row r="316" spans="1:14" ht="14.45" customHeight="1" x14ac:dyDescent="0.2">
      <c r="A316" s="747" t="s">
        <v>577</v>
      </c>
      <c r="B316" s="748" t="s">
        <v>578</v>
      </c>
      <c r="C316" s="749" t="s">
        <v>595</v>
      </c>
      <c r="D316" s="750" t="s">
        <v>596</v>
      </c>
      <c r="E316" s="751">
        <v>50113001</v>
      </c>
      <c r="F316" s="750" t="s">
        <v>601</v>
      </c>
      <c r="G316" s="749" t="s">
        <v>602</v>
      </c>
      <c r="H316" s="749">
        <v>156926</v>
      </c>
      <c r="I316" s="749">
        <v>56926</v>
      </c>
      <c r="J316" s="749" t="s">
        <v>1143</v>
      </c>
      <c r="K316" s="749" t="s">
        <v>1144</v>
      </c>
      <c r="L316" s="752">
        <v>48.4</v>
      </c>
      <c r="M316" s="752">
        <v>4</v>
      </c>
      <c r="N316" s="753">
        <v>193.6</v>
      </c>
    </row>
    <row r="317" spans="1:14" ht="14.45" customHeight="1" x14ac:dyDescent="0.2">
      <c r="A317" s="747" t="s">
        <v>577</v>
      </c>
      <c r="B317" s="748" t="s">
        <v>578</v>
      </c>
      <c r="C317" s="749" t="s">
        <v>595</v>
      </c>
      <c r="D317" s="750" t="s">
        <v>596</v>
      </c>
      <c r="E317" s="751">
        <v>50113001</v>
      </c>
      <c r="F317" s="750" t="s">
        <v>601</v>
      </c>
      <c r="G317" s="749" t="s">
        <v>602</v>
      </c>
      <c r="H317" s="749">
        <v>162320</v>
      </c>
      <c r="I317" s="749">
        <v>62320</v>
      </c>
      <c r="J317" s="749" t="s">
        <v>645</v>
      </c>
      <c r="K317" s="749" t="s">
        <v>646</v>
      </c>
      <c r="L317" s="752">
        <v>76.011666666666656</v>
      </c>
      <c r="M317" s="752">
        <v>6</v>
      </c>
      <c r="N317" s="753">
        <v>456.06999999999994</v>
      </c>
    </row>
    <row r="318" spans="1:14" ht="14.45" customHeight="1" x14ac:dyDescent="0.2">
      <c r="A318" s="747" t="s">
        <v>577</v>
      </c>
      <c r="B318" s="748" t="s">
        <v>578</v>
      </c>
      <c r="C318" s="749" t="s">
        <v>595</v>
      </c>
      <c r="D318" s="750" t="s">
        <v>596</v>
      </c>
      <c r="E318" s="751">
        <v>50113001</v>
      </c>
      <c r="F318" s="750" t="s">
        <v>601</v>
      </c>
      <c r="G318" s="749" t="s">
        <v>602</v>
      </c>
      <c r="H318" s="749">
        <v>212884</v>
      </c>
      <c r="I318" s="749">
        <v>212884</v>
      </c>
      <c r="J318" s="749" t="s">
        <v>1145</v>
      </c>
      <c r="K318" s="749" t="s">
        <v>1146</v>
      </c>
      <c r="L318" s="752">
        <v>47.540000000000006</v>
      </c>
      <c r="M318" s="752">
        <v>5</v>
      </c>
      <c r="N318" s="753">
        <v>237.70000000000005</v>
      </c>
    </row>
    <row r="319" spans="1:14" ht="14.45" customHeight="1" x14ac:dyDescent="0.2">
      <c r="A319" s="747" t="s">
        <v>577</v>
      </c>
      <c r="B319" s="748" t="s">
        <v>578</v>
      </c>
      <c r="C319" s="749" t="s">
        <v>595</v>
      </c>
      <c r="D319" s="750" t="s">
        <v>596</v>
      </c>
      <c r="E319" s="751">
        <v>50113001</v>
      </c>
      <c r="F319" s="750" t="s">
        <v>601</v>
      </c>
      <c r="G319" s="749" t="s">
        <v>615</v>
      </c>
      <c r="H319" s="749">
        <v>190044</v>
      </c>
      <c r="I319" s="749">
        <v>90044</v>
      </c>
      <c r="J319" s="749" t="s">
        <v>1147</v>
      </c>
      <c r="K319" s="749" t="s">
        <v>1148</v>
      </c>
      <c r="L319" s="752">
        <v>26.845999999999993</v>
      </c>
      <c r="M319" s="752">
        <v>50</v>
      </c>
      <c r="N319" s="753">
        <v>1342.2999999999997</v>
      </c>
    </row>
    <row r="320" spans="1:14" ht="14.45" customHeight="1" x14ac:dyDescent="0.2">
      <c r="A320" s="747" t="s">
        <v>577</v>
      </c>
      <c r="B320" s="748" t="s">
        <v>578</v>
      </c>
      <c r="C320" s="749" t="s">
        <v>595</v>
      </c>
      <c r="D320" s="750" t="s">
        <v>596</v>
      </c>
      <c r="E320" s="751">
        <v>50113001</v>
      </c>
      <c r="F320" s="750" t="s">
        <v>601</v>
      </c>
      <c r="G320" s="749" t="s">
        <v>615</v>
      </c>
      <c r="H320" s="749">
        <v>140536</v>
      </c>
      <c r="I320" s="749">
        <v>40536</v>
      </c>
      <c r="J320" s="749" t="s">
        <v>1147</v>
      </c>
      <c r="K320" s="749" t="s">
        <v>1149</v>
      </c>
      <c r="L320" s="752">
        <v>68.199999999999989</v>
      </c>
      <c r="M320" s="752">
        <v>10</v>
      </c>
      <c r="N320" s="753">
        <v>681.99999999999989</v>
      </c>
    </row>
    <row r="321" spans="1:14" ht="14.45" customHeight="1" x14ac:dyDescent="0.2">
      <c r="A321" s="747" t="s">
        <v>577</v>
      </c>
      <c r="B321" s="748" t="s">
        <v>578</v>
      </c>
      <c r="C321" s="749" t="s">
        <v>595</v>
      </c>
      <c r="D321" s="750" t="s">
        <v>596</v>
      </c>
      <c r="E321" s="751">
        <v>50113001</v>
      </c>
      <c r="F321" s="750" t="s">
        <v>601</v>
      </c>
      <c r="G321" s="749" t="s">
        <v>602</v>
      </c>
      <c r="H321" s="749">
        <v>920200</v>
      </c>
      <c r="I321" s="749">
        <v>15877</v>
      </c>
      <c r="J321" s="749" t="s">
        <v>1150</v>
      </c>
      <c r="K321" s="749" t="s">
        <v>579</v>
      </c>
      <c r="L321" s="752">
        <v>252.9779719410551</v>
      </c>
      <c r="M321" s="752">
        <v>5</v>
      </c>
      <c r="N321" s="753">
        <v>1264.8898597052755</v>
      </c>
    </row>
    <row r="322" spans="1:14" ht="14.45" customHeight="1" x14ac:dyDescent="0.2">
      <c r="A322" s="747" t="s">
        <v>577</v>
      </c>
      <c r="B322" s="748" t="s">
        <v>578</v>
      </c>
      <c r="C322" s="749" t="s">
        <v>595</v>
      </c>
      <c r="D322" s="750" t="s">
        <v>596</v>
      </c>
      <c r="E322" s="751">
        <v>50113001</v>
      </c>
      <c r="F322" s="750" t="s">
        <v>601</v>
      </c>
      <c r="G322" s="749" t="s">
        <v>602</v>
      </c>
      <c r="H322" s="749">
        <v>23987</v>
      </c>
      <c r="I322" s="749">
        <v>23987</v>
      </c>
      <c r="J322" s="749" t="s">
        <v>725</v>
      </c>
      <c r="K322" s="749" t="s">
        <v>726</v>
      </c>
      <c r="L322" s="752">
        <v>167.42000000000002</v>
      </c>
      <c r="M322" s="752">
        <v>1</v>
      </c>
      <c r="N322" s="753">
        <v>167.42000000000002</v>
      </c>
    </row>
    <row r="323" spans="1:14" ht="14.45" customHeight="1" x14ac:dyDescent="0.2">
      <c r="A323" s="747" t="s">
        <v>577</v>
      </c>
      <c r="B323" s="748" t="s">
        <v>578</v>
      </c>
      <c r="C323" s="749" t="s">
        <v>595</v>
      </c>
      <c r="D323" s="750" t="s">
        <v>596</v>
      </c>
      <c r="E323" s="751">
        <v>50113001</v>
      </c>
      <c r="F323" s="750" t="s">
        <v>601</v>
      </c>
      <c r="G323" s="749" t="s">
        <v>602</v>
      </c>
      <c r="H323" s="749">
        <v>930043</v>
      </c>
      <c r="I323" s="749">
        <v>0</v>
      </c>
      <c r="J323" s="749" t="s">
        <v>1151</v>
      </c>
      <c r="K323" s="749" t="s">
        <v>579</v>
      </c>
      <c r="L323" s="752">
        <v>0</v>
      </c>
      <c r="M323" s="752">
        <v>0</v>
      </c>
      <c r="N323" s="753">
        <v>0</v>
      </c>
    </row>
    <row r="324" spans="1:14" ht="14.45" customHeight="1" x14ac:dyDescent="0.2">
      <c r="A324" s="747" t="s">
        <v>577</v>
      </c>
      <c r="B324" s="748" t="s">
        <v>578</v>
      </c>
      <c r="C324" s="749" t="s">
        <v>595</v>
      </c>
      <c r="D324" s="750" t="s">
        <v>596</v>
      </c>
      <c r="E324" s="751">
        <v>50113001</v>
      </c>
      <c r="F324" s="750" t="s">
        <v>601</v>
      </c>
      <c r="G324" s="749" t="s">
        <v>602</v>
      </c>
      <c r="H324" s="749">
        <v>900881</v>
      </c>
      <c r="I324" s="749">
        <v>0</v>
      </c>
      <c r="J324" s="749" t="s">
        <v>843</v>
      </c>
      <c r="K324" s="749" t="s">
        <v>579</v>
      </c>
      <c r="L324" s="752">
        <v>148.29161929547126</v>
      </c>
      <c r="M324" s="752">
        <v>13</v>
      </c>
      <c r="N324" s="753">
        <v>1927.7910508411264</v>
      </c>
    </row>
    <row r="325" spans="1:14" ht="14.45" customHeight="1" x14ac:dyDescent="0.2">
      <c r="A325" s="747" t="s">
        <v>577</v>
      </c>
      <c r="B325" s="748" t="s">
        <v>578</v>
      </c>
      <c r="C325" s="749" t="s">
        <v>595</v>
      </c>
      <c r="D325" s="750" t="s">
        <v>596</v>
      </c>
      <c r="E325" s="751">
        <v>50113001</v>
      </c>
      <c r="F325" s="750" t="s">
        <v>601</v>
      </c>
      <c r="G325" s="749" t="s">
        <v>602</v>
      </c>
      <c r="H325" s="749">
        <v>500326</v>
      </c>
      <c r="I325" s="749">
        <v>1000</v>
      </c>
      <c r="J325" s="749" t="s">
        <v>1152</v>
      </c>
      <c r="K325" s="749" t="s">
        <v>579</v>
      </c>
      <c r="L325" s="752">
        <v>155.23696470840201</v>
      </c>
      <c r="M325" s="752">
        <v>1</v>
      </c>
      <c r="N325" s="753">
        <v>155.23696470840201</v>
      </c>
    </row>
    <row r="326" spans="1:14" ht="14.45" customHeight="1" x14ac:dyDescent="0.2">
      <c r="A326" s="747" t="s">
        <v>577</v>
      </c>
      <c r="B326" s="748" t="s">
        <v>578</v>
      </c>
      <c r="C326" s="749" t="s">
        <v>595</v>
      </c>
      <c r="D326" s="750" t="s">
        <v>596</v>
      </c>
      <c r="E326" s="751">
        <v>50113001</v>
      </c>
      <c r="F326" s="750" t="s">
        <v>601</v>
      </c>
      <c r="G326" s="749" t="s">
        <v>602</v>
      </c>
      <c r="H326" s="749">
        <v>841544</v>
      </c>
      <c r="I326" s="749">
        <v>0</v>
      </c>
      <c r="J326" s="749" t="s">
        <v>1153</v>
      </c>
      <c r="K326" s="749" t="s">
        <v>579</v>
      </c>
      <c r="L326" s="752">
        <v>101.66430010464053</v>
      </c>
      <c r="M326" s="752">
        <v>1</v>
      </c>
      <c r="N326" s="753">
        <v>101.66430010464053</v>
      </c>
    </row>
    <row r="327" spans="1:14" ht="14.45" customHeight="1" x14ac:dyDescent="0.2">
      <c r="A327" s="747" t="s">
        <v>577</v>
      </c>
      <c r="B327" s="748" t="s">
        <v>578</v>
      </c>
      <c r="C327" s="749" t="s">
        <v>595</v>
      </c>
      <c r="D327" s="750" t="s">
        <v>596</v>
      </c>
      <c r="E327" s="751">
        <v>50113001</v>
      </c>
      <c r="F327" s="750" t="s">
        <v>601</v>
      </c>
      <c r="G327" s="749" t="s">
        <v>602</v>
      </c>
      <c r="H327" s="749">
        <v>921458</v>
      </c>
      <c r="I327" s="749">
        <v>0</v>
      </c>
      <c r="J327" s="749" t="s">
        <v>1154</v>
      </c>
      <c r="K327" s="749" t="s">
        <v>579</v>
      </c>
      <c r="L327" s="752">
        <v>119.55052279976194</v>
      </c>
      <c r="M327" s="752">
        <v>1</v>
      </c>
      <c r="N327" s="753">
        <v>119.55052279976194</v>
      </c>
    </row>
    <row r="328" spans="1:14" ht="14.45" customHeight="1" x14ac:dyDescent="0.2">
      <c r="A328" s="747" t="s">
        <v>577</v>
      </c>
      <c r="B328" s="748" t="s">
        <v>578</v>
      </c>
      <c r="C328" s="749" t="s">
        <v>595</v>
      </c>
      <c r="D328" s="750" t="s">
        <v>596</v>
      </c>
      <c r="E328" s="751">
        <v>50113001</v>
      </c>
      <c r="F328" s="750" t="s">
        <v>601</v>
      </c>
      <c r="G328" s="749" t="s">
        <v>602</v>
      </c>
      <c r="H328" s="749">
        <v>500979</v>
      </c>
      <c r="I328" s="749">
        <v>0</v>
      </c>
      <c r="J328" s="749" t="s">
        <v>847</v>
      </c>
      <c r="K328" s="749" t="s">
        <v>579</v>
      </c>
      <c r="L328" s="752">
        <v>61.729438759614595</v>
      </c>
      <c r="M328" s="752">
        <v>25</v>
      </c>
      <c r="N328" s="753">
        <v>1543.2359689903649</v>
      </c>
    </row>
    <row r="329" spans="1:14" ht="14.45" customHeight="1" x14ac:dyDescent="0.2">
      <c r="A329" s="747" t="s">
        <v>577</v>
      </c>
      <c r="B329" s="748" t="s">
        <v>578</v>
      </c>
      <c r="C329" s="749" t="s">
        <v>595</v>
      </c>
      <c r="D329" s="750" t="s">
        <v>596</v>
      </c>
      <c r="E329" s="751">
        <v>50113001</v>
      </c>
      <c r="F329" s="750" t="s">
        <v>601</v>
      </c>
      <c r="G329" s="749" t="s">
        <v>602</v>
      </c>
      <c r="H329" s="749">
        <v>900406</v>
      </c>
      <c r="I329" s="749">
        <v>0</v>
      </c>
      <c r="J329" s="749" t="s">
        <v>853</v>
      </c>
      <c r="K329" s="749" t="s">
        <v>579</v>
      </c>
      <c r="L329" s="752">
        <v>70.318152991113038</v>
      </c>
      <c r="M329" s="752">
        <v>3</v>
      </c>
      <c r="N329" s="753">
        <v>210.95445897333911</v>
      </c>
    </row>
    <row r="330" spans="1:14" ht="14.45" customHeight="1" x14ac:dyDescent="0.2">
      <c r="A330" s="747" t="s">
        <v>577</v>
      </c>
      <c r="B330" s="748" t="s">
        <v>578</v>
      </c>
      <c r="C330" s="749" t="s">
        <v>595</v>
      </c>
      <c r="D330" s="750" t="s">
        <v>596</v>
      </c>
      <c r="E330" s="751">
        <v>50113001</v>
      </c>
      <c r="F330" s="750" t="s">
        <v>601</v>
      </c>
      <c r="G330" s="749" t="s">
        <v>602</v>
      </c>
      <c r="H330" s="749">
        <v>921459</v>
      </c>
      <c r="I330" s="749">
        <v>0</v>
      </c>
      <c r="J330" s="749" t="s">
        <v>857</v>
      </c>
      <c r="K330" s="749" t="s">
        <v>579</v>
      </c>
      <c r="L330" s="752">
        <v>393.45146012023844</v>
      </c>
      <c r="M330" s="752">
        <v>1</v>
      </c>
      <c r="N330" s="753">
        <v>393.45146012023844</v>
      </c>
    </row>
    <row r="331" spans="1:14" ht="14.45" customHeight="1" x14ac:dyDescent="0.2">
      <c r="A331" s="747" t="s">
        <v>577</v>
      </c>
      <c r="B331" s="748" t="s">
        <v>578</v>
      </c>
      <c r="C331" s="749" t="s">
        <v>595</v>
      </c>
      <c r="D331" s="750" t="s">
        <v>596</v>
      </c>
      <c r="E331" s="751">
        <v>50113001</v>
      </c>
      <c r="F331" s="750" t="s">
        <v>601</v>
      </c>
      <c r="G331" s="749" t="s">
        <v>602</v>
      </c>
      <c r="H331" s="749">
        <v>102684</v>
      </c>
      <c r="I331" s="749">
        <v>2684</v>
      </c>
      <c r="J331" s="749" t="s">
        <v>890</v>
      </c>
      <c r="K331" s="749" t="s">
        <v>1155</v>
      </c>
      <c r="L331" s="752">
        <v>109.66</v>
      </c>
      <c r="M331" s="752">
        <v>1</v>
      </c>
      <c r="N331" s="753">
        <v>109.66</v>
      </c>
    </row>
    <row r="332" spans="1:14" ht="14.45" customHeight="1" x14ac:dyDescent="0.2">
      <c r="A332" s="747" t="s">
        <v>577</v>
      </c>
      <c r="B332" s="748" t="s">
        <v>578</v>
      </c>
      <c r="C332" s="749" t="s">
        <v>595</v>
      </c>
      <c r="D332" s="750" t="s">
        <v>596</v>
      </c>
      <c r="E332" s="751">
        <v>50113001</v>
      </c>
      <c r="F332" s="750" t="s">
        <v>601</v>
      </c>
      <c r="G332" s="749" t="s">
        <v>602</v>
      </c>
      <c r="H332" s="749">
        <v>100502</v>
      </c>
      <c r="I332" s="749">
        <v>502</v>
      </c>
      <c r="J332" s="749" t="s">
        <v>890</v>
      </c>
      <c r="K332" s="749" t="s">
        <v>891</v>
      </c>
      <c r="L332" s="752">
        <v>259.42588235294124</v>
      </c>
      <c r="M332" s="752">
        <v>34</v>
      </c>
      <c r="N332" s="753">
        <v>8820.4800000000014</v>
      </c>
    </row>
    <row r="333" spans="1:14" ht="14.45" customHeight="1" x14ac:dyDescent="0.2">
      <c r="A333" s="747" t="s">
        <v>577</v>
      </c>
      <c r="B333" s="748" t="s">
        <v>578</v>
      </c>
      <c r="C333" s="749" t="s">
        <v>598</v>
      </c>
      <c r="D333" s="750" t="s">
        <v>599</v>
      </c>
      <c r="E333" s="751">
        <v>50113001</v>
      </c>
      <c r="F333" s="750" t="s">
        <v>601</v>
      </c>
      <c r="G333" s="749" t="s">
        <v>602</v>
      </c>
      <c r="H333" s="749">
        <v>846758</v>
      </c>
      <c r="I333" s="749">
        <v>103387</v>
      </c>
      <c r="J333" s="749" t="s">
        <v>603</v>
      </c>
      <c r="K333" s="749" t="s">
        <v>604</v>
      </c>
      <c r="L333" s="752">
        <v>71.72</v>
      </c>
      <c r="M333" s="752">
        <v>2</v>
      </c>
      <c r="N333" s="753">
        <v>143.44</v>
      </c>
    </row>
    <row r="334" spans="1:14" ht="14.45" customHeight="1" x14ac:dyDescent="0.2">
      <c r="A334" s="747" t="s">
        <v>577</v>
      </c>
      <c r="B334" s="748" t="s">
        <v>578</v>
      </c>
      <c r="C334" s="749" t="s">
        <v>598</v>
      </c>
      <c r="D334" s="750" t="s">
        <v>599</v>
      </c>
      <c r="E334" s="751">
        <v>50113001</v>
      </c>
      <c r="F334" s="750" t="s">
        <v>601</v>
      </c>
      <c r="G334" s="749" t="s">
        <v>602</v>
      </c>
      <c r="H334" s="749">
        <v>197323</v>
      </c>
      <c r="I334" s="749">
        <v>197323</v>
      </c>
      <c r="J334" s="749" t="s">
        <v>1156</v>
      </c>
      <c r="K334" s="749" t="s">
        <v>1157</v>
      </c>
      <c r="L334" s="752">
        <v>1364.14</v>
      </c>
      <c r="M334" s="752">
        <v>1</v>
      </c>
      <c r="N334" s="753">
        <v>1364.14</v>
      </c>
    </row>
    <row r="335" spans="1:14" ht="14.45" customHeight="1" x14ac:dyDescent="0.2">
      <c r="A335" s="747" t="s">
        <v>577</v>
      </c>
      <c r="B335" s="748" t="s">
        <v>578</v>
      </c>
      <c r="C335" s="749" t="s">
        <v>598</v>
      </c>
      <c r="D335" s="750" t="s">
        <v>599</v>
      </c>
      <c r="E335" s="751">
        <v>50113001</v>
      </c>
      <c r="F335" s="750" t="s">
        <v>601</v>
      </c>
      <c r="G335" s="749" t="s">
        <v>602</v>
      </c>
      <c r="H335" s="749">
        <v>100362</v>
      </c>
      <c r="I335" s="749">
        <v>362</v>
      </c>
      <c r="J335" s="749" t="s">
        <v>607</v>
      </c>
      <c r="K335" s="749" t="s">
        <v>608</v>
      </c>
      <c r="L335" s="752">
        <v>72.581999999999994</v>
      </c>
      <c r="M335" s="752">
        <v>5</v>
      </c>
      <c r="N335" s="753">
        <v>362.90999999999997</v>
      </c>
    </row>
    <row r="336" spans="1:14" ht="14.45" customHeight="1" x14ac:dyDescent="0.2">
      <c r="A336" s="747" t="s">
        <v>577</v>
      </c>
      <c r="B336" s="748" t="s">
        <v>578</v>
      </c>
      <c r="C336" s="749" t="s">
        <v>598</v>
      </c>
      <c r="D336" s="750" t="s">
        <v>599</v>
      </c>
      <c r="E336" s="751">
        <v>50113001</v>
      </c>
      <c r="F336" s="750" t="s">
        <v>601</v>
      </c>
      <c r="G336" s="749" t="s">
        <v>602</v>
      </c>
      <c r="H336" s="749">
        <v>845008</v>
      </c>
      <c r="I336" s="749">
        <v>107806</v>
      </c>
      <c r="J336" s="749" t="s">
        <v>609</v>
      </c>
      <c r="K336" s="749" t="s">
        <v>610</v>
      </c>
      <c r="L336" s="752">
        <v>66.28</v>
      </c>
      <c r="M336" s="752">
        <v>3</v>
      </c>
      <c r="N336" s="753">
        <v>198.84</v>
      </c>
    </row>
    <row r="337" spans="1:14" ht="14.45" customHeight="1" x14ac:dyDescent="0.2">
      <c r="A337" s="747" t="s">
        <v>577</v>
      </c>
      <c r="B337" s="748" t="s">
        <v>578</v>
      </c>
      <c r="C337" s="749" t="s">
        <v>598</v>
      </c>
      <c r="D337" s="750" t="s">
        <v>599</v>
      </c>
      <c r="E337" s="751">
        <v>50113001</v>
      </c>
      <c r="F337" s="750" t="s">
        <v>601</v>
      </c>
      <c r="G337" s="749" t="s">
        <v>602</v>
      </c>
      <c r="H337" s="749">
        <v>153200</v>
      </c>
      <c r="I337" s="749">
        <v>53200</v>
      </c>
      <c r="J337" s="749" t="s">
        <v>1158</v>
      </c>
      <c r="K337" s="749" t="s">
        <v>1159</v>
      </c>
      <c r="L337" s="752">
        <v>52.360000000000014</v>
      </c>
      <c r="M337" s="752">
        <v>17</v>
      </c>
      <c r="N337" s="753">
        <v>890.12000000000023</v>
      </c>
    </row>
    <row r="338" spans="1:14" ht="14.45" customHeight="1" x14ac:dyDescent="0.2">
      <c r="A338" s="747" t="s">
        <v>577</v>
      </c>
      <c r="B338" s="748" t="s">
        <v>578</v>
      </c>
      <c r="C338" s="749" t="s">
        <v>598</v>
      </c>
      <c r="D338" s="750" t="s">
        <v>599</v>
      </c>
      <c r="E338" s="751">
        <v>50113001</v>
      </c>
      <c r="F338" s="750" t="s">
        <v>601</v>
      </c>
      <c r="G338" s="749" t="s">
        <v>615</v>
      </c>
      <c r="H338" s="749">
        <v>102945</v>
      </c>
      <c r="I338" s="749">
        <v>2945</v>
      </c>
      <c r="J338" s="749" t="s">
        <v>1160</v>
      </c>
      <c r="K338" s="749" t="s">
        <v>1161</v>
      </c>
      <c r="L338" s="752">
        <v>8.6599999999999984</v>
      </c>
      <c r="M338" s="752">
        <v>1</v>
      </c>
      <c r="N338" s="753">
        <v>8.6599999999999984</v>
      </c>
    </row>
    <row r="339" spans="1:14" ht="14.45" customHeight="1" x14ac:dyDescent="0.2">
      <c r="A339" s="747" t="s">
        <v>577</v>
      </c>
      <c r="B339" s="748" t="s">
        <v>578</v>
      </c>
      <c r="C339" s="749" t="s">
        <v>598</v>
      </c>
      <c r="D339" s="750" t="s">
        <v>599</v>
      </c>
      <c r="E339" s="751">
        <v>50113001</v>
      </c>
      <c r="F339" s="750" t="s">
        <v>601</v>
      </c>
      <c r="G339" s="749" t="s">
        <v>602</v>
      </c>
      <c r="H339" s="749">
        <v>121887</v>
      </c>
      <c r="I339" s="749">
        <v>21887</v>
      </c>
      <c r="J339" s="749" t="s">
        <v>1162</v>
      </c>
      <c r="K339" s="749" t="s">
        <v>1163</v>
      </c>
      <c r="L339" s="752">
        <v>45.250000000000021</v>
      </c>
      <c r="M339" s="752">
        <v>1</v>
      </c>
      <c r="N339" s="753">
        <v>45.250000000000021</v>
      </c>
    </row>
    <row r="340" spans="1:14" ht="14.45" customHeight="1" x14ac:dyDescent="0.2">
      <c r="A340" s="747" t="s">
        <v>577</v>
      </c>
      <c r="B340" s="748" t="s">
        <v>578</v>
      </c>
      <c r="C340" s="749" t="s">
        <v>598</v>
      </c>
      <c r="D340" s="750" t="s">
        <v>599</v>
      </c>
      <c r="E340" s="751">
        <v>50113001</v>
      </c>
      <c r="F340" s="750" t="s">
        <v>601</v>
      </c>
      <c r="G340" s="749" t="s">
        <v>602</v>
      </c>
      <c r="H340" s="749">
        <v>176954</v>
      </c>
      <c r="I340" s="749">
        <v>176954</v>
      </c>
      <c r="J340" s="749" t="s">
        <v>611</v>
      </c>
      <c r="K340" s="749" t="s">
        <v>612</v>
      </c>
      <c r="L340" s="752">
        <v>95.230000000000018</v>
      </c>
      <c r="M340" s="752">
        <v>4</v>
      </c>
      <c r="N340" s="753">
        <v>380.92000000000007</v>
      </c>
    </row>
    <row r="341" spans="1:14" ht="14.45" customHeight="1" x14ac:dyDescent="0.2">
      <c r="A341" s="747" t="s">
        <v>577</v>
      </c>
      <c r="B341" s="748" t="s">
        <v>578</v>
      </c>
      <c r="C341" s="749" t="s">
        <v>598</v>
      </c>
      <c r="D341" s="750" t="s">
        <v>599</v>
      </c>
      <c r="E341" s="751">
        <v>50113001</v>
      </c>
      <c r="F341" s="750" t="s">
        <v>601</v>
      </c>
      <c r="G341" s="749" t="s">
        <v>602</v>
      </c>
      <c r="H341" s="749">
        <v>167547</v>
      </c>
      <c r="I341" s="749">
        <v>67547</v>
      </c>
      <c r="J341" s="749" t="s">
        <v>613</v>
      </c>
      <c r="K341" s="749" t="s">
        <v>614</v>
      </c>
      <c r="L341" s="752">
        <v>47.384444444444441</v>
      </c>
      <c r="M341" s="752">
        <v>27</v>
      </c>
      <c r="N341" s="753">
        <v>1279.3799999999999</v>
      </c>
    </row>
    <row r="342" spans="1:14" ht="14.45" customHeight="1" x14ac:dyDescent="0.2">
      <c r="A342" s="747" t="s">
        <v>577</v>
      </c>
      <c r="B342" s="748" t="s">
        <v>578</v>
      </c>
      <c r="C342" s="749" t="s">
        <v>598</v>
      </c>
      <c r="D342" s="750" t="s">
        <v>599</v>
      </c>
      <c r="E342" s="751">
        <v>50113001</v>
      </c>
      <c r="F342" s="750" t="s">
        <v>601</v>
      </c>
      <c r="G342" s="749" t="s">
        <v>602</v>
      </c>
      <c r="H342" s="749">
        <v>194916</v>
      </c>
      <c r="I342" s="749">
        <v>94916</v>
      </c>
      <c r="J342" s="749" t="s">
        <v>622</v>
      </c>
      <c r="K342" s="749" t="s">
        <v>623</v>
      </c>
      <c r="L342" s="752">
        <v>85.161320754716968</v>
      </c>
      <c r="M342" s="752">
        <v>53</v>
      </c>
      <c r="N342" s="753">
        <v>4513.5499999999993</v>
      </c>
    </row>
    <row r="343" spans="1:14" ht="14.45" customHeight="1" x14ac:dyDescent="0.2">
      <c r="A343" s="747" t="s">
        <v>577</v>
      </c>
      <c r="B343" s="748" t="s">
        <v>578</v>
      </c>
      <c r="C343" s="749" t="s">
        <v>598</v>
      </c>
      <c r="D343" s="750" t="s">
        <v>599</v>
      </c>
      <c r="E343" s="751">
        <v>50113001</v>
      </c>
      <c r="F343" s="750" t="s">
        <v>601</v>
      </c>
      <c r="G343" s="749" t="s">
        <v>602</v>
      </c>
      <c r="H343" s="749">
        <v>194920</v>
      </c>
      <c r="I343" s="749">
        <v>94920</v>
      </c>
      <c r="J343" s="749" t="s">
        <v>624</v>
      </c>
      <c r="K343" s="749" t="s">
        <v>625</v>
      </c>
      <c r="L343" s="752">
        <v>74.370000000000019</v>
      </c>
      <c r="M343" s="752">
        <v>3</v>
      </c>
      <c r="N343" s="753">
        <v>223.11000000000004</v>
      </c>
    </row>
    <row r="344" spans="1:14" ht="14.45" customHeight="1" x14ac:dyDescent="0.2">
      <c r="A344" s="747" t="s">
        <v>577</v>
      </c>
      <c r="B344" s="748" t="s">
        <v>578</v>
      </c>
      <c r="C344" s="749" t="s">
        <v>598</v>
      </c>
      <c r="D344" s="750" t="s">
        <v>599</v>
      </c>
      <c r="E344" s="751">
        <v>50113001</v>
      </c>
      <c r="F344" s="750" t="s">
        <v>601</v>
      </c>
      <c r="G344" s="749" t="s">
        <v>615</v>
      </c>
      <c r="H344" s="749">
        <v>202900</v>
      </c>
      <c r="I344" s="749">
        <v>202900</v>
      </c>
      <c r="J344" s="749" t="s">
        <v>626</v>
      </c>
      <c r="K344" s="749" t="s">
        <v>627</v>
      </c>
      <c r="L344" s="752">
        <v>33.875</v>
      </c>
      <c r="M344" s="752">
        <v>8</v>
      </c>
      <c r="N344" s="753">
        <v>271</v>
      </c>
    </row>
    <row r="345" spans="1:14" ht="14.45" customHeight="1" x14ac:dyDescent="0.2">
      <c r="A345" s="747" t="s">
        <v>577</v>
      </c>
      <c r="B345" s="748" t="s">
        <v>578</v>
      </c>
      <c r="C345" s="749" t="s">
        <v>598</v>
      </c>
      <c r="D345" s="750" t="s">
        <v>599</v>
      </c>
      <c r="E345" s="751">
        <v>50113001</v>
      </c>
      <c r="F345" s="750" t="s">
        <v>601</v>
      </c>
      <c r="G345" s="749" t="s">
        <v>615</v>
      </c>
      <c r="H345" s="749">
        <v>197885</v>
      </c>
      <c r="I345" s="749">
        <v>197885</v>
      </c>
      <c r="J345" s="749" t="s">
        <v>1164</v>
      </c>
      <c r="K345" s="749" t="s">
        <v>1165</v>
      </c>
      <c r="L345" s="752">
        <v>229.46</v>
      </c>
      <c r="M345" s="752">
        <v>1</v>
      </c>
      <c r="N345" s="753">
        <v>229.46</v>
      </c>
    </row>
    <row r="346" spans="1:14" ht="14.45" customHeight="1" x14ac:dyDescent="0.2">
      <c r="A346" s="747" t="s">
        <v>577</v>
      </c>
      <c r="B346" s="748" t="s">
        <v>578</v>
      </c>
      <c r="C346" s="749" t="s">
        <v>598</v>
      </c>
      <c r="D346" s="750" t="s">
        <v>599</v>
      </c>
      <c r="E346" s="751">
        <v>50113001</v>
      </c>
      <c r="F346" s="750" t="s">
        <v>601</v>
      </c>
      <c r="G346" s="749" t="s">
        <v>602</v>
      </c>
      <c r="H346" s="749">
        <v>110555</v>
      </c>
      <c r="I346" s="749">
        <v>10555</v>
      </c>
      <c r="J346" s="749" t="s">
        <v>1143</v>
      </c>
      <c r="K346" s="749" t="s">
        <v>1166</v>
      </c>
      <c r="L346" s="752">
        <v>254.98</v>
      </c>
      <c r="M346" s="752">
        <v>12</v>
      </c>
      <c r="N346" s="753">
        <v>3059.7599999999998</v>
      </c>
    </row>
    <row r="347" spans="1:14" ht="14.45" customHeight="1" x14ac:dyDescent="0.2">
      <c r="A347" s="747" t="s">
        <v>577</v>
      </c>
      <c r="B347" s="748" t="s">
        <v>578</v>
      </c>
      <c r="C347" s="749" t="s">
        <v>598</v>
      </c>
      <c r="D347" s="750" t="s">
        <v>599</v>
      </c>
      <c r="E347" s="751">
        <v>50113001</v>
      </c>
      <c r="F347" s="750" t="s">
        <v>601</v>
      </c>
      <c r="G347" s="749" t="s">
        <v>602</v>
      </c>
      <c r="H347" s="749">
        <v>187764</v>
      </c>
      <c r="I347" s="749">
        <v>87764</v>
      </c>
      <c r="J347" s="749" t="s">
        <v>1167</v>
      </c>
      <c r="K347" s="749" t="s">
        <v>1168</v>
      </c>
      <c r="L347" s="752">
        <v>52.46</v>
      </c>
      <c r="M347" s="752">
        <v>10</v>
      </c>
      <c r="N347" s="753">
        <v>524.6</v>
      </c>
    </row>
    <row r="348" spans="1:14" ht="14.45" customHeight="1" x14ac:dyDescent="0.2">
      <c r="A348" s="747" t="s">
        <v>577</v>
      </c>
      <c r="B348" s="748" t="s">
        <v>578</v>
      </c>
      <c r="C348" s="749" t="s">
        <v>598</v>
      </c>
      <c r="D348" s="750" t="s">
        <v>599</v>
      </c>
      <c r="E348" s="751">
        <v>50113001</v>
      </c>
      <c r="F348" s="750" t="s">
        <v>601</v>
      </c>
      <c r="G348" s="749" t="s">
        <v>602</v>
      </c>
      <c r="H348" s="749">
        <v>187825</v>
      </c>
      <c r="I348" s="749">
        <v>87825</v>
      </c>
      <c r="J348" s="749" t="s">
        <v>1169</v>
      </c>
      <c r="K348" s="749" t="s">
        <v>1168</v>
      </c>
      <c r="L348" s="752">
        <v>80.365749999999991</v>
      </c>
      <c r="M348" s="752">
        <v>5</v>
      </c>
      <c r="N348" s="753">
        <v>401.82874999999996</v>
      </c>
    </row>
    <row r="349" spans="1:14" ht="14.45" customHeight="1" x14ac:dyDescent="0.2">
      <c r="A349" s="747" t="s">
        <v>577</v>
      </c>
      <c r="B349" s="748" t="s">
        <v>578</v>
      </c>
      <c r="C349" s="749" t="s">
        <v>598</v>
      </c>
      <c r="D349" s="750" t="s">
        <v>599</v>
      </c>
      <c r="E349" s="751">
        <v>50113001</v>
      </c>
      <c r="F349" s="750" t="s">
        <v>601</v>
      </c>
      <c r="G349" s="749" t="s">
        <v>602</v>
      </c>
      <c r="H349" s="749">
        <v>173396</v>
      </c>
      <c r="I349" s="749">
        <v>173396</v>
      </c>
      <c r="J349" s="749" t="s">
        <v>1170</v>
      </c>
      <c r="K349" s="749" t="s">
        <v>1171</v>
      </c>
      <c r="L349" s="752">
        <v>800.82</v>
      </c>
      <c r="M349" s="752">
        <v>1</v>
      </c>
      <c r="N349" s="753">
        <v>800.82</v>
      </c>
    </row>
    <row r="350" spans="1:14" ht="14.45" customHeight="1" x14ac:dyDescent="0.2">
      <c r="A350" s="747" t="s">
        <v>577</v>
      </c>
      <c r="B350" s="748" t="s">
        <v>578</v>
      </c>
      <c r="C350" s="749" t="s">
        <v>598</v>
      </c>
      <c r="D350" s="750" t="s">
        <v>599</v>
      </c>
      <c r="E350" s="751">
        <v>50113001</v>
      </c>
      <c r="F350" s="750" t="s">
        <v>601</v>
      </c>
      <c r="G350" s="749" t="s">
        <v>579</v>
      </c>
      <c r="H350" s="749">
        <v>230405</v>
      </c>
      <c r="I350" s="749">
        <v>230405</v>
      </c>
      <c r="J350" s="749" t="s">
        <v>1172</v>
      </c>
      <c r="K350" s="749" t="s">
        <v>1173</v>
      </c>
      <c r="L350" s="752">
        <v>74.04000000000002</v>
      </c>
      <c r="M350" s="752">
        <v>1</v>
      </c>
      <c r="N350" s="753">
        <v>74.04000000000002</v>
      </c>
    </row>
    <row r="351" spans="1:14" ht="14.45" customHeight="1" x14ac:dyDescent="0.2">
      <c r="A351" s="747" t="s">
        <v>577</v>
      </c>
      <c r="B351" s="748" t="s">
        <v>578</v>
      </c>
      <c r="C351" s="749" t="s">
        <v>598</v>
      </c>
      <c r="D351" s="750" t="s">
        <v>599</v>
      </c>
      <c r="E351" s="751">
        <v>50113001</v>
      </c>
      <c r="F351" s="750" t="s">
        <v>601</v>
      </c>
      <c r="G351" s="749" t="s">
        <v>602</v>
      </c>
      <c r="H351" s="749">
        <v>196303</v>
      </c>
      <c r="I351" s="749">
        <v>96303</v>
      </c>
      <c r="J351" s="749" t="s">
        <v>639</v>
      </c>
      <c r="K351" s="749" t="s">
        <v>640</v>
      </c>
      <c r="L351" s="752">
        <v>55.090000000000025</v>
      </c>
      <c r="M351" s="752">
        <v>1</v>
      </c>
      <c r="N351" s="753">
        <v>55.090000000000025</v>
      </c>
    </row>
    <row r="352" spans="1:14" ht="14.45" customHeight="1" x14ac:dyDescent="0.2">
      <c r="A352" s="747" t="s">
        <v>577</v>
      </c>
      <c r="B352" s="748" t="s">
        <v>578</v>
      </c>
      <c r="C352" s="749" t="s">
        <v>598</v>
      </c>
      <c r="D352" s="750" t="s">
        <v>599</v>
      </c>
      <c r="E352" s="751">
        <v>50113001</v>
      </c>
      <c r="F352" s="750" t="s">
        <v>601</v>
      </c>
      <c r="G352" s="749" t="s">
        <v>602</v>
      </c>
      <c r="H352" s="749">
        <v>112891</v>
      </c>
      <c r="I352" s="749">
        <v>12891</v>
      </c>
      <c r="J352" s="749" t="s">
        <v>641</v>
      </c>
      <c r="K352" s="749" t="s">
        <v>1174</v>
      </c>
      <c r="L352" s="752">
        <v>58.330000000000005</v>
      </c>
      <c r="M352" s="752">
        <v>3</v>
      </c>
      <c r="N352" s="753">
        <v>174.99</v>
      </c>
    </row>
    <row r="353" spans="1:14" ht="14.45" customHeight="1" x14ac:dyDescent="0.2">
      <c r="A353" s="747" t="s">
        <v>577</v>
      </c>
      <c r="B353" s="748" t="s">
        <v>578</v>
      </c>
      <c r="C353" s="749" t="s">
        <v>598</v>
      </c>
      <c r="D353" s="750" t="s">
        <v>599</v>
      </c>
      <c r="E353" s="751">
        <v>50113001</v>
      </c>
      <c r="F353" s="750" t="s">
        <v>601</v>
      </c>
      <c r="G353" s="749" t="s">
        <v>602</v>
      </c>
      <c r="H353" s="749">
        <v>112892</v>
      </c>
      <c r="I353" s="749">
        <v>12892</v>
      </c>
      <c r="J353" s="749" t="s">
        <v>641</v>
      </c>
      <c r="K353" s="749" t="s">
        <v>642</v>
      </c>
      <c r="L353" s="752">
        <v>104.34499999999998</v>
      </c>
      <c r="M353" s="752">
        <v>4</v>
      </c>
      <c r="N353" s="753">
        <v>417.37999999999994</v>
      </c>
    </row>
    <row r="354" spans="1:14" ht="14.45" customHeight="1" x14ac:dyDescent="0.2">
      <c r="A354" s="747" t="s">
        <v>577</v>
      </c>
      <c r="B354" s="748" t="s">
        <v>578</v>
      </c>
      <c r="C354" s="749" t="s">
        <v>598</v>
      </c>
      <c r="D354" s="750" t="s">
        <v>599</v>
      </c>
      <c r="E354" s="751">
        <v>50113001</v>
      </c>
      <c r="F354" s="750" t="s">
        <v>601</v>
      </c>
      <c r="G354" s="749" t="s">
        <v>602</v>
      </c>
      <c r="H354" s="749">
        <v>215402</v>
      </c>
      <c r="I354" s="749">
        <v>215402</v>
      </c>
      <c r="J354" s="749" t="s">
        <v>1175</v>
      </c>
      <c r="K354" s="749" t="s">
        <v>1176</v>
      </c>
      <c r="L354" s="752">
        <v>273.32000000000005</v>
      </c>
      <c r="M354" s="752">
        <v>1</v>
      </c>
      <c r="N354" s="753">
        <v>273.32000000000005</v>
      </c>
    </row>
    <row r="355" spans="1:14" ht="14.45" customHeight="1" x14ac:dyDescent="0.2">
      <c r="A355" s="747" t="s">
        <v>577</v>
      </c>
      <c r="B355" s="748" t="s">
        <v>578</v>
      </c>
      <c r="C355" s="749" t="s">
        <v>598</v>
      </c>
      <c r="D355" s="750" t="s">
        <v>599</v>
      </c>
      <c r="E355" s="751">
        <v>50113001</v>
      </c>
      <c r="F355" s="750" t="s">
        <v>601</v>
      </c>
      <c r="G355" s="749" t="s">
        <v>602</v>
      </c>
      <c r="H355" s="749">
        <v>176496</v>
      </c>
      <c r="I355" s="749">
        <v>76496</v>
      </c>
      <c r="J355" s="749" t="s">
        <v>1177</v>
      </c>
      <c r="K355" s="749" t="s">
        <v>1178</v>
      </c>
      <c r="L355" s="752">
        <v>125.42999999999999</v>
      </c>
      <c r="M355" s="752">
        <v>7</v>
      </c>
      <c r="N355" s="753">
        <v>878.01</v>
      </c>
    </row>
    <row r="356" spans="1:14" ht="14.45" customHeight="1" x14ac:dyDescent="0.2">
      <c r="A356" s="747" t="s">
        <v>577</v>
      </c>
      <c r="B356" s="748" t="s">
        <v>578</v>
      </c>
      <c r="C356" s="749" t="s">
        <v>598</v>
      </c>
      <c r="D356" s="750" t="s">
        <v>599</v>
      </c>
      <c r="E356" s="751">
        <v>50113001</v>
      </c>
      <c r="F356" s="750" t="s">
        <v>601</v>
      </c>
      <c r="G356" s="749" t="s">
        <v>579</v>
      </c>
      <c r="H356" s="749">
        <v>231701</v>
      </c>
      <c r="I356" s="749">
        <v>231701</v>
      </c>
      <c r="J356" s="749" t="s">
        <v>651</v>
      </c>
      <c r="K356" s="749" t="s">
        <v>652</v>
      </c>
      <c r="L356" s="752">
        <v>93.86</v>
      </c>
      <c r="M356" s="752">
        <v>1</v>
      </c>
      <c r="N356" s="753">
        <v>93.86</v>
      </c>
    </row>
    <row r="357" spans="1:14" ht="14.45" customHeight="1" x14ac:dyDescent="0.2">
      <c r="A357" s="747" t="s">
        <v>577</v>
      </c>
      <c r="B357" s="748" t="s">
        <v>578</v>
      </c>
      <c r="C357" s="749" t="s">
        <v>598</v>
      </c>
      <c r="D357" s="750" t="s">
        <v>599</v>
      </c>
      <c r="E357" s="751">
        <v>50113001</v>
      </c>
      <c r="F357" s="750" t="s">
        <v>601</v>
      </c>
      <c r="G357" s="749" t="s">
        <v>579</v>
      </c>
      <c r="H357" s="749">
        <v>231696</v>
      </c>
      <c r="I357" s="749">
        <v>231696</v>
      </c>
      <c r="J357" s="749" t="s">
        <v>651</v>
      </c>
      <c r="K357" s="749" t="s">
        <v>1179</v>
      </c>
      <c r="L357" s="752">
        <v>207.42</v>
      </c>
      <c r="M357" s="752">
        <v>1</v>
      </c>
      <c r="N357" s="753">
        <v>207.42</v>
      </c>
    </row>
    <row r="358" spans="1:14" ht="14.45" customHeight="1" x14ac:dyDescent="0.2">
      <c r="A358" s="747" t="s">
        <v>577</v>
      </c>
      <c r="B358" s="748" t="s">
        <v>578</v>
      </c>
      <c r="C358" s="749" t="s">
        <v>598</v>
      </c>
      <c r="D358" s="750" t="s">
        <v>599</v>
      </c>
      <c r="E358" s="751">
        <v>50113001</v>
      </c>
      <c r="F358" s="750" t="s">
        <v>601</v>
      </c>
      <c r="G358" s="749" t="s">
        <v>615</v>
      </c>
      <c r="H358" s="749">
        <v>229646</v>
      </c>
      <c r="I358" s="749">
        <v>229646</v>
      </c>
      <c r="J358" s="749" t="s">
        <v>653</v>
      </c>
      <c r="K358" s="749" t="s">
        <v>654</v>
      </c>
      <c r="L358" s="752">
        <v>77.19</v>
      </c>
      <c r="M358" s="752">
        <v>1</v>
      </c>
      <c r="N358" s="753">
        <v>77.19</v>
      </c>
    </row>
    <row r="359" spans="1:14" ht="14.45" customHeight="1" x14ac:dyDescent="0.2">
      <c r="A359" s="747" t="s">
        <v>577</v>
      </c>
      <c r="B359" s="748" t="s">
        <v>578</v>
      </c>
      <c r="C359" s="749" t="s">
        <v>598</v>
      </c>
      <c r="D359" s="750" t="s">
        <v>599</v>
      </c>
      <c r="E359" s="751">
        <v>50113001</v>
      </c>
      <c r="F359" s="750" t="s">
        <v>601</v>
      </c>
      <c r="G359" s="749" t="s">
        <v>602</v>
      </c>
      <c r="H359" s="749">
        <v>993603</v>
      </c>
      <c r="I359" s="749">
        <v>0</v>
      </c>
      <c r="J359" s="749" t="s">
        <v>655</v>
      </c>
      <c r="K359" s="749" t="s">
        <v>579</v>
      </c>
      <c r="L359" s="752">
        <v>178.35333333333335</v>
      </c>
      <c r="M359" s="752">
        <v>6</v>
      </c>
      <c r="N359" s="753">
        <v>1070.1200000000001</v>
      </c>
    </row>
    <row r="360" spans="1:14" ht="14.45" customHeight="1" x14ac:dyDescent="0.2">
      <c r="A360" s="747" t="s">
        <v>577</v>
      </c>
      <c r="B360" s="748" t="s">
        <v>578</v>
      </c>
      <c r="C360" s="749" t="s">
        <v>598</v>
      </c>
      <c r="D360" s="750" t="s">
        <v>599</v>
      </c>
      <c r="E360" s="751">
        <v>50113001</v>
      </c>
      <c r="F360" s="750" t="s">
        <v>601</v>
      </c>
      <c r="G360" s="749" t="s">
        <v>602</v>
      </c>
      <c r="H360" s="749">
        <v>203954</v>
      </c>
      <c r="I360" s="749">
        <v>203954</v>
      </c>
      <c r="J360" s="749" t="s">
        <v>1180</v>
      </c>
      <c r="K360" s="749" t="s">
        <v>1181</v>
      </c>
      <c r="L360" s="752">
        <v>92.4</v>
      </c>
      <c r="M360" s="752">
        <v>2</v>
      </c>
      <c r="N360" s="753">
        <v>184.8</v>
      </c>
    </row>
    <row r="361" spans="1:14" ht="14.45" customHeight="1" x14ac:dyDescent="0.2">
      <c r="A361" s="747" t="s">
        <v>577</v>
      </c>
      <c r="B361" s="748" t="s">
        <v>578</v>
      </c>
      <c r="C361" s="749" t="s">
        <v>598</v>
      </c>
      <c r="D361" s="750" t="s">
        <v>599</v>
      </c>
      <c r="E361" s="751">
        <v>50113001</v>
      </c>
      <c r="F361" s="750" t="s">
        <v>601</v>
      </c>
      <c r="G361" s="749" t="s">
        <v>602</v>
      </c>
      <c r="H361" s="749">
        <v>989607</v>
      </c>
      <c r="I361" s="749">
        <v>0</v>
      </c>
      <c r="J361" s="749" t="s">
        <v>1182</v>
      </c>
      <c r="K361" s="749" t="s">
        <v>579</v>
      </c>
      <c r="L361" s="752">
        <v>44.9</v>
      </c>
      <c r="M361" s="752">
        <v>1</v>
      </c>
      <c r="N361" s="753">
        <v>44.9</v>
      </c>
    </row>
    <row r="362" spans="1:14" ht="14.45" customHeight="1" x14ac:dyDescent="0.2">
      <c r="A362" s="747" t="s">
        <v>577</v>
      </c>
      <c r="B362" s="748" t="s">
        <v>578</v>
      </c>
      <c r="C362" s="749" t="s">
        <v>598</v>
      </c>
      <c r="D362" s="750" t="s">
        <v>599</v>
      </c>
      <c r="E362" s="751">
        <v>50113001</v>
      </c>
      <c r="F362" s="750" t="s">
        <v>601</v>
      </c>
      <c r="G362" s="749" t="s">
        <v>602</v>
      </c>
      <c r="H362" s="749">
        <v>116320</v>
      </c>
      <c r="I362" s="749">
        <v>16320</v>
      </c>
      <c r="J362" s="749" t="s">
        <v>1183</v>
      </c>
      <c r="K362" s="749" t="s">
        <v>1184</v>
      </c>
      <c r="L362" s="752">
        <v>118.67999999999999</v>
      </c>
      <c r="M362" s="752">
        <v>1</v>
      </c>
      <c r="N362" s="753">
        <v>118.67999999999999</v>
      </c>
    </row>
    <row r="363" spans="1:14" ht="14.45" customHeight="1" x14ac:dyDescent="0.2">
      <c r="A363" s="747" t="s">
        <v>577</v>
      </c>
      <c r="B363" s="748" t="s">
        <v>578</v>
      </c>
      <c r="C363" s="749" t="s">
        <v>598</v>
      </c>
      <c r="D363" s="750" t="s">
        <v>599</v>
      </c>
      <c r="E363" s="751">
        <v>50113001</v>
      </c>
      <c r="F363" s="750" t="s">
        <v>601</v>
      </c>
      <c r="G363" s="749" t="s">
        <v>602</v>
      </c>
      <c r="H363" s="749">
        <v>100407</v>
      </c>
      <c r="I363" s="749">
        <v>407</v>
      </c>
      <c r="J363" s="749" t="s">
        <v>1185</v>
      </c>
      <c r="K363" s="749" t="s">
        <v>1186</v>
      </c>
      <c r="L363" s="752">
        <v>185.24</v>
      </c>
      <c r="M363" s="752">
        <v>2</v>
      </c>
      <c r="N363" s="753">
        <v>370.48</v>
      </c>
    </row>
    <row r="364" spans="1:14" ht="14.45" customHeight="1" x14ac:dyDescent="0.2">
      <c r="A364" s="747" t="s">
        <v>577</v>
      </c>
      <c r="B364" s="748" t="s">
        <v>578</v>
      </c>
      <c r="C364" s="749" t="s">
        <v>598</v>
      </c>
      <c r="D364" s="750" t="s">
        <v>599</v>
      </c>
      <c r="E364" s="751">
        <v>50113001</v>
      </c>
      <c r="F364" s="750" t="s">
        <v>601</v>
      </c>
      <c r="G364" s="749" t="s">
        <v>602</v>
      </c>
      <c r="H364" s="749">
        <v>849990</v>
      </c>
      <c r="I364" s="749">
        <v>102596</v>
      </c>
      <c r="J364" s="749" t="s">
        <v>1187</v>
      </c>
      <c r="K364" s="749" t="s">
        <v>1188</v>
      </c>
      <c r="L364" s="752">
        <v>24.97</v>
      </c>
      <c r="M364" s="752">
        <v>1</v>
      </c>
      <c r="N364" s="753">
        <v>24.97</v>
      </c>
    </row>
    <row r="365" spans="1:14" ht="14.45" customHeight="1" x14ac:dyDescent="0.2">
      <c r="A365" s="747" t="s">
        <v>577</v>
      </c>
      <c r="B365" s="748" t="s">
        <v>578</v>
      </c>
      <c r="C365" s="749" t="s">
        <v>598</v>
      </c>
      <c r="D365" s="750" t="s">
        <v>599</v>
      </c>
      <c r="E365" s="751">
        <v>50113001</v>
      </c>
      <c r="F365" s="750" t="s">
        <v>601</v>
      </c>
      <c r="G365" s="749" t="s">
        <v>615</v>
      </c>
      <c r="H365" s="749">
        <v>110252</v>
      </c>
      <c r="I365" s="749">
        <v>10252</v>
      </c>
      <c r="J365" s="749" t="s">
        <v>1189</v>
      </c>
      <c r="K365" s="749" t="s">
        <v>1190</v>
      </c>
      <c r="L365" s="752">
        <v>70.40000000000002</v>
      </c>
      <c r="M365" s="752">
        <v>1</v>
      </c>
      <c r="N365" s="753">
        <v>70.40000000000002</v>
      </c>
    </row>
    <row r="366" spans="1:14" ht="14.45" customHeight="1" x14ac:dyDescent="0.2">
      <c r="A366" s="747" t="s">
        <v>577</v>
      </c>
      <c r="B366" s="748" t="s">
        <v>578</v>
      </c>
      <c r="C366" s="749" t="s">
        <v>598</v>
      </c>
      <c r="D366" s="750" t="s">
        <v>599</v>
      </c>
      <c r="E366" s="751">
        <v>50113001</v>
      </c>
      <c r="F366" s="750" t="s">
        <v>601</v>
      </c>
      <c r="G366" s="749" t="s">
        <v>602</v>
      </c>
      <c r="H366" s="749">
        <v>230496</v>
      </c>
      <c r="I366" s="749">
        <v>230496</v>
      </c>
      <c r="J366" s="749" t="s">
        <v>1191</v>
      </c>
      <c r="K366" s="749" t="s">
        <v>579</v>
      </c>
      <c r="L366" s="752">
        <v>106.39988348634269</v>
      </c>
      <c r="M366" s="752">
        <v>1</v>
      </c>
      <c r="N366" s="753">
        <v>106.39988348634269</v>
      </c>
    </row>
    <row r="367" spans="1:14" ht="14.45" customHeight="1" x14ac:dyDescent="0.2">
      <c r="A367" s="747" t="s">
        <v>577</v>
      </c>
      <c r="B367" s="748" t="s">
        <v>578</v>
      </c>
      <c r="C367" s="749" t="s">
        <v>598</v>
      </c>
      <c r="D367" s="750" t="s">
        <v>599</v>
      </c>
      <c r="E367" s="751">
        <v>50113001</v>
      </c>
      <c r="F367" s="750" t="s">
        <v>601</v>
      </c>
      <c r="G367" s="749" t="s">
        <v>602</v>
      </c>
      <c r="H367" s="749">
        <v>848412</v>
      </c>
      <c r="I367" s="749">
        <v>30776</v>
      </c>
      <c r="J367" s="749" t="s">
        <v>1191</v>
      </c>
      <c r="K367" s="749" t="s">
        <v>579</v>
      </c>
      <c r="L367" s="752">
        <v>104.15000000000003</v>
      </c>
      <c r="M367" s="752">
        <v>2</v>
      </c>
      <c r="N367" s="753">
        <v>208.30000000000007</v>
      </c>
    </row>
    <row r="368" spans="1:14" ht="14.45" customHeight="1" x14ac:dyDescent="0.2">
      <c r="A368" s="747" t="s">
        <v>577</v>
      </c>
      <c r="B368" s="748" t="s">
        <v>578</v>
      </c>
      <c r="C368" s="749" t="s">
        <v>598</v>
      </c>
      <c r="D368" s="750" t="s">
        <v>599</v>
      </c>
      <c r="E368" s="751">
        <v>50113001</v>
      </c>
      <c r="F368" s="750" t="s">
        <v>601</v>
      </c>
      <c r="G368" s="749" t="s">
        <v>602</v>
      </c>
      <c r="H368" s="749">
        <v>150660</v>
      </c>
      <c r="I368" s="749">
        <v>150660</v>
      </c>
      <c r="J368" s="749" t="s">
        <v>1192</v>
      </c>
      <c r="K368" s="749" t="s">
        <v>1193</v>
      </c>
      <c r="L368" s="752">
        <v>787.83</v>
      </c>
      <c r="M368" s="752">
        <v>4</v>
      </c>
      <c r="N368" s="753">
        <v>3151.32</v>
      </c>
    </row>
    <row r="369" spans="1:14" ht="14.45" customHeight="1" x14ac:dyDescent="0.2">
      <c r="A369" s="747" t="s">
        <v>577</v>
      </c>
      <c r="B369" s="748" t="s">
        <v>578</v>
      </c>
      <c r="C369" s="749" t="s">
        <v>598</v>
      </c>
      <c r="D369" s="750" t="s">
        <v>599</v>
      </c>
      <c r="E369" s="751">
        <v>50113001</v>
      </c>
      <c r="F369" s="750" t="s">
        <v>601</v>
      </c>
      <c r="G369" s="749" t="s">
        <v>602</v>
      </c>
      <c r="H369" s="749">
        <v>169154</v>
      </c>
      <c r="I369" s="749">
        <v>169154</v>
      </c>
      <c r="J369" s="749" t="s">
        <v>1194</v>
      </c>
      <c r="K369" s="749" t="s">
        <v>1195</v>
      </c>
      <c r="L369" s="752">
        <v>195.89999999999998</v>
      </c>
      <c r="M369" s="752">
        <v>1</v>
      </c>
      <c r="N369" s="753">
        <v>195.89999999999998</v>
      </c>
    </row>
    <row r="370" spans="1:14" ht="14.45" customHeight="1" x14ac:dyDescent="0.2">
      <c r="A370" s="747" t="s">
        <v>577</v>
      </c>
      <c r="B370" s="748" t="s">
        <v>578</v>
      </c>
      <c r="C370" s="749" t="s">
        <v>598</v>
      </c>
      <c r="D370" s="750" t="s">
        <v>599</v>
      </c>
      <c r="E370" s="751">
        <v>50113001</v>
      </c>
      <c r="F370" s="750" t="s">
        <v>601</v>
      </c>
      <c r="G370" s="749" t="s">
        <v>602</v>
      </c>
      <c r="H370" s="749">
        <v>114808</v>
      </c>
      <c r="I370" s="749">
        <v>14808</v>
      </c>
      <c r="J370" s="749" t="s">
        <v>1196</v>
      </c>
      <c r="K370" s="749" t="s">
        <v>1197</v>
      </c>
      <c r="L370" s="752">
        <v>53.46</v>
      </c>
      <c r="M370" s="752">
        <v>2</v>
      </c>
      <c r="N370" s="753">
        <v>106.92</v>
      </c>
    </row>
    <row r="371" spans="1:14" ht="14.45" customHeight="1" x14ac:dyDescent="0.2">
      <c r="A371" s="747" t="s">
        <v>577</v>
      </c>
      <c r="B371" s="748" t="s">
        <v>578</v>
      </c>
      <c r="C371" s="749" t="s">
        <v>598</v>
      </c>
      <c r="D371" s="750" t="s">
        <v>599</v>
      </c>
      <c r="E371" s="751">
        <v>50113001</v>
      </c>
      <c r="F371" s="750" t="s">
        <v>601</v>
      </c>
      <c r="G371" s="749" t="s">
        <v>602</v>
      </c>
      <c r="H371" s="749">
        <v>207940</v>
      </c>
      <c r="I371" s="749">
        <v>207940</v>
      </c>
      <c r="J371" s="749" t="s">
        <v>677</v>
      </c>
      <c r="K371" s="749" t="s">
        <v>678</v>
      </c>
      <c r="L371" s="752">
        <v>73.150000000000006</v>
      </c>
      <c r="M371" s="752">
        <v>1</v>
      </c>
      <c r="N371" s="753">
        <v>73.150000000000006</v>
      </c>
    </row>
    <row r="372" spans="1:14" ht="14.45" customHeight="1" x14ac:dyDescent="0.2">
      <c r="A372" s="747" t="s">
        <v>577</v>
      </c>
      <c r="B372" s="748" t="s">
        <v>578</v>
      </c>
      <c r="C372" s="749" t="s">
        <v>598</v>
      </c>
      <c r="D372" s="750" t="s">
        <v>599</v>
      </c>
      <c r="E372" s="751">
        <v>50113001</v>
      </c>
      <c r="F372" s="750" t="s">
        <v>601</v>
      </c>
      <c r="G372" s="749" t="s">
        <v>615</v>
      </c>
      <c r="H372" s="749">
        <v>214427</v>
      </c>
      <c r="I372" s="749">
        <v>214427</v>
      </c>
      <c r="J372" s="749" t="s">
        <v>681</v>
      </c>
      <c r="K372" s="749" t="s">
        <v>682</v>
      </c>
      <c r="L372" s="752">
        <v>16.580000000000002</v>
      </c>
      <c r="M372" s="752">
        <v>180</v>
      </c>
      <c r="N372" s="753">
        <v>2984.4000000000005</v>
      </c>
    </row>
    <row r="373" spans="1:14" ht="14.45" customHeight="1" x14ac:dyDescent="0.2">
      <c r="A373" s="747" t="s">
        <v>577</v>
      </c>
      <c r="B373" s="748" t="s">
        <v>578</v>
      </c>
      <c r="C373" s="749" t="s">
        <v>598</v>
      </c>
      <c r="D373" s="750" t="s">
        <v>599</v>
      </c>
      <c r="E373" s="751">
        <v>50113001</v>
      </c>
      <c r="F373" s="750" t="s">
        <v>601</v>
      </c>
      <c r="G373" s="749" t="s">
        <v>615</v>
      </c>
      <c r="H373" s="749">
        <v>113767</v>
      </c>
      <c r="I373" s="749">
        <v>13767</v>
      </c>
      <c r="J373" s="749" t="s">
        <v>1198</v>
      </c>
      <c r="K373" s="749" t="s">
        <v>1199</v>
      </c>
      <c r="L373" s="752">
        <v>44.66</v>
      </c>
      <c r="M373" s="752">
        <v>2</v>
      </c>
      <c r="N373" s="753">
        <v>89.32</v>
      </c>
    </row>
    <row r="374" spans="1:14" ht="14.45" customHeight="1" x14ac:dyDescent="0.2">
      <c r="A374" s="747" t="s">
        <v>577</v>
      </c>
      <c r="B374" s="748" t="s">
        <v>578</v>
      </c>
      <c r="C374" s="749" t="s">
        <v>598</v>
      </c>
      <c r="D374" s="750" t="s">
        <v>599</v>
      </c>
      <c r="E374" s="751">
        <v>50113001</v>
      </c>
      <c r="F374" s="750" t="s">
        <v>601</v>
      </c>
      <c r="G374" s="749" t="s">
        <v>615</v>
      </c>
      <c r="H374" s="749">
        <v>848765</v>
      </c>
      <c r="I374" s="749">
        <v>107938</v>
      </c>
      <c r="J374" s="749" t="s">
        <v>1198</v>
      </c>
      <c r="K374" s="749" t="s">
        <v>1200</v>
      </c>
      <c r="L374" s="752">
        <v>128.44000000000003</v>
      </c>
      <c r="M374" s="752">
        <v>2</v>
      </c>
      <c r="N374" s="753">
        <v>256.88000000000005</v>
      </c>
    </row>
    <row r="375" spans="1:14" ht="14.45" customHeight="1" x14ac:dyDescent="0.2">
      <c r="A375" s="747" t="s">
        <v>577</v>
      </c>
      <c r="B375" s="748" t="s">
        <v>578</v>
      </c>
      <c r="C375" s="749" t="s">
        <v>598</v>
      </c>
      <c r="D375" s="750" t="s">
        <v>599</v>
      </c>
      <c r="E375" s="751">
        <v>50113001</v>
      </c>
      <c r="F375" s="750" t="s">
        <v>601</v>
      </c>
      <c r="G375" s="749" t="s">
        <v>602</v>
      </c>
      <c r="H375" s="749">
        <v>193105</v>
      </c>
      <c r="I375" s="749">
        <v>93105</v>
      </c>
      <c r="J375" s="749" t="s">
        <v>1201</v>
      </c>
      <c r="K375" s="749" t="s">
        <v>1202</v>
      </c>
      <c r="L375" s="752">
        <v>208.57</v>
      </c>
      <c r="M375" s="752">
        <v>2</v>
      </c>
      <c r="N375" s="753">
        <v>417.14</v>
      </c>
    </row>
    <row r="376" spans="1:14" ht="14.45" customHeight="1" x14ac:dyDescent="0.2">
      <c r="A376" s="747" t="s">
        <v>577</v>
      </c>
      <c r="B376" s="748" t="s">
        <v>578</v>
      </c>
      <c r="C376" s="749" t="s">
        <v>598</v>
      </c>
      <c r="D376" s="750" t="s">
        <v>599</v>
      </c>
      <c r="E376" s="751">
        <v>50113001</v>
      </c>
      <c r="F376" s="750" t="s">
        <v>601</v>
      </c>
      <c r="G376" s="749" t="s">
        <v>602</v>
      </c>
      <c r="H376" s="749">
        <v>193104</v>
      </c>
      <c r="I376" s="749">
        <v>93104</v>
      </c>
      <c r="J376" s="749" t="s">
        <v>1201</v>
      </c>
      <c r="K376" s="749" t="s">
        <v>1203</v>
      </c>
      <c r="L376" s="752">
        <v>47.320000000000007</v>
      </c>
      <c r="M376" s="752">
        <v>2</v>
      </c>
      <c r="N376" s="753">
        <v>94.640000000000015</v>
      </c>
    </row>
    <row r="377" spans="1:14" ht="14.45" customHeight="1" x14ac:dyDescent="0.2">
      <c r="A377" s="747" t="s">
        <v>577</v>
      </c>
      <c r="B377" s="748" t="s">
        <v>578</v>
      </c>
      <c r="C377" s="749" t="s">
        <v>598</v>
      </c>
      <c r="D377" s="750" t="s">
        <v>599</v>
      </c>
      <c r="E377" s="751">
        <v>50113001</v>
      </c>
      <c r="F377" s="750" t="s">
        <v>601</v>
      </c>
      <c r="G377" s="749" t="s">
        <v>615</v>
      </c>
      <c r="H377" s="749">
        <v>192587</v>
      </c>
      <c r="I377" s="749">
        <v>92587</v>
      </c>
      <c r="J377" s="749" t="s">
        <v>1204</v>
      </c>
      <c r="K377" s="749" t="s">
        <v>1205</v>
      </c>
      <c r="L377" s="752">
        <v>58.25</v>
      </c>
      <c r="M377" s="752">
        <v>1</v>
      </c>
      <c r="N377" s="753">
        <v>58.25</v>
      </c>
    </row>
    <row r="378" spans="1:14" ht="14.45" customHeight="1" x14ac:dyDescent="0.2">
      <c r="A378" s="747" t="s">
        <v>577</v>
      </c>
      <c r="B378" s="748" t="s">
        <v>578</v>
      </c>
      <c r="C378" s="749" t="s">
        <v>598</v>
      </c>
      <c r="D378" s="750" t="s">
        <v>599</v>
      </c>
      <c r="E378" s="751">
        <v>50113001</v>
      </c>
      <c r="F378" s="750" t="s">
        <v>601</v>
      </c>
      <c r="G378" s="749" t="s">
        <v>602</v>
      </c>
      <c r="H378" s="749">
        <v>184090</v>
      </c>
      <c r="I378" s="749">
        <v>84090</v>
      </c>
      <c r="J378" s="749" t="s">
        <v>694</v>
      </c>
      <c r="K378" s="749" t="s">
        <v>695</v>
      </c>
      <c r="L378" s="752">
        <v>60.140000000000008</v>
      </c>
      <c r="M378" s="752">
        <v>6</v>
      </c>
      <c r="N378" s="753">
        <v>360.84000000000003</v>
      </c>
    </row>
    <row r="379" spans="1:14" ht="14.45" customHeight="1" x14ac:dyDescent="0.2">
      <c r="A379" s="747" t="s">
        <v>577</v>
      </c>
      <c r="B379" s="748" t="s">
        <v>578</v>
      </c>
      <c r="C379" s="749" t="s">
        <v>598</v>
      </c>
      <c r="D379" s="750" t="s">
        <v>599</v>
      </c>
      <c r="E379" s="751">
        <v>50113001</v>
      </c>
      <c r="F379" s="750" t="s">
        <v>601</v>
      </c>
      <c r="G379" s="749" t="s">
        <v>602</v>
      </c>
      <c r="H379" s="749">
        <v>230420</v>
      </c>
      <c r="I379" s="749">
        <v>230420</v>
      </c>
      <c r="J379" s="749" t="s">
        <v>696</v>
      </c>
      <c r="K379" s="749" t="s">
        <v>697</v>
      </c>
      <c r="L379" s="752">
        <v>76.943000000000012</v>
      </c>
      <c r="M379" s="752">
        <v>20</v>
      </c>
      <c r="N379" s="753">
        <v>1538.8600000000001</v>
      </c>
    </row>
    <row r="380" spans="1:14" ht="14.45" customHeight="1" x14ac:dyDescent="0.2">
      <c r="A380" s="747" t="s">
        <v>577</v>
      </c>
      <c r="B380" s="748" t="s">
        <v>578</v>
      </c>
      <c r="C380" s="749" t="s">
        <v>598</v>
      </c>
      <c r="D380" s="750" t="s">
        <v>599</v>
      </c>
      <c r="E380" s="751">
        <v>50113001</v>
      </c>
      <c r="F380" s="750" t="s">
        <v>601</v>
      </c>
      <c r="G380" s="749" t="s">
        <v>602</v>
      </c>
      <c r="H380" s="749">
        <v>102477</v>
      </c>
      <c r="I380" s="749">
        <v>2477</v>
      </c>
      <c r="J380" s="749" t="s">
        <v>696</v>
      </c>
      <c r="K380" s="749" t="s">
        <v>698</v>
      </c>
      <c r="L380" s="752">
        <v>40.249999999999993</v>
      </c>
      <c r="M380" s="752">
        <v>3</v>
      </c>
      <c r="N380" s="753">
        <v>120.74999999999997</v>
      </c>
    </row>
    <row r="381" spans="1:14" ht="14.45" customHeight="1" x14ac:dyDescent="0.2">
      <c r="A381" s="747" t="s">
        <v>577</v>
      </c>
      <c r="B381" s="748" t="s">
        <v>578</v>
      </c>
      <c r="C381" s="749" t="s">
        <v>598</v>
      </c>
      <c r="D381" s="750" t="s">
        <v>599</v>
      </c>
      <c r="E381" s="751">
        <v>50113001</v>
      </c>
      <c r="F381" s="750" t="s">
        <v>601</v>
      </c>
      <c r="G381" s="749" t="s">
        <v>602</v>
      </c>
      <c r="H381" s="749">
        <v>102478</v>
      </c>
      <c r="I381" s="749">
        <v>2478</v>
      </c>
      <c r="J381" s="749" t="s">
        <v>696</v>
      </c>
      <c r="K381" s="749" t="s">
        <v>697</v>
      </c>
      <c r="L381" s="752">
        <v>77.760000000000005</v>
      </c>
      <c r="M381" s="752">
        <v>6</v>
      </c>
      <c r="N381" s="753">
        <v>466.56</v>
      </c>
    </row>
    <row r="382" spans="1:14" ht="14.45" customHeight="1" x14ac:dyDescent="0.2">
      <c r="A382" s="747" t="s">
        <v>577</v>
      </c>
      <c r="B382" s="748" t="s">
        <v>578</v>
      </c>
      <c r="C382" s="749" t="s">
        <v>598</v>
      </c>
      <c r="D382" s="750" t="s">
        <v>599</v>
      </c>
      <c r="E382" s="751">
        <v>50113001</v>
      </c>
      <c r="F382" s="750" t="s">
        <v>601</v>
      </c>
      <c r="G382" s="749" t="s">
        <v>602</v>
      </c>
      <c r="H382" s="749">
        <v>117011</v>
      </c>
      <c r="I382" s="749">
        <v>17011</v>
      </c>
      <c r="J382" s="749" t="s">
        <v>1206</v>
      </c>
      <c r="K382" s="749" t="s">
        <v>1207</v>
      </c>
      <c r="L382" s="752">
        <v>145.50000000000006</v>
      </c>
      <c r="M382" s="752">
        <v>7</v>
      </c>
      <c r="N382" s="753">
        <v>1018.5000000000005</v>
      </c>
    </row>
    <row r="383" spans="1:14" ht="14.45" customHeight="1" x14ac:dyDescent="0.2">
      <c r="A383" s="747" t="s">
        <v>577</v>
      </c>
      <c r="B383" s="748" t="s">
        <v>578</v>
      </c>
      <c r="C383" s="749" t="s">
        <v>598</v>
      </c>
      <c r="D383" s="750" t="s">
        <v>599</v>
      </c>
      <c r="E383" s="751">
        <v>50113001</v>
      </c>
      <c r="F383" s="750" t="s">
        <v>601</v>
      </c>
      <c r="G383" s="749" t="s">
        <v>602</v>
      </c>
      <c r="H383" s="749">
        <v>108499</v>
      </c>
      <c r="I383" s="749">
        <v>8499</v>
      </c>
      <c r="J383" s="749" t="s">
        <v>705</v>
      </c>
      <c r="K383" s="749" t="s">
        <v>706</v>
      </c>
      <c r="L383" s="752">
        <v>111.52000000000002</v>
      </c>
      <c r="M383" s="752">
        <v>10</v>
      </c>
      <c r="N383" s="753">
        <v>1115.2000000000003</v>
      </c>
    </row>
    <row r="384" spans="1:14" ht="14.45" customHeight="1" x14ac:dyDescent="0.2">
      <c r="A384" s="747" t="s">
        <v>577</v>
      </c>
      <c r="B384" s="748" t="s">
        <v>578</v>
      </c>
      <c r="C384" s="749" t="s">
        <v>598</v>
      </c>
      <c r="D384" s="750" t="s">
        <v>599</v>
      </c>
      <c r="E384" s="751">
        <v>50113001</v>
      </c>
      <c r="F384" s="750" t="s">
        <v>601</v>
      </c>
      <c r="G384" s="749" t="s">
        <v>602</v>
      </c>
      <c r="H384" s="749">
        <v>231751</v>
      </c>
      <c r="I384" s="749">
        <v>231751</v>
      </c>
      <c r="J384" s="749" t="s">
        <v>707</v>
      </c>
      <c r="K384" s="749" t="s">
        <v>706</v>
      </c>
      <c r="L384" s="752">
        <v>111.51500000000001</v>
      </c>
      <c r="M384" s="752">
        <v>20</v>
      </c>
      <c r="N384" s="753">
        <v>2230.3000000000002</v>
      </c>
    </row>
    <row r="385" spans="1:14" ht="14.45" customHeight="1" x14ac:dyDescent="0.2">
      <c r="A385" s="747" t="s">
        <v>577</v>
      </c>
      <c r="B385" s="748" t="s">
        <v>578</v>
      </c>
      <c r="C385" s="749" t="s">
        <v>598</v>
      </c>
      <c r="D385" s="750" t="s">
        <v>599</v>
      </c>
      <c r="E385" s="751">
        <v>50113001</v>
      </c>
      <c r="F385" s="750" t="s">
        <v>601</v>
      </c>
      <c r="G385" s="749" t="s">
        <v>602</v>
      </c>
      <c r="H385" s="749">
        <v>102479</v>
      </c>
      <c r="I385" s="749">
        <v>2479</v>
      </c>
      <c r="J385" s="749" t="s">
        <v>708</v>
      </c>
      <c r="K385" s="749" t="s">
        <v>709</v>
      </c>
      <c r="L385" s="752">
        <v>65.569999999999993</v>
      </c>
      <c r="M385" s="752">
        <v>3</v>
      </c>
      <c r="N385" s="753">
        <v>196.70999999999998</v>
      </c>
    </row>
    <row r="386" spans="1:14" ht="14.45" customHeight="1" x14ac:dyDescent="0.2">
      <c r="A386" s="747" t="s">
        <v>577</v>
      </c>
      <c r="B386" s="748" t="s">
        <v>578</v>
      </c>
      <c r="C386" s="749" t="s">
        <v>598</v>
      </c>
      <c r="D386" s="750" t="s">
        <v>599</v>
      </c>
      <c r="E386" s="751">
        <v>50113001</v>
      </c>
      <c r="F386" s="750" t="s">
        <v>601</v>
      </c>
      <c r="G386" s="749" t="s">
        <v>602</v>
      </c>
      <c r="H386" s="749">
        <v>154539</v>
      </c>
      <c r="I386" s="749">
        <v>54539</v>
      </c>
      <c r="J386" s="749" t="s">
        <v>716</v>
      </c>
      <c r="K386" s="749" t="s">
        <v>717</v>
      </c>
      <c r="L386" s="752">
        <v>60.21</v>
      </c>
      <c r="M386" s="752">
        <v>40</v>
      </c>
      <c r="N386" s="753">
        <v>2408.4</v>
      </c>
    </row>
    <row r="387" spans="1:14" ht="14.45" customHeight="1" x14ac:dyDescent="0.2">
      <c r="A387" s="747" t="s">
        <v>577</v>
      </c>
      <c r="B387" s="748" t="s">
        <v>578</v>
      </c>
      <c r="C387" s="749" t="s">
        <v>598</v>
      </c>
      <c r="D387" s="750" t="s">
        <v>599</v>
      </c>
      <c r="E387" s="751">
        <v>50113001</v>
      </c>
      <c r="F387" s="750" t="s">
        <v>601</v>
      </c>
      <c r="G387" s="749" t="s">
        <v>602</v>
      </c>
      <c r="H387" s="749">
        <v>179325</v>
      </c>
      <c r="I387" s="749">
        <v>179325</v>
      </c>
      <c r="J387" s="749" t="s">
        <v>718</v>
      </c>
      <c r="K387" s="749" t="s">
        <v>1208</v>
      </c>
      <c r="L387" s="752">
        <v>33.987499999999997</v>
      </c>
      <c r="M387" s="752">
        <v>4</v>
      </c>
      <c r="N387" s="753">
        <v>135.94999999999999</v>
      </c>
    </row>
    <row r="388" spans="1:14" ht="14.45" customHeight="1" x14ac:dyDescent="0.2">
      <c r="A388" s="747" t="s">
        <v>577</v>
      </c>
      <c r="B388" s="748" t="s">
        <v>578</v>
      </c>
      <c r="C388" s="749" t="s">
        <v>598</v>
      </c>
      <c r="D388" s="750" t="s">
        <v>599</v>
      </c>
      <c r="E388" s="751">
        <v>50113001</v>
      </c>
      <c r="F388" s="750" t="s">
        <v>601</v>
      </c>
      <c r="G388" s="749" t="s">
        <v>602</v>
      </c>
      <c r="H388" s="749">
        <v>179326</v>
      </c>
      <c r="I388" s="749">
        <v>179326</v>
      </c>
      <c r="J388" s="749" t="s">
        <v>718</v>
      </c>
      <c r="K388" s="749" t="s">
        <v>1049</v>
      </c>
      <c r="L388" s="752">
        <v>67.97</v>
      </c>
      <c r="M388" s="752">
        <v>1</v>
      </c>
      <c r="N388" s="753">
        <v>67.97</v>
      </c>
    </row>
    <row r="389" spans="1:14" ht="14.45" customHeight="1" x14ac:dyDescent="0.2">
      <c r="A389" s="747" t="s">
        <v>577</v>
      </c>
      <c r="B389" s="748" t="s">
        <v>578</v>
      </c>
      <c r="C389" s="749" t="s">
        <v>598</v>
      </c>
      <c r="D389" s="750" t="s">
        <v>599</v>
      </c>
      <c r="E389" s="751">
        <v>50113001</v>
      </c>
      <c r="F389" s="750" t="s">
        <v>601</v>
      </c>
      <c r="G389" s="749" t="s">
        <v>602</v>
      </c>
      <c r="H389" s="749">
        <v>179327</v>
      </c>
      <c r="I389" s="749">
        <v>179327</v>
      </c>
      <c r="J389" s="749" t="s">
        <v>718</v>
      </c>
      <c r="K389" s="749" t="s">
        <v>664</v>
      </c>
      <c r="L389" s="752">
        <v>74.492307692307691</v>
      </c>
      <c r="M389" s="752">
        <v>13</v>
      </c>
      <c r="N389" s="753">
        <v>968.4</v>
      </c>
    </row>
    <row r="390" spans="1:14" ht="14.45" customHeight="1" x14ac:dyDescent="0.2">
      <c r="A390" s="747" t="s">
        <v>577</v>
      </c>
      <c r="B390" s="748" t="s">
        <v>578</v>
      </c>
      <c r="C390" s="749" t="s">
        <v>598</v>
      </c>
      <c r="D390" s="750" t="s">
        <v>599</v>
      </c>
      <c r="E390" s="751">
        <v>50113001</v>
      </c>
      <c r="F390" s="750" t="s">
        <v>601</v>
      </c>
      <c r="G390" s="749" t="s">
        <v>602</v>
      </c>
      <c r="H390" s="749">
        <v>179333</v>
      </c>
      <c r="I390" s="749">
        <v>179333</v>
      </c>
      <c r="J390" s="749" t="s">
        <v>718</v>
      </c>
      <c r="K390" s="749" t="s">
        <v>719</v>
      </c>
      <c r="L390" s="752">
        <v>222.68</v>
      </c>
      <c r="M390" s="752">
        <v>1</v>
      </c>
      <c r="N390" s="753">
        <v>222.68</v>
      </c>
    </row>
    <row r="391" spans="1:14" ht="14.45" customHeight="1" x14ac:dyDescent="0.2">
      <c r="A391" s="747" t="s">
        <v>577</v>
      </c>
      <c r="B391" s="748" t="s">
        <v>578</v>
      </c>
      <c r="C391" s="749" t="s">
        <v>598</v>
      </c>
      <c r="D391" s="750" t="s">
        <v>599</v>
      </c>
      <c r="E391" s="751">
        <v>50113001</v>
      </c>
      <c r="F391" s="750" t="s">
        <v>601</v>
      </c>
      <c r="G391" s="749" t="s">
        <v>602</v>
      </c>
      <c r="H391" s="749">
        <v>23987</v>
      </c>
      <c r="I391" s="749">
        <v>23987</v>
      </c>
      <c r="J391" s="749" t="s">
        <v>725</v>
      </c>
      <c r="K391" s="749" t="s">
        <v>726</v>
      </c>
      <c r="L391" s="752">
        <v>167.42</v>
      </c>
      <c r="M391" s="752">
        <v>1</v>
      </c>
      <c r="N391" s="753">
        <v>167.42</v>
      </c>
    </row>
    <row r="392" spans="1:14" ht="14.45" customHeight="1" x14ac:dyDescent="0.2">
      <c r="A392" s="747" t="s">
        <v>577</v>
      </c>
      <c r="B392" s="748" t="s">
        <v>578</v>
      </c>
      <c r="C392" s="749" t="s">
        <v>598</v>
      </c>
      <c r="D392" s="750" t="s">
        <v>599</v>
      </c>
      <c r="E392" s="751">
        <v>50113001</v>
      </c>
      <c r="F392" s="750" t="s">
        <v>601</v>
      </c>
      <c r="G392" s="749" t="s">
        <v>602</v>
      </c>
      <c r="H392" s="749">
        <v>215476</v>
      </c>
      <c r="I392" s="749">
        <v>215476</v>
      </c>
      <c r="J392" s="749" t="s">
        <v>1209</v>
      </c>
      <c r="K392" s="749" t="s">
        <v>1210</v>
      </c>
      <c r="L392" s="752">
        <v>123.1</v>
      </c>
      <c r="M392" s="752">
        <v>1</v>
      </c>
      <c r="N392" s="753">
        <v>123.1</v>
      </c>
    </row>
    <row r="393" spans="1:14" ht="14.45" customHeight="1" x14ac:dyDescent="0.2">
      <c r="A393" s="747" t="s">
        <v>577</v>
      </c>
      <c r="B393" s="748" t="s">
        <v>578</v>
      </c>
      <c r="C393" s="749" t="s">
        <v>598</v>
      </c>
      <c r="D393" s="750" t="s">
        <v>599</v>
      </c>
      <c r="E393" s="751">
        <v>50113001</v>
      </c>
      <c r="F393" s="750" t="s">
        <v>601</v>
      </c>
      <c r="G393" s="749" t="s">
        <v>602</v>
      </c>
      <c r="H393" s="749">
        <v>183272</v>
      </c>
      <c r="I393" s="749">
        <v>215478</v>
      </c>
      <c r="J393" s="749" t="s">
        <v>1211</v>
      </c>
      <c r="K393" s="749" t="s">
        <v>1212</v>
      </c>
      <c r="L393" s="752">
        <v>161.73999999999998</v>
      </c>
      <c r="M393" s="752">
        <v>1</v>
      </c>
      <c r="N393" s="753">
        <v>161.73999999999998</v>
      </c>
    </row>
    <row r="394" spans="1:14" ht="14.45" customHeight="1" x14ac:dyDescent="0.2">
      <c r="A394" s="747" t="s">
        <v>577</v>
      </c>
      <c r="B394" s="748" t="s">
        <v>578</v>
      </c>
      <c r="C394" s="749" t="s">
        <v>598</v>
      </c>
      <c r="D394" s="750" t="s">
        <v>599</v>
      </c>
      <c r="E394" s="751">
        <v>50113001</v>
      </c>
      <c r="F394" s="750" t="s">
        <v>601</v>
      </c>
      <c r="G394" s="749" t="s">
        <v>615</v>
      </c>
      <c r="H394" s="749">
        <v>847627</v>
      </c>
      <c r="I394" s="749">
        <v>134502</v>
      </c>
      <c r="J394" s="749" t="s">
        <v>1213</v>
      </c>
      <c r="K394" s="749" t="s">
        <v>1214</v>
      </c>
      <c r="L394" s="752">
        <v>49.81</v>
      </c>
      <c r="M394" s="752">
        <v>1</v>
      </c>
      <c r="N394" s="753">
        <v>49.81</v>
      </c>
    </row>
    <row r="395" spans="1:14" ht="14.45" customHeight="1" x14ac:dyDescent="0.2">
      <c r="A395" s="747" t="s">
        <v>577</v>
      </c>
      <c r="B395" s="748" t="s">
        <v>578</v>
      </c>
      <c r="C395" s="749" t="s">
        <v>598</v>
      </c>
      <c r="D395" s="750" t="s">
        <v>599</v>
      </c>
      <c r="E395" s="751">
        <v>50113001</v>
      </c>
      <c r="F395" s="750" t="s">
        <v>601</v>
      </c>
      <c r="G395" s="749" t="s">
        <v>615</v>
      </c>
      <c r="H395" s="749">
        <v>134505</v>
      </c>
      <c r="I395" s="749">
        <v>134505</v>
      </c>
      <c r="J395" s="749" t="s">
        <v>1213</v>
      </c>
      <c r="K395" s="749" t="s">
        <v>1215</v>
      </c>
      <c r="L395" s="752">
        <v>99.62</v>
      </c>
      <c r="M395" s="752">
        <v>1</v>
      </c>
      <c r="N395" s="753">
        <v>99.62</v>
      </c>
    </row>
    <row r="396" spans="1:14" ht="14.45" customHeight="1" x14ac:dyDescent="0.2">
      <c r="A396" s="747" t="s">
        <v>577</v>
      </c>
      <c r="B396" s="748" t="s">
        <v>578</v>
      </c>
      <c r="C396" s="749" t="s">
        <v>598</v>
      </c>
      <c r="D396" s="750" t="s">
        <v>599</v>
      </c>
      <c r="E396" s="751">
        <v>50113001</v>
      </c>
      <c r="F396" s="750" t="s">
        <v>601</v>
      </c>
      <c r="G396" s="749" t="s">
        <v>602</v>
      </c>
      <c r="H396" s="749">
        <v>145275</v>
      </c>
      <c r="I396" s="749">
        <v>45275</v>
      </c>
      <c r="J396" s="749" t="s">
        <v>731</v>
      </c>
      <c r="K396" s="749" t="s">
        <v>732</v>
      </c>
      <c r="L396" s="752">
        <v>67.19</v>
      </c>
      <c r="M396" s="752">
        <v>2</v>
      </c>
      <c r="N396" s="753">
        <v>134.38</v>
      </c>
    </row>
    <row r="397" spans="1:14" ht="14.45" customHeight="1" x14ac:dyDescent="0.2">
      <c r="A397" s="747" t="s">
        <v>577</v>
      </c>
      <c r="B397" s="748" t="s">
        <v>578</v>
      </c>
      <c r="C397" s="749" t="s">
        <v>598</v>
      </c>
      <c r="D397" s="750" t="s">
        <v>599</v>
      </c>
      <c r="E397" s="751">
        <v>50113001</v>
      </c>
      <c r="F397" s="750" t="s">
        <v>601</v>
      </c>
      <c r="G397" s="749" t="s">
        <v>602</v>
      </c>
      <c r="H397" s="749">
        <v>229192</v>
      </c>
      <c r="I397" s="749">
        <v>229192</v>
      </c>
      <c r="J397" s="749" t="s">
        <v>733</v>
      </c>
      <c r="K397" s="749" t="s">
        <v>1216</v>
      </c>
      <c r="L397" s="752">
        <v>224.92</v>
      </c>
      <c r="M397" s="752">
        <v>2</v>
      </c>
      <c r="N397" s="753">
        <v>449.84</v>
      </c>
    </row>
    <row r="398" spans="1:14" ht="14.45" customHeight="1" x14ac:dyDescent="0.2">
      <c r="A398" s="747" t="s">
        <v>577</v>
      </c>
      <c r="B398" s="748" t="s">
        <v>578</v>
      </c>
      <c r="C398" s="749" t="s">
        <v>598</v>
      </c>
      <c r="D398" s="750" t="s">
        <v>599</v>
      </c>
      <c r="E398" s="751">
        <v>50113001</v>
      </c>
      <c r="F398" s="750" t="s">
        <v>601</v>
      </c>
      <c r="G398" s="749" t="s">
        <v>602</v>
      </c>
      <c r="H398" s="749">
        <v>229191</v>
      </c>
      <c r="I398" s="749">
        <v>229191</v>
      </c>
      <c r="J398" s="749" t="s">
        <v>733</v>
      </c>
      <c r="K398" s="749" t="s">
        <v>734</v>
      </c>
      <c r="L398" s="752">
        <v>141.37</v>
      </c>
      <c r="M398" s="752">
        <v>3</v>
      </c>
      <c r="N398" s="753">
        <v>424.11</v>
      </c>
    </row>
    <row r="399" spans="1:14" ht="14.45" customHeight="1" x14ac:dyDescent="0.2">
      <c r="A399" s="747" t="s">
        <v>577</v>
      </c>
      <c r="B399" s="748" t="s">
        <v>578</v>
      </c>
      <c r="C399" s="749" t="s">
        <v>598</v>
      </c>
      <c r="D399" s="750" t="s">
        <v>599</v>
      </c>
      <c r="E399" s="751">
        <v>50113001</v>
      </c>
      <c r="F399" s="750" t="s">
        <v>601</v>
      </c>
      <c r="G399" s="749" t="s">
        <v>602</v>
      </c>
      <c r="H399" s="749">
        <v>157586</v>
      </c>
      <c r="I399" s="749">
        <v>57586</v>
      </c>
      <c r="J399" s="749" t="s">
        <v>743</v>
      </c>
      <c r="K399" s="749" t="s">
        <v>744</v>
      </c>
      <c r="L399" s="752">
        <v>73.709999999999994</v>
      </c>
      <c r="M399" s="752">
        <v>2</v>
      </c>
      <c r="N399" s="753">
        <v>147.41999999999999</v>
      </c>
    </row>
    <row r="400" spans="1:14" ht="14.45" customHeight="1" x14ac:dyDescent="0.2">
      <c r="A400" s="747" t="s">
        <v>577</v>
      </c>
      <c r="B400" s="748" t="s">
        <v>578</v>
      </c>
      <c r="C400" s="749" t="s">
        <v>598</v>
      </c>
      <c r="D400" s="750" t="s">
        <v>599</v>
      </c>
      <c r="E400" s="751">
        <v>50113001</v>
      </c>
      <c r="F400" s="750" t="s">
        <v>601</v>
      </c>
      <c r="G400" s="749" t="s">
        <v>602</v>
      </c>
      <c r="H400" s="749">
        <v>846413</v>
      </c>
      <c r="I400" s="749">
        <v>57585</v>
      </c>
      <c r="J400" s="749" t="s">
        <v>1217</v>
      </c>
      <c r="K400" s="749" t="s">
        <v>1218</v>
      </c>
      <c r="L400" s="752">
        <v>133.28000000000003</v>
      </c>
      <c r="M400" s="752">
        <v>1</v>
      </c>
      <c r="N400" s="753">
        <v>133.28000000000003</v>
      </c>
    </row>
    <row r="401" spans="1:14" ht="14.45" customHeight="1" x14ac:dyDescent="0.2">
      <c r="A401" s="747" t="s">
        <v>577</v>
      </c>
      <c r="B401" s="748" t="s">
        <v>578</v>
      </c>
      <c r="C401" s="749" t="s">
        <v>598</v>
      </c>
      <c r="D401" s="750" t="s">
        <v>599</v>
      </c>
      <c r="E401" s="751">
        <v>50113001</v>
      </c>
      <c r="F401" s="750" t="s">
        <v>601</v>
      </c>
      <c r="G401" s="749" t="s">
        <v>602</v>
      </c>
      <c r="H401" s="749">
        <v>848560</v>
      </c>
      <c r="I401" s="749">
        <v>125752</v>
      </c>
      <c r="J401" s="749" t="s">
        <v>745</v>
      </c>
      <c r="K401" s="749" t="s">
        <v>746</v>
      </c>
      <c r="L401" s="752">
        <v>223.25999999999996</v>
      </c>
      <c r="M401" s="752">
        <v>2</v>
      </c>
      <c r="N401" s="753">
        <v>446.51999999999992</v>
      </c>
    </row>
    <row r="402" spans="1:14" ht="14.45" customHeight="1" x14ac:dyDescent="0.2">
      <c r="A402" s="747" t="s">
        <v>577</v>
      </c>
      <c r="B402" s="748" t="s">
        <v>578</v>
      </c>
      <c r="C402" s="749" t="s">
        <v>598</v>
      </c>
      <c r="D402" s="750" t="s">
        <v>599</v>
      </c>
      <c r="E402" s="751">
        <v>50113001</v>
      </c>
      <c r="F402" s="750" t="s">
        <v>601</v>
      </c>
      <c r="G402" s="749" t="s">
        <v>602</v>
      </c>
      <c r="H402" s="749">
        <v>225508</v>
      </c>
      <c r="I402" s="749">
        <v>225508</v>
      </c>
      <c r="J402" s="749" t="s">
        <v>1219</v>
      </c>
      <c r="K402" s="749" t="s">
        <v>1220</v>
      </c>
      <c r="L402" s="752">
        <v>48.88</v>
      </c>
      <c r="M402" s="752">
        <v>2</v>
      </c>
      <c r="N402" s="753">
        <v>97.76</v>
      </c>
    </row>
    <row r="403" spans="1:14" ht="14.45" customHeight="1" x14ac:dyDescent="0.2">
      <c r="A403" s="747" t="s">
        <v>577</v>
      </c>
      <c r="B403" s="748" t="s">
        <v>578</v>
      </c>
      <c r="C403" s="749" t="s">
        <v>598</v>
      </c>
      <c r="D403" s="750" t="s">
        <v>599</v>
      </c>
      <c r="E403" s="751">
        <v>50113001</v>
      </c>
      <c r="F403" s="750" t="s">
        <v>601</v>
      </c>
      <c r="G403" s="749" t="s">
        <v>615</v>
      </c>
      <c r="H403" s="749">
        <v>169189</v>
      </c>
      <c r="I403" s="749">
        <v>69189</v>
      </c>
      <c r="J403" s="749" t="s">
        <v>749</v>
      </c>
      <c r="K403" s="749" t="s">
        <v>750</v>
      </c>
      <c r="L403" s="752">
        <v>61.109999999999992</v>
      </c>
      <c r="M403" s="752">
        <v>1</v>
      </c>
      <c r="N403" s="753">
        <v>61.109999999999992</v>
      </c>
    </row>
    <row r="404" spans="1:14" ht="14.45" customHeight="1" x14ac:dyDescent="0.2">
      <c r="A404" s="747" t="s">
        <v>577</v>
      </c>
      <c r="B404" s="748" t="s">
        <v>578</v>
      </c>
      <c r="C404" s="749" t="s">
        <v>598</v>
      </c>
      <c r="D404" s="750" t="s">
        <v>599</v>
      </c>
      <c r="E404" s="751">
        <v>50113001</v>
      </c>
      <c r="F404" s="750" t="s">
        <v>601</v>
      </c>
      <c r="G404" s="749" t="s">
        <v>602</v>
      </c>
      <c r="H404" s="749">
        <v>152334</v>
      </c>
      <c r="I404" s="749">
        <v>52334</v>
      </c>
      <c r="J404" s="749" t="s">
        <v>1221</v>
      </c>
      <c r="K404" s="749" t="s">
        <v>1222</v>
      </c>
      <c r="L404" s="752">
        <v>197.99999999999994</v>
      </c>
      <c r="M404" s="752">
        <v>1</v>
      </c>
      <c r="N404" s="753">
        <v>197.99999999999994</v>
      </c>
    </row>
    <row r="405" spans="1:14" ht="14.45" customHeight="1" x14ac:dyDescent="0.2">
      <c r="A405" s="747" t="s">
        <v>577</v>
      </c>
      <c r="B405" s="748" t="s">
        <v>578</v>
      </c>
      <c r="C405" s="749" t="s">
        <v>598</v>
      </c>
      <c r="D405" s="750" t="s">
        <v>599</v>
      </c>
      <c r="E405" s="751">
        <v>50113001</v>
      </c>
      <c r="F405" s="750" t="s">
        <v>601</v>
      </c>
      <c r="G405" s="749" t="s">
        <v>602</v>
      </c>
      <c r="H405" s="749">
        <v>136552</v>
      </c>
      <c r="I405" s="749">
        <v>136552</v>
      </c>
      <c r="J405" s="749" t="s">
        <v>1223</v>
      </c>
      <c r="K405" s="749" t="s">
        <v>1224</v>
      </c>
      <c r="L405" s="752">
        <v>314.13</v>
      </c>
      <c r="M405" s="752">
        <v>1</v>
      </c>
      <c r="N405" s="753">
        <v>314.13</v>
      </c>
    </row>
    <row r="406" spans="1:14" ht="14.45" customHeight="1" x14ac:dyDescent="0.2">
      <c r="A406" s="747" t="s">
        <v>577</v>
      </c>
      <c r="B406" s="748" t="s">
        <v>578</v>
      </c>
      <c r="C406" s="749" t="s">
        <v>598</v>
      </c>
      <c r="D406" s="750" t="s">
        <v>599</v>
      </c>
      <c r="E406" s="751">
        <v>50113001</v>
      </c>
      <c r="F406" s="750" t="s">
        <v>601</v>
      </c>
      <c r="G406" s="749" t="s">
        <v>615</v>
      </c>
      <c r="H406" s="749">
        <v>213477</v>
      </c>
      <c r="I406" s="749">
        <v>213477</v>
      </c>
      <c r="J406" s="749" t="s">
        <v>769</v>
      </c>
      <c r="K406" s="749" t="s">
        <v>770</v>
      </c>
      <c r="L406" s="752">
        <v>3300</v>
      </c>
      <c r="M406" s="752">
        <v>12</v>
      </c>
      <c r="N406" s="753">
        <v>39600</v>
      </c>
    </row>
    <row r="407" spans="1:14" ht="14.45" customHeight="1" x14ac:dyDescent="0.2">
      <c r="A407" s="747" t="s">
        <v>577</v>
      </c>
      <c r="B407" s="748" t="s">
        <v>578</v>
      </c>
      <c r="C407" s="749" t="s">
        <v>598</v>
      </c>
      <c r="D407" s="750" t="s">
        <v>599</v>
      </c>
      <c r="E407" s="751">
        <v>50113001</v>
      </c>
      <c r="F407" s="750" t="s">
        <v>601</v>
      </c>
      <c r="G407" s="749" t="s">
        <v>615</v>
      </c>
      <c r="H407" s="749">
        <v>156804</v>
      </c>
      <c r="I407" s="749">
        <v>56804</v>
      </c>
      <c r="J407" s="749" t="s">
        <v>776</v>
      </c>
      <c r="K407" s="749" t="s">
        <v>777</v>
      </c>
      <c r="L407" s="752">
        <v>31.443333333333342</v>
      </c>
      <c r="M407" s="752">
        <v>3</v>
      </c>
      <c r="N407" s="753">
        <v>94.330000000000027</v>
      </c>
    </row>
    <row r="408" spans="1:14" ht="14.45" customHeight="1" x14ac:dyDescent="0.2">
      <c r="A408" s="747" t="s">
        <v>577</v>
      </c>
      <c r="B408" s="748" t="s">
        <v>578</v>
      </c>
      <c r="C408" s="749" t="s">
        <v>598</v>
      </c>
      <c r="D408" s="750" t="s">
        <v>599</v>
      </c>
      <c r="E408" s="751">
        <v>50113001</v>
      </c>
      <c r="F408" s="750" t="s">
        <v>601</v>
      </c>
      <c r="G408" s="749" t="s">
        <v>615</v>
      </c>
      <c r="H408" s="749">
        <v>214036</v>
      </c>
      <c r="I408" s="749">
        <v>214036</v>
      </c>
      <c r="J408" s="749" t="s">
        <v>779</v>
      </c>
      <c r="K408" s="749" t="s">
        <v>780</v>
      </c>
      <c r="L408" s="752">
        <v>40.375142857142869</v>
      </c>
      <c r="M408" s="752">
        <v>35</v>
      </c>
      <c r="N408" s="753">
        <v>1413.1300000000003</v>
      </c>
    </row>
    <row r="409" spans="1:14" ht="14.45" customHeight="1" x14ac:dyDescent="0.2">
      <c r="A409" s="747" t="s">
        <v>577</v>
      </c>
      <c r="B409" s="748" t="s">
        <v>578</v>
      </c>
      <c r="C409" s="749" t="s">
        <v>598</v>
      </c>
      <c r="D409" s="750" t="s">
        <v>599</v>
      </c>
      <c r="E409" s="751">
        <v>50113001</v>
      </c>
      <c r="F409" s="750" t="s">
        <v>601</v>
      </c>
      <c r="G409" s="749" t="s">
        <v>602</v>
      </c>
      <c r="H409" s="749">
        <v>31915</v>
      </c>
      <c r="I409" s="749">
        <v>31915</v>
      </c>
      <c r="J409" s="749" t="s">
        <v>785</v>
      </c>
      <c r="K409" s="749" t="s">
        <v>786</v>
      </c>
      <c r="L409" s="752">
        <v>173.69000000000003</v>
      </c>
      <c r="M409" s="752">
        <v>6</v>
      </c>
      <c r="N409" s="753">
        <v>1042.1400000000001</v>
      </c>
    </row>
    <row r="410" spans="1:14" ht="14.45" customHeight="1" x14ac:dyDescent="0.2">
      <c r="A410" s="747" t="s">
        <v>577</v>
      </c>
      <c r="B410" s="748" t="s">
        <v>578</v>
      </c>
      <c r="C410" s="749" t="s">
        <v>598</v>
      </c>
      <c r="D410" s="750" t="s">
        <v>599</v>
      </c>
      <c r="E410" s="751">
        <v>50113001</v>
      </c>
      <c r="F410" s="750" t="s">
        <v>601</v>
      </c>
      <c r="G410" s="749" t="s">
        <v>602</v>
      </c>
      <c r="H410" s="749">
        <v>102587</v>
      </c>
      <c r="I410" s="749">
        <v>2587</v>
      </c>
      <c r="J410" s="749" t="s">
        <v>1225</v>
      </c>
      <c r="K410" s="749" t="s">
        <v>1226</v>
      </c>
      <c r="L410" s="752">
        <v>151.02000000000004</v>
      </c>
      <c r="M410" s="752">
        <v>2</v>
      </c>
      <c r="N410" s="753">
        <v>302.04000000000008</v>
      </c>
    </row>
    <row r="411" spans="1:14" ht="14.45" customHeight="1" x14ac:dyDescent="0.2">
      <c r="A411" s="747" t="s">
        <v>577</v>
      </c>
      <c r="B411" s="748" t="s">
        <v>578</v>
      </c>
      <c r="C411" s="749" t="s">
        <v>598</v>
      </c>
      <c r="D411" s="750" t="s">
        <v>599</v>
      </c>
      <c r="E411" s="751">
        <v>50113001</v>
      </c>
      <c r="F411" s="750" t="s">
        <v>601</v>
      </c>
      <c r="G411" s="749" t="s">
        <v>602</v>
      </c>
      <c r="H411" s="749">
        <v>47244</v>
      </c>
      <c r="I411" s="749">
        <v>47244</v>
      </c>
      <c r="J411" s="749" t="s">
        <v>787</v>
      </c>
      <c r="K411" s="749" t="s">
        <v>786</v>
      </c>
      <c r="L411" s="752">
        <v>143</v>
      </c>
      <c r="M411" s="752">
        <v>3</v>
      </c>
      <c r="N411" s="753">
        <v>429</v>
      </c>
    </row>
    <row r="412" spans="1:14" ht="14.45" customHeight="1" x14ac:dyDescent="0.2">
      <c r="A412" s="747" t="s">
        <v>577</v>
      </c>
      <c r="B412" s="748" t="s">
        <v>578</v>
      </c>
      <c r="C412" s="749" t="s">
        <v>598</v>
      </c>
      <c r="D412" s="750" t="s">
        <v>599</v>
      </c>
      <c r="E412" s="751">
        <v>50113001</v>
      </c>
      <c r="F412" s="750" t="s">
        <v>601</v>
      </c>
      <c r="G412" s="749" t="s">
        <v>602</v>
      </c>
      <c r="H412" s="749">
        <v>849254</v>
      </c>
      <c r="I412" s="749">
        <v>155780</v>
      </c>
      <c r="J412" s="749" t="s">
        <v>1227</v>
      </c>
      <c r="K412" s="749" t="s">
        <v>1228</v>
      </c>
      <c r="L412" s="752">
        <v>26.089999999999996</v>
      </c>
      <c r="M412" s="752">
        <v>1</v>
      </c>
      <c r="N412" s="753">
        <v>26.089999999999996</v>
      </c>
    </row>
    <row r="413" spans="1:14" ht="14.45" customHeight="1" x14ac:dyDescent="0.2">
      <c r="A413" s="747" t="s">
        <v>577</v>
      </c>
      <c r="B413" s="748" t="s">
        <v>578</v>
      </c>
      <c r="C413" s="749" t="s">
        <v>598</v>
      </c>
      <c r="D413" s="750" t="s">
        <v>599</v>
      </c>
      <c r="E413" s="751">
        <v>50113001</v>
      </c>
      <c r="F413" s="750" t="s">
        <v>601</v>
      </c>
      <c r="G413" s="749" t="s">
        <v>602</v>
      </c>
      <c r="H413" s="749">
        <v>106092</v>
      </c>
      <c r="I413" s="749">
        <v>6092</v>
      </c>
      <c r="J413" s="749" t="s">
        <v>1229</v>
      </c>
      <c r="K413" s="749" t="s">
        <v>1230</v>
      </c>
      <c r="L413" s="752">
        <v>286.55000000000007</v>
      </c>
      <c r="M413" s="752">
        <v>1</v>
      </c>
      <c r="N413" s="753">
        <v>286.55000000000007</v>
      </c>
    </row>
    <row r="414" spans="1:14" ht="14.45" customHeight="1" x14ac:dyDescent="0.2">
      <c r="A414" s="747" t="s">
        <v>577</v>
      </c>
      <c r="B414" s="748" t="s">
        <v>578</v>
      </c>
      <c r="C414" s="749" t="s">
        <v>598</v>
      </c>
      <c r="D414" s="750" t="s">
        <v>599</v>
      </c>
      <c r="E414" s="751">
        <v>50113001</v>
      </c>
      <c r="F414" s="750" t="s">
        <v>601</v>
      </c>
      <c r="G414" s="749" t="s">
        <v>602</v>
      </c>
      <c r="H414" s="749">
        <v>102538</v>
      </c>
      <c r="I414" s="749">
        <v>2538</v>
      </c>
      <c r="J414" s="749" t="s">
        <v>1231</v>
      </c>
      <c r="K414" s="749" t="s">
        <v>1232</v>
      </c>
      <c r="L414" s="752">
        <v>55.500000000000014</v>
      </c>
      <c r="M414" s="752">
        <v>8</v>
      </c>
      <c r="N414" s="753">
        <v>444.00000000000011</v>
      </c>
    </row>
    <row r="415" spans="1:14" ht="14.45" customHeight="1" x14ac:dyDescent="0.2">
      <c r="A415" s="747" t="s">
        <v>577</v>
      </c>
      <c r="B415" s="748" t="s">
        <v>578</v>
      </c>
      <c r="C415" s="749" t="s">
        <v>598</v>
      </c>
      <c r="D415" s="750" t="s">
        <v>599</v>
      </c>
      <c r="E415" s="751">
        <v>50113001</v>
      </c>
      <c r="F415" s="750" t="s">
        <v>601</v>
      </c>
      <c r="G415" s="749" t="s">
        <v>602</v>
      </c>
      <c r="H415" s="749">
        <v>102537</v>
      </c>
      <c r="I415" s="749">
        <v>2537</v>
      </c>
      <c r="J415" s="749" t="s">
        <v>1231</v>
      </c>
      <c r="K415" s="749" t="s">
        <v>1233</v>
      </c>
      <c r="L415" s="752">
        <v>38.309999999999995</v>
      </c>
      <c r="M415" s="752">
        <v>1</v>
      </c>
      <c r="N415" s="753">
        <v>38.309999999999995</v>
      </c>
    </row>
    <row r="416" spans="1:14" ht="14.45" customHeight="1" x14ac:dyDescent="0.2">
      <c r="A416" s="747" t="s">
        <v>577</v>
      </c>
      <c r="B416" s="748" t="s">
        <v>578</v>
      </c>
      <c r="C416" s="749" t="s">
        <v>598</v>
      </c>
      <c r="D416" s="750" t="s">
        <v>599</v>
      </c>
      <c r="E416" s="751">
        <v>50113001</v>
      </c>
      <c r="F416" s="750" t="s">
        <v>601</v>
      </c>
      <c r="G416" s="749" t="s">
        <v>602</v>
      </c>
      <c r="H416" s="749">
        <v>215605</v>
      </c>
      <c r="I416" s="749">
        <v>215605</v>
      </c>
      <c r="J416" s="749" t="s">
        <v>791</v>
      </c>
      <c r="K416" s="749" t="s">
        <v>638</v>
      </c>
      <c r="L416" s="752">
        <v>28.268124999999998</v>
      </c>
      <c r="M416" s="752">
        <v>48</v>
      </c>
      <c r="N416" s="753">
        <v>1356.87</v>
      </c>
    </row>
    <row r="417" spans="1:14" ht="14.45" customHeight="1" x14ac:dyDescent="0.2">
      <c r="A417" s="747" t="s">
        <v>577</v>
      </c>
      <c r="B417" s="748" t="s">
        <v>578</v>
      </c>
      <c r="C417" s="749" t="s">
        <v>598</v>
      </c>
      <c r="D417" s="750" t="s">
        <v>599</v>
      </c>
      <c r="E417" s="751">
        <v>50113001</v>
      </c>
      <c r="F417" s="750" t="s">
        <v>601</v>
      </c>
      <c r="G417" s="749" t="s">
        <v>602</v>
      </c>
      <c r="H417" s="749">
        <v>193746</v>
      </c>
      <c r="I417" s="749">
        <v>93746</v>
      </c>
      <c r="J417" s="749" t="s">
        <v>1234</v>
      </c>
      <c r="K417" s="749" t="s">
        <v>1235</v>
      </c>
      <c r="L417" s="752">
        <v>366.22</v>
      </c>
      <c r="M417" s="752">
        <v>1</v>
      </c>
      <c r="N417" s="753">
        <v>366.22</v>
      </c>
    </row>
    <row r="418" spans="1:14" ht="14.45" customHeight="1" x14ac:dyDescent="0.2">
      <c r="A418" s="747" t="s">
        <v>577</v>
      </c>
      <c r="B418" s="748" t="s">
        <v>578</v>
      </c>
      <c r="C418" s="749" t="s">
        <v>598</v>
      </c>
      <c r="D418" s="750" t="s">
        <v>599</v>
      </c>
      <c r="E418" s="751">
        <v>50113001</v>
      </c>
      <c r="F418" s="750" t="s">
        <v>601</v>
      </c>
      <c r="G418" s="749" t="s">
        <v>602</v>
      </c>
      <c r="H418" s="749">
        <v>125592</v>
      </c>
      <c r="I418" s="749">
        <v>25592</v>
      </c>
      <c r="J418" s="749" t="s">
        <v>1236</v>
      </c>
      <c r="K418" s="749" t="s">
        <v>1237</v>
      </c>
      <c r="L418" s="752">
        <v>537.79</v>
      </c>
      <c r="M418" s="752">
        <v>1</v>
      </c>
      <c r="N418" s="753">
        <v>537.79</v>
      </c>
    </row>
    <row r="419" spans="1:14" ht="14.45" customHeight="1" x14ac:dyDescent="0.2">
      <c r="A419" s="747" t="s">
        <v>577</v>
      </c>
      <c r="B419" s="748" t="s">
        <v>578</v>
      </c>
      <c r="C419" s="749" t="s">
        <v>598</v>
      </c>
      <c r="D419" s="750" t="s">
        <v>599</v>
      </c>
      <c r="E419" s="751">
        <v>50113001</v>
      </c>
      <c r="F419" s="750" t="s">
        <v>601</v>
      </c>
      <c r="G419" s="749" t="s">
        <v>602</v>
      </c>
      <c r="H419" s="749">
        <v>214355</v>
      </c>
      <c r="I419" s="749">
        <v>214355</v>
      </c>
      <c r="J419" s="749" t="s">
        <v>796</v>
      </c>
      <c r="K419" s="749" t="s">
        <v>795</v>
      </c>
      <c r="L419" s="752">
        <v>215.18</v>
      </c>
      <c r="M419" s="752">
        <v>4</v>
      </c>
      <c r="N419" s="753">
        <v>860.72</v>
      </c>
    </row>
    <row r="420" spans="1:14" ht="14.45" customHeight="1" x14ac:dyDescent="0.2">
      <c r="A420" s="747" t="s">
        <v>577</v>
      </c>
      <c r="B420" s="748" t="s">
        <v>578</v>
      </c>
      <c r="C420" s="749" t="s">
        <v>598</v>
      </c>
      <c r="D420" s="750" t="s">
        <v>599</v>
      </c>
      <c r="E420" s="751">
        <v>50113001</v>
      </c>
      <c r="F420" s="750" t="s">
        <v>601</v>
      </c>
      <c r="G420" s="749" t="s">
        <v>579</v>
      </c>
      <c r="H420" s="749">
        <v>216572</v>
      </c>
      <c r="I420" s="749">
        <v>216572</v>
      </c>
      <c r="J420" s="749" t="s">
        <v>799</v>
      </c>
      <c r="K420" s="749" t="s">
        <v>800</v>
      </c>
      <c r="L420" s="752">
        <v>36.279999999999994</v>
      </c>
      <c r="M420" s="752">
        <v>50</v>
      </c>
      <c r="N420" s="753">
        <v>1813.9999999999998</v>
      </c>
    </row>
    <row r="421" spans="1:14" ht="14.45" customHeight="1" x14ac:dyDescent="0.2">
      <c r="A421" s="747" t="s">
        <v>577</v>
      </c>
      <c r="B421" s="748" t="s">
        <v>578</v>
      </c>
      <c r="C421" s="749" t="s">
        <v>598</v>
      </c>
      <c r="D421" s="750" t="s">
        <v>599</v>
      </c>
      <c r="E421" s="751">
        <v>50113001</v>
      </c>
      <c r="F421" s="750" t="s">
        <v>601</v>
      </c>
      <c r="G421" s="749" t="s">
        <v>602</v>
      </c>
      <c r="H421" s="749">
        <v>223200</v>
      </c>
      <c r="I421" s="749">
        <v>223200</v>
      </c>
      <c r="J421" s="749" t="s">
        <v>1238</v>
      </c>
      <c r="K421" s="749" t="s">
        <v>1239</v>
      </c>
      <c r="L421" s="752">
        <v>147.42000000000002</v>
      </c>
      <c r="M421" s="752">
        <v>2</v>
      </c>
      <c r="N421" s="753">
        <v>294.84000000000003</v>
      </c>
    </row>
    <row r="422" spans="1:14" ht="14.45" customHeight="1" x14ac:dyDescent="0.2">
      <c r="A422" s="747" t="s">
        <v>577</v>
      </c>
      <c r="B422" s="748" t="s">
        <v>578</v>
      </c>
      <c r="C422" s="749" t="s">
        <v>598</v>
      </c>
      <c r="D422" s="750" t="s">
        <v>599</v>
      </c>
      <c r="E422" s="751">
        <v>50113001</v>
      </c>
      <c r="F422" s="750" t="s">
        <v>601</v>
      </c>
      <c r="G422" s="749" t="s">
        <v>602</v>
      </c>
      <c r="H422" s="749">
        <v>51383</v>
      </c>
      <c r="I422" s="749">
        <v>51383</v>
      </c>
      <c r="J422" s="749" t="s">
        <v>801</v>
      </c>
      <c r="K422" s="749" t="s">
        <v>803</v>
      </c>
      <c r="L422" s="752">
        <v>93.5</v>
      </c>
      <c r="M422" s="752">
        <v>6</v>
      </c>
      <c r="N422" s="753">
        <v>561</v>
      </c>
    </row>
    <row r="423" spans="1:14" ht="14.45" customHeight="1" x14ac:dyDescent="0.2">
      <c r="A423" s="747" t="s">
        <v>577</v>
      </c>
      <c r="B423" s="748" t="s">
        <v>578</v>
      </c>
      <c r="C423" s="749" t="s">
        <v>598</v>
      </c>
      <c r="D423" s="750" t="s">
        <v>599</v>
      </c>
      <c r="E423" s="751">
        <v>50113001</v>
      </c>
      <c r="F423" s="750" t="s">
        <v>601</v>
      </c>
      <c r="G423" s="749" t="s">
        <v>602</v>
      </c>
      <c r="H423" s="749">
        <v>51367</v>
      </c>
      <c r="I423" s="749">
        <v>51367</v>
      </c>
      <c r="J423" s="749" t="s">
        <v>801</v>
      </c>
      <c r="K423" s="749" t="s">
        <v>804</v>
      </c>
      <c r="L423" s="752">
        <v>92.95</v>
      </c>
      <c r="M423" s="752">
        <v>12</v>
      </c>
      <c r="N423" s="753">
        <v>1115.4000000000001</v>
      </c>
    </row>
    <row r="424" spans="1:14" ht="14.45" customHeight="1" x14ac:dyDescent="0.2">
      <c r="A424" s="747" t="s">
        <v>577</v>
      </c>
      <c r="B424" s="748" t="s">
        <v>578</v>
      </c>
      <c r="C424" s="749" t="s">
        <v>598</v>
      </c>
      <c r="D424" s="750" t="s">
        <v>599</v>
      </c>
      <c r="E424" s="751">
        <v>50113001</v>
      </c>
      <c r="F424" s="750" t="s">
        <v>601</v>
      </c>
      <c r="G424" s="749" t="s">
        <v>602</v>
      </c>
      <c r="H424" s="749">
        <v>51366</v>
      </c>
      <c r="I424" s="749">
        <v>51366</v>
      </c>
      <c r="J424" s="749" t="s">
        <v>801</v>
      </c>
      <c r="K424" s="749" t="s">
        <v>802</v>
      </c>
      <c r="L424" s="752">
        <v>171.60000000000002</v>
      </c>
      <c r="M424" s="752">
        <v>136</v>
      </c>
      <c r="N424" s="753">
        <v>23337.600000000002</v>
      </c>
    </row>
    <row r="425" spans="1:14" ht="14.45" customHeight="1" x14ac:dyDescent="0.2">
      <c r="A425" s="747" t="s">
        <v>577</v>
      </c>
      <c r="B425" s="748" t="s">
        <v>578</v>
      </c>
      <c r="C425" s="749" t="s">
        <v>598</v>
      </c>
      <c r="D425" s="750" t="s">
        <v>599</v>
      </c>
      <c r="E425" s="751">
        <v>50113001</v>
      </c>
      <c r="F425" s="750" t="s">
        <v>601</v>
      </c>
      <c r="G425" s="749" t="s">
        <v>602</v>
      </c>
      <c r="H425" s="749">
        <v>51384</v>
      </c>
      <c r="I425" s="749">
        <v>51384</v>
      </c>
      <c r="J425" s="749" t="s">
        <v>801</v>
      </c>
      <c r="K425" s="749" t="s">
        <v>1240</v>
      </c>
      <c r="L425" s="752">
        <v>192.5</v>
      </c>
      <c r="M425" s="752">
        <v>11</v>
      </c>
      <c r="N425" s="753">
        <v>2117.5</v>
      </c>
    </row>
    <row r="426" spans="1:14" ht="14.45" customHeight="1" x14ac:dyDescent="0.2">
      <c r="A426" s="747" t="s">
        <v>577</v>
      </c>
      <c r="B426" s="748" t="s">
        <v>578</v>
      </c>
      <c r="C426" s="749" t="s">
        <v>598</v>
      </c>
      <c r="D426" s="750" t="s">
        <v>599</v>
      </c>
      <c r="E426" s="751">
        <v>50113001</v>
      </c>
      <c r="F426" s="750" t="s">
        <v>601</v>
      </c>
      <c r="G426" s="749" t="s">
        <v>602</v>
      </c>
      <c r="H426" s="749">
        <v>850724</v>
      </c>
      <c r="I426" s="749">
        <v>120325</v>
      </c>
      <c r="J426" s="749" t="s">
        <v>1241</v>
      </c>
      <c r="K426" s="749" t="s">
        <v>817</v>
      </c>
      <c r="L426" s="752">
        <v>47.800000000000011</v>
      </c>
      <c r="M426" s="752">
        <v>1</v>
      </c>
      <c r="N426" s="753">
        <v>47.800000000000011</v>
      </c>
    </row>
    <row r="427" spans="1:14" ht="14.45" customHeight="1" x14ac:dyDescent="0.2">
      <c r="A427" s="747" t="s">
        <v>577</v>
      </c>
      <c r="B427" s="748" t="s">
        <v>578</v>
      </c>
      <c r="C427" s="749" t="s">
        <v>598</v>
      </c>
      <c r="D427" s="750" t="s">
        <v>599</v>
      </c>
      <c r="E427" s="751">
        <v>50113001</v>
      </c>
      <c r="F427" s="750" t="s">
        <v>601</v>
      </c>
      <c r="G427" s="749" t="s">
        <v>602</v>
      </c>
      <c r="H427" s="749">
        <v>193724</v>
      </c>
      <c r="I427" s="749">
        <v>93724</v>
      </c>
      <c r="J427" s="749" t="s">
        <v>818</v>
      </c>
      <c r="K427" s="749" t="s">
        <v>819</v>
      </c>
      <c r="L427" s="752">
        <v>68.320000000000022</v>
      </c>
      <c r="M427" s="752">
        <v>4</v>
      </c>
      <c r="N427" s="753">
        <v>273.28000000000009</v>
      </c>
    </row>
    <row r="428" spans="1:14" ht="14.45" customHeight="1" x14ac:dyDescent="0.2">
      <c r="A428" s="747" t="s">
        <v>577</v>
      </c>
      <c r="B428" s="748" t="s">
        <v>578</v>
      </c>
      <c r="C428" s="749" t="s">
        <v>598</v>
      </c>
      <c r="D428" s="750" t="s">
        <v>599</v>
      </c>
      <c r="E428" s="751">
        <v>50113001</v>
      </c>
      <c r="F428" s="750" t="s">
        <v>601</v>
      </c>
      <c r="G428" s="749" t="s">
        <v>602</v>
      </c>
      <c r="H428" s="749">
        <v>844864</v>
      </c>
      <c r="I428" s="749">
        <v>85346</v>
      </c>
      <c r="J428" s="749" t="s">
        <v>822</v>
      </c>
      <c r="K428" s="749" t="s">
        <v>823</v>
      </c>
      <c r="L428" s="752">
        <v>304.67999999999995</v>
      </c>
      <c r="M428" s="752">
        <v>1</v>
      </c>
      <c r="N428" s="753">
        <v>304.67999999999995</v>
      </c>
    </row>
    <row r="429" spans="1:14" ht="14.45" customHeight="1" x14ac:dyDescent="0.2">
      <c r="A429" s="747" t="s">
        <v>577</v>
      </c>
      <c r="B429" s="748" t="s">
        <v>578</v>
      </c>
      <c r="C429" s="749" t="s">
        <v>598</v>
      </c>
      <c r="D429" s="750" t="s">
        <v>599</v>
      </c>
      <c r="E429" s="751">
        <v>50113001</v>
      </c>
      <c r="F429" s="750" t="s">
        <v>601</v>
      </c>
      <c r="G429" s="749" t="s">
        <v>602</v>
      </c>
      <c r="H429" s="749">
        <v>208465</v>
      </c>
      <c r="I429" s="749">
        <v>208465</v>
      </c>
      <c r="J429" s="749" t="s">
        <v>824</v>
      </c>
      <c r="K429" s="749" t="s">
        <v>825</v>
      </c>
      <c r="L429" s="752">
        <v>2234.65</v>
      </c>
      <c r="M429" s="752">
        <v>2</v>
      </c>
      <c r="N429" s="753">
        <v>4469.3</v>
      </c>
    </row>
    <row r="430" spans="1:14" ht="14.45" customHeight="1" x14ac:dyDescent="0.2">
      <c r="A430" s="747" t="s">
        <v>577</v>
      </c>
      <c r="B430" s="748" t="s">
        <v>578</v>
      </c>
      <c r="C430" s="749" t="s">
        <v>598</v>
      </c>
      <c r="D430" s="750" t="s">
        <v>599</v>
      </c>
      <c r="E430" s="751">
        <v>50113001</v>
      </c>
      <c r="F430" s="750" t="s">
        <v>601</v>
      </c>
      <c r="G430" s="749" t="s">
        <v>602</v>
      </c>
      <c r="H430" s="749">
        <v>134824</v>
      </c>
      <c r="I430" s="749">
        <v>134824</v>
      </c>
      <c r="J430" s="749" t="s">
        <v>1242</v>
      </c>
      <c r="K430" s="749" t="s">
        <v>1243</v>
      </c>
      <c r="L430" s="752">
        <v>199.98000000000002</v>
      </c>
      <c r="M430" s="752">
        <v>3</v>
      </c>
      <c r="N430" s="753">
        <v>599.94000000000005</v>
      </c>
    </row>
    <row r="431" spans="1:14" ht="14.45" customHeight="1" x14ac:dyDescent="0.2">
      <c r="A431" s="747" t="s">
        <v>577</v>
      </c>
      <c r="B431" s="748" t="s">
        <v>578</v>
      </c>
      <c r="C431" s="749" t="s">
        <v>598</v>
      </c>
      <c r="D431" s="750" t="s">
        <v>599</v>
      </c>
      <c r="E431" s="751">
        <v>50113001</v>
      </c>
      <c r="F431" s="750" t="s">
        <v>601</v>
      </c>
      <c r="G431" s="749" t="s">
        <v>602</v>
      </c>
      <c r="H431" s="749">
        <v>102486</v>
      </c>
      <c r="I431" s="749">
        <v>2486</v>
      </c>
      <c r="J431" s="749" t="s">
        <v>1244</v>
      </c>
      <c r="K431" s="749" t="s">
        <v>1245</v>
      </c>
      <c r="L431" s="752">
        <v>123.08519230769231</v>
      </c>
      <c r="M431" s="752">
        <v>52</v>
      </c>
      <c r="N431" s="753">
        <v>6400.43</v>
      </c>
    </row>
    <row r="432" spans="1:14" ht="14.45" customHeight="1" x14ac:dyDescent="0.2">
      <c r="A432" s="747" t="s">
        <v>577</v>
      </c>
      <c r="B432" s="748" t="s">
        <v>578</v>
      </c>
      <c r="C432" s="749" t="s">
        <v>598</v>
      </c>
      <c r="D432" s="750" t="s">
        <v>599</v>
      </c>
      <c r="E432" s="751">
        <v>50113001</v>
      </c>
      <c r="F432" s="750" t="s">
        <v>601</v>
      </c>
      <c r="G432" s="749" t="s">
        <v>602</v>
      </c>
      <c r="H432" s="749">
        <v>845697</v>
      </c>
      <c r="I432" s="749">
        <v>200935</v>
      </c>
      <c r="J432" s="749" t="s">
        <v>1246</v>
      </c>
      <c r="K432" s="749" t="s">
        <v>1247</v>
      </c>
      <c r="L432" s="752">
        <v>44.850000000000023</v>
      </c>
      <c r="M432" s="752">
        <v>1</v>
      </c>
      <c r="N432" s="753">
        <v>44.850000000000023</v>
      </c>
    </row>
    <row r="433" spans="1:14" ht="14.45" customHeight="1" x14ac:dyDescent="0.2">
      <c r="A433" s="747" t="s">
        <v>577</v>
      </c>
      <c r="B433" s="748" t="s">
        <v>578</v>
      </c>
      <c r="C433" s="749" t="s">
        <v>598</v>
      </c>
      <c r="D433" s="750" t="s">
        <v>599</v>
      </c>
      <c r="E433" s="751">
        <v>50113001</v>
      </c>
      <c r="F433" s="750" t="s">
        <v>601</v>
      </c>
      <c r="G433" s="749" t="s">
        <v>602</v>
      </c>
      <c r="H433" s="749">
        <v>100489</v>
      </c>
      <c r="I433" s="749">
        <v>489</v>
      </c>
      <c r="J433" s="749" t="s">
        <v>835</v>
      </c>
      <c r="K433" s="749" t="s">
        <v>1248</v>
      </c>
      <c r="L433" s="752">
        <v>47.339999999999996</v>
      </c>
      <c r="M433" s="752">
        <v>3</v>
      </c>
      <c r="N433" s="753">
        <v>142.01999999999998</v>
      </c>
    </row>
    <row r="434" spans="1:14" ht="14.45" customHeight="1" x14ac:dyDescent="0.2">
      <c r="A434" s="747" t="s">
        <v>577</v>
      </c>
      <c r="B434" s="748" t="s">
        <v>578</v>
      </c>
      <c r="C434" s="749" t="s">
        <v>598</v>
      </c>
      <c r="D434" s="750" t="s">
        <v>599</v>
      </c>
      <c r="E434" s="751">
        <v>50113001</v>
      </c>
      <c r="F434" s="750" t="s">
        <v>601</v>
      </c>
      <c r="G434" s="749" t="s">
        <v>602</v>
      </c>
      <c r="H434" s="749">
        <v>230426</v>
      </c>
      <c r="I434" s="749">
        <v>230426</v>
      </c>
      <c r="J434" s="749" t="s">
        <v>835</v>
      </c>
      <c r="K434" s="749" t="s">
        <v>836</v>
      </c>
      <c r="L434" s="752">
        <v>78.629999999999981</v>
      </c>
      <c r="M434" s="752">
        <v>2</v>
      </c>
      <c r="N434" s="753">
        <v>157.25999999999996</v>
      </c>
    </row>
    <row r="435" spans="1:14" ht="14.45" customHeight="1" x14ac:dyDescent="0.2">
      <c r="A435" s="747" t="s">
        <v>577</v>
      </c>
      <c r="B435" s="748" t="s">
        <v>578</v>
      </c>
      <c r="C435" s="749" t="s">
        <v>598</v>
      </c>
      <c r="D435" s="750" t="s">
        <v>599</v>
      </c>
      <c r="E435" s="751">
        <v>50113001</v>
      </c>
      <c r="F435" s="750" t="s">
        <v>601</v>
      </c>
      <c r="G435" s="749" t="s">
        <v>602</v>
      </c>
      <c r="H435" s="749">
        <v>158746</v>
      </c>
      <c r="I435" s="749">
        <v>58746</v>
      </c>
      <c r="J435" s="749" t="s">
        <v>1249</v>
      </c>
      <c r="K435" s="749" t="s">
        <v>1250</v>
      </c>
      <c r="L435" s="752">
        <v>566.4</v>
      </c>
      <c r="M435" s="752">
        <v>1</v>
      </c>
      <c r="N435" s="753">
        <v>566.4</v>
      </c>
    </row>
    <row r="436" spans="1:14" ht="14.45" customHeight="1" x14ac:dyDescent="0.2">
      <c r="A436" s="747" t="s">
        <v>577</v>
      </c>
      <c r="B436" s="748" t="s">
        <v>578</v>
      </c>
      <c r="C436" s="749" t="s">
        <v>598</v>
      </c>
      <c r="D436" s="750" t="s">
        <v>599</v>
      </c>
      <c r="E436" s="751">
        <v>50113001</v>
      </c>
      <c r="F436" s="750" t="s">
        <v>601</v>
      </c>
      <c r="G436" s="749" t="s">
        <v>602</v>
      </c>
      <c r="H436" s="749">
        <v>900881</v>
      </c>
      <c r="I436" s="749">
        <v>0</v>
      </c>
      <c r="J436" s="749" t="s">
        <v>843</v>
      </c>
      <c r="K436" s="749" t="s">
        <v>579</v>
      </c>
      <c r="L436" s="752">
        <v>155.70449559016134</v>
      </c>
      <c r="M436" s="752">
        <v>1</v>
      </c>
      <c r="N436" s="753">
        <v>155.70449559016134</v>
      </c>
    </row>
    <row r="437" spans="1:14" ht="14.45" customHeight="1" x14ac:dyDescent="0.2">
      <c r="A437" s="747" t="s">
        <v>577</v>
      </c>
      <c r="B437" s="748" t="s">
        <v>578</v>
      </c>
      <c r="C437" s="749" t="s">
        <v>598</v>
      </c>
      <c r="D437" s="750" t="s">
        <v>599</v>
      </c>
      <c r="E437" s="751">
        <v>50113001</v>
      </c>
      <c r="F437" s="750" t="s">
        <v>601</v>
      </c>
      <c r="G437" s="749" t="s">
        <v>602</v>
      </c>
      <c r="H437" s="749">
        <v>911930</v>
      </c>
      <c r="I437" s="749">
        <v>0</v>
      </c>
      <c r="J437" s="749" t="s">
        <v>846</v>
      </c>
      <c r="K437" s="749" t="s">
        <v>579</v>
      </c>
      <c r="L437" s="752">
        <v>44.173468181252133</v>
      </c>
      <c r="M437" s="752">
        <v>1</v>
      </c>
      <c r="N437" s="753">
        <v>44.173468181252133</v>
      </c>
    </row>
    <row r="438" spans="1:14" ht="14.45" customHeight="1" x14ac:dyDescent="0.2">
      <c r="A438" s="747" t="s">
        <v>577</v>
      </c>
      <c r="B438" s="748" t="s">
        <v>578</v>
      </c>
      <c r="C438" s="749" t="s">
        <v>598</v>
      </c>
      <c r="D438" s="750" t="s">
        <v>599</v>
      </c>
      <c r="E438" s="751">
        <v>50113001</v>
      </c>
      <c r="F438" s="750" t="s">
        <v>601</v>
      </c>
      <c r="G438" s="749" t="s">
        <v>602</v>
      </c>
      <c r="H438" s="749">
        <v>900007</v>
      </c>
      <c r="I438" s="749">
        <v>0</v>
      </c>
      <c r="J438" s="749" t="s">
        <v>1251</v>
      </c>
      <c r="K438" s="749" t="s">
        <v>579</v>
      </c>
      <c r="L438" s="752">
        <v>71.902052676451717</v>
      </c>
      <c r="M438" s="752">
        <v>4</v>
      </c>
      <c r="N438" s="753">
        <v>287.60821070580687</v>
      </c>
    </row>
    <row r="439" spans="1:14" ht="14.45" customHeight="1" x14ac:dyDescent="0.2">
      <c r="A439" s="747" t="s">
        <v>577</v>
      </c>
      <c r="B439" s="748" t="s">
        <v>578</v>
      </c>
      <c r="C439" s="749" t="s">
        <v>598</v>
      </c>
      <c r="D439" s="750" t="s">
        <v>599</v>
      </c>
      <c r="E439" s="751">
        <v>50113001</v>
      </c>
      <c r="F439" s="750" t="s">
        <v>601</v>
      </c>
      <c r="G439" s="749" t="s">
        <v>602</v>
      </c>
      <c r="H439" s="749">
        <v>921459</v>
      </c>
      <c r="I439" s="749">
        <v>0</v>
      </c>
      <c r="J439" s="749" t="s">
        <v>857</v>
      </c>
      <c r="K439" s="749" t="s">
        <v>579</v>
      </c>
      <c r="L439" s="752">
        <v>398.69678043606586</v>
      </c>
      <c r="M439" s="752">
        <v>1</v>
      </c>
      <c r="N439" s="753">
        <v>398.69678043606586</v>
      </c>
    </row>
    <row r="440" spans="1:14" ht="14.45" customHeight="1" x14ac:dyDescent="0.2">
      <c r="A440" s="747" t="s">
        <v>577</v>
      </c>
      <c r="B440" s="748" t="s">
        <v>578</v>
      </c>
      <c r="C440" s="749" t="s">
        <v>598</v>
      </c>
      <c r="D440" s="750" t="s">
        <v>599</v>
      </c>
      <c r="E440" s="751">
        <v>50113001</v>
      </c>
      <c r="F440" s="750" t="s">
        <v>601</v>
      </c>
      <c r="G440" s="749" t="s">
        <v>602</v>
      </c>
      <c r="H440" s="749">
        <v>990947</v>
      </c>
      <c r="I440" s="749">
        <v>0</v>
      </c>
      <c r="J440" s="749" t="s">
        <v>1252</v>
      </c>
      <c r="K440" s="749" t="s">
        <v>579</v>
      </c>
      <c r="L440" s="752">
        <v>1402.0100000000002</v>
      </c>
      <c r="M440" s="752">
        <v>2</v>
      </c>
      <c r="N440" s="753">
        <v>2804.0200000000004</v>
      </c>
    </row>
    <row r="441" spans="1:14" ht="14.45" customHeight="1" x14ac:dyDescent="0.2">
      <c r="A441" s="747" t="s">
        <v>577</v>
      </c>
      <c r="B441" s="748" t="s">
        <v>578</v>
      </c>
      <c r="C441" s="749" t="s">
        <v>598</v>
      </c>
      <c r="D441" s="750" t="s">
        <v>599</v>
      </c>
      <c r="E441" s="751">
        <v>50113001</v>
      </c>
      <c r="F441" s="750" t="s">
        <v>601</v>
      </c>
      <c r="G441" s="749" t="s">
        <v>602</v>
      </c>
      <c r="H441" s="749">
        <v>215172</v>
      </c>
      <c r="I441" s="749">
        <v>215172</v>
      </c>
      <c r="J441" s="749" t="s">
        <v>1253</v>
      </c>
      <c r="K441" s="749" t="s">
        <v>1254</v>
      </c>
      <c r="L441" s="752">
        <v>282.37</v>
      </c>
      <c r="M441" s="752">
        <v>1</v>
      </c>
      <c r="N441" s="753">
        <v>282.37</v>
      </c>
    </row>
    <row r="442" spans="1:14" ht="14.45" customHeight="1" x14ac:dyDescent="0.2">
      <c r="A442" s="747" t="s">
        <v>577</v>
      </c>
      <c r="B442" s="748" t="s">
        <v>578</v>
      </c>
      <c r="C442" s="749" t="s">
        <v>598</v>
      </c>
      <c r="D442" s="750" t="s">
        <v>599</v>
      </c>
      <c r="E442" s="751">
        <v>50113001</v>
      </c>
      <c r="F442" s="750" t="s">
        <v>601</v>
      </c>
      <c r="G442" s="749" t="s">
        <v>602</v>
      </c>
      <c r="H442" s="749">
        <v>127953</v>
      </c>
      <c r="I442" s="749">
        <v>27953</v>
      </c>
      <c r="J442" s="749" t="s">
        <v>1255</v>
      </c>
      <c r="K442" s="749" t="s">
        <v>1256</v>
      </c>
      <c r="L442" s="752">
        <v>1084.92</v>
      </c>
      <c r="M442" s="752">
        <v>1</v>
      </c>
      <c r="N442" s="753">
        <v>1084.92</v>
      </c>
    </row>
    <row r="443" spans="1:14" ht="14.45" customHeight="1" x14ac:dyDescent="0.2">
      <c r="A443" s="747" t="s">
        <v>577</v>
      </c>
      <c r="B443" s="748" t="s">
        <v>578</v>
      </c>
      <c r="C443" s="749" t="s">
        <v>598</v>
      </c>
      <c r="D443" s="750" t="s">
        <v>599</v>
      </c>
      <c r="E443" s="751">
        <v>50113001</v>
      </c>
      <c r="F443" s="750" t="s">
        <v>601</v>
      </c>
      <c r="G443" s="749" t="s">
        <v>602</v>
      </c>
      <c r="H443" s="749">
        <v>218341</v>
      </c>
      <c r="I443" s="749">
        <v>218341</v>
      </c>
      <c r="J443" s="749" t="s">
        <v>1257</v>
      </c>
      <c r="K443" s="749" t="s">
        <v>940</v>
      </c>
      <c r="L443" s="752">
        <v>350.84999999999997</v>
      </c>
      <c r="M443" s="752">
        <v>1</v>
      </c>
      <c r="N443" s="753">
        <v>350.84999999999997</v>
      </c>
    </row>
    <row r="444" spans="1:14" ht="14.45" customHeight="1" x14ac:dyDescent="0.2">
      <c r="A444" s="747" t="s">
        <v>577</v>
      </c>
      <c r="B444" s="748" t="s">
        <v>578</v>
      </c>
      <c r="C444" s="749" t="s">
        <v>598</v>
      </c>
      <c r="D444" s="750" t="s">
        <v>599</v>
      </c>
      <c r="E444" s="751">
        <v>50113001</v>
      </c>
      <c r="F444" s="750" t="s">
        <v>601</v>
      </c>
      <c r="G444" s="749" t="s">
        <v>615</v>
      </c>
      <c r="H444" s="749">
        <v>187425</v>
      </c>
      <c r="I444" s="749">
        <v>187425</v>
      </c>
      <c r="J444" s="749" t="s">
        <v>861</v>
      </c>
      <c r="K444" s="749" t="s">
        <v>862</v>
      </c>
      <c r="L444" s="752">
        <v>49.379999999999988</v>
      </c>
      <c r="M444" s="752">
        <v>1</v>
      </c>
      <c r="N444" s="753">
        <v>49.379999999999988</v>
      </c>
    </row>
    <row r="445" spans="1:14" ht="14.45" customHeight="1" x14ac:dyDescent="0.2">
      <c r="A445" s="747" t="s">
        <v>577</v>
      </c>
      <c r="B445" s="748" t="s">
        <v>578</v>
      </c>
      <c r="C445" s="749" t="s">
        <v>598</v>
      </c>
      <c r="D445" s="750" t="s">
        <v>599</v>
      </c>
      <c r="E445" s="751">
        <v>50113001</v>
      </c>
      <c r="F445" s="750" t="s">
        <v>601</v>
      </c>
      <c r="G445" s="749" t="s">
        <v>615</v>
      </c>
      <c r="H445" s="749">
        <v>197125</v>
      </c>
      <c r="I445" s="749">
        <v>197125</v>
      </c>
      <c r="J445" s="749" t="s">
        <v>863</v>
      </c>
      <c r="K445" s="749" t="s">
        <v>864</v>
      </c>
      <c r="L445" s="752">
        <v>110</v>
      </c>
      <c r="M445" s="752">
        <v>14</v>
      </c>
      <c r="N445" s="753">
        <v>1540</v>
      </c>
    </row>
    <row r="446" spans="1:14" ht="14.45" customHeight="1" x14ac:dyDescent="0.2">
      <c r="A446" s="747" t="s">
        <v>577</v>
      </c>
      <c r="B446" s="748" t="s">
        <v>578</v>
      </c>
      <c r="C446" s="749" t="s">
        <v>598</v>
      </c>
      <c r="D446" s="750" t="s">
        <v>599</v>
      </c>
      <c r="E446" s="751">
        <v>50113001</v>
      </c>
      <c r="F446" s="750" t="s">
        <v>601</v>
      </c>
      <c r="G446" s="749" t="s">
        <v>602</v>
      </c>
      <c r="H446" s="749">
        <v>188217</v>
      </c>
      <c r="I446" s="749">
        <v>88217</v>
      </c>
      <c r="J446" s="749" t="s">
        <v>865</v>
      </c>
      <c r="K446" s="749" t="s">
        <v>866</v>
      </c>
      <c r="L446" s="752">
        <v>126.56000000000002</v>
      </c>
      <c r="M446" s="752">
        <v>3</v>
      </c>
      <c r="N446" s="753">
        <v>379.68000000000006</v>
      </c>
    </row>
    <row r="447" spans="1:14" ht="14.45" customHeight="1" x14ac:dyDescent="0.2">
      <c r="A447" s="747" t="s">
        <v>577</v>
      </c>
      <c r="B447" s="748" t="s">
        <v>578</v>
      </c>
      <c r="C447" s="749" t="s">
        <v>598</v>
      </c>
      <c r="D447" s="750" t="s">
        <v>599</v>
      </c>
      <c r="E447" s="751">
        <v>50113001</v>
      </c>
      <c r="F447" s="750" t="s">
        <v>601</v>
      </c>
      <c r="G447" s="749" t="s">
        <v>602</v>
      </c>
      <c r="H447" s="749">
        <v>188219</v>
      </c>
      <c r="I447" s="749">
        <v>88219</v>
      </c>
      <c r="J447" s="749" t="s">
        <v>868</v>
      </c>
      <c r="K447" s="749" t="s">
        <v>869</v>
      </c>
      <c r="L447" s="752">
        <v>141.45000000000002</v>
      </c>
      <c r="M447" s="752">
        <v>2</v>
      </c>
      <c r="N447" s="753">
        <v>282.90000000000003</v>
      </c>
    </row>
    <row r="448" spans="1:14" ht="14.45" customHeight="1" x14ac:dyDescent="0.2">
      <c r="A448" s="747" t="s">
        <v>577</v>
      </c>
      <c r="B448" s="748" t="s">
        <v>578</v>
      </c>
      <c r="C448" s="749" t="s">
        <v>598</v>
      </c>
      <c r="D448" s="750" t="s">
        <v>599</v>
      </c>
      <c r="E448" s="751">
        <v>50113001</v>
      </c>
      <c r="F448" s="750" t="s">
        <v>601</v>
      </c>
      <c r="G448" s="749" t="s">
        <v>602</v>
      </c>
      <c r="H448" s="749">
        <v>192853</v>
      </c>
      <c r="I448" s="749">
        <v>192853</v>
      </c>
      <c r="J448" s="749" t="s">
        <v>874</v>
      </c>
      <c r="K448" s="749" t="s">
        <v>875</v>
      </c>
      <c r="L448" s="752">
        <v>108.61142857142859</v>
      </c>
      <c r="M448" s="752">
        <v>7</v>
      </c>
      <c r="N448" s="753">
        <v>760.28000000000009</v>
      </c>
    </row>
    <row r="449" spans="1:14" ht="14.45" customHeight="1" x14ac:dyDescent="0.2">
      <c r="A449" s="747" t="s">
        <v>577</v>
      </c>
      <c r="B449" s="748" t="s">
        <v>578</v>
      </c>
      <c r="C449" s="749" t="s">
        <v>598</v>
      </c>
      <c r="D449" s="750" t="s">
        <v>599</v>
      </c>
      <c r="E449" s="751">
        <v>50113001</v>
      </c>
      <c r="F449" s="750" t="s">
        <v>601</v>
      </c>
      <c r="G449" s="749" t="s">
        <v>602</v>
      </c>
      <c r="H449" s="749">
        <v>186393</v>
      </c>
      <c r="I449" s="749">
        <v>86393</v>
      </c>
      <c r="J449" s="749" t="s">
        <v>879</v>
      </c>
      <c r="K449" s="749" t="s">
        <v>880</v>
      </c>
      <c r="L449" s="752">
        <v>51.609999999999992</v>
      </c>
      <c r="M449" s="752">
        <v>2</v>
      </c>
      <c r="N449" s="753">
        <v>103.21999999999998</v>
      </c>
    </row>
    <row r="450" spans="1:14" ht="14.45" customHeight="1" x14ac:dyDescent="0.2">
      <c r="A450" s="747" t="s">
        <v>577</v>
      </c>
      <c r="B450" s="748" t="s">
        <v>578</v>
      </c>
      <c r="C450" s="749" t="s">
        <v>598</v>
      </c>
      <c r="D450" s="750" t="s">
        <v>599</v>
      </c>
      <c r="E450" s="751">
        <v>50113001</v>
      </c>
      <c r="F450" s="750" t="s">
        <v>601</v>
      </c>
      <c r="G450" s="749" t="s">
        <v>602</v>
      </c>
      <c r="H450" s="749">
        <v>100498</v>
      </c>
      <c r="I450" s="749">
        <v>498</v>
      </c>
      <c r="J450" s="749" t="s">
        <v>884</v>
      </c>
      <c r="K450" s="749" t="s">
        <v>885</v>
      </c>
      <c r="L450" s="752">
        <v>108.74999999999997</v>
      </c>
      <c r="M450" s="752">
        <v>4</v>
      </c>
      <c r="N450" s="753">
        <v>434.99999999999989</v>
      </c>
    </row>
    <row r="451" spans="1:14" ht="14.45" customHeight="1" x14ac:dyDescent="0.2">
      <c r="A451" s="747" t="s">
        <v>577</v>
      </c>
      <c r="B451" s="748" t="s">
        <v>578</v>
      </c>
      <c r="C451" s="749" t="s">
        <v>598</v>
      </c>
      <c r="D451" s="750" t="s">
        <v>599</v>
      </c>
      <c r="E451" s="751">
        <v>50113001</v>
      </c>
      <c r="F451" s="750" t="s">
        <v>601</v>
      </c>
      <c r="G451" s="749" t="s">
        <v>579</v>
      </c>
      <c r="H451" s="749">
        <v>205931</v>
      </c>
      <c r="I451" s="749">
        <v>205931</v>
      </c>
      <c r="J451" s="749" t="s">
        <v>892</v>
      </c>
      <c r="K451" s="749" t="s">
        <v>894</v>
      </c>
      <c r="L451" s="752">
        <v>72.949999999999989</v>
      </c>
      <c r="M451" s="752">
        <v>5</v>
      </c>
      <c r="N451" s="753">
        <v>364.74999999999994</v>
      </c>
    </row>
    <row r="452" spans="1:14" ht="14.45" customHeight="1" x14ac:dyDescent="0.2">
      <c r="A452" s="747" t="s">
        <v>577</v>
      </c>
      <c r="B452" s="748" t="s">
        <v>578</v>
      </c>
      <c r="C452" s="749" t="s">
        <v>598</v>
      </c>
      <c r="D452" s="750" t="s">
        <v>599</v>
      </c>
      <c r="E452" s="751">
        <v>50113001</v>
      </c>
      <c r="F452" s="750" t="s">
        <v>601</v>
      </c>
      <c r="G452" s="749" t="s">
        <v>615</v>
      </c>
      <c r="H452" s="749">
        <v>127738</v>
      </c>
      <c r="I452" s="749">
        <v>127738</v>
      </c>
      <c r="J452" s="749" t="s">
        <v>1258</v>
      </c>
      <c r="K452" s="749" t="s">
        <v>1259</v>
      </c>
      <c r="L452" s="752">
        <v>95.36</v>
      </c>
      <c r="M452" s="752">
        <v>2</v>
      </c>
      <c r="N452" s="753">
        <v>190.72</v>
      </c>
    </row>
    <row r="453" spans="1:14" ht="14.45" customHeight="1" x14ac:dyDescent="0.2">
      <c r="A453" s="747" t="s">
        <v>577</v>
      </c>
      <c r="B453" s="748" t="s">
        <v>578</v>
      </c>
      <c r="C453" s="749" t="s">
        <v>598</v>
      </c>
      <c r="D453" s="750" t="s">
        <v>599</v>
      </c>
      <c r="E453" s="751">
        <v>50113001</v>
      </c>
      <c r="F453" s="750" t="s">
        <v>601</v>
      </c>
      <c r="G453" s="749" t="s">
        <v>602</v>
      </c>
      <c r="H453" s="749">
        <v>142476</v>
      </c>
      <c r="I453" s="749">
        <v>42476</v>
      </c>
      <c r="J453" s="749" t="s">
        <v>897</v>
      </c>
      <c r="K453" s="749" t="s">
        <v>900</v>
      </c>
      <c r="L453" s="752">
        <v>261.5</v>
      </c>
      <c r="M453" s="752">
        <v>1</v>
      </c>
      <c r="N453" s="753">
        <v>261.5</v>
      </c>
    </row>
    <row r="454" spans="1:14" ht="14.45" customHeight="1" x14ac:dyDescent="0.2">
      <c r="A454" s="747" t="s">
        <v>577</v>
      </c>
      <c r="B454" s="748" t="s">
        <v>578</v>
      </c>
      <c r="C454" s="749" t="s">
        <v>598</v>
      </c>
      <c r="D454" s="750" t="s">
        <v>599</v>
      </c>
      <c r="E454" s="751">
        <v>50113001</v>
      </c>
      <c r="F454" s="750" t="s">
        <v>601</v>
      </c>
      <c r="G454" s="749" t="s">
        <v>602</v>
      </c>
      <c r="H454" s="749">
        <v>111485</v>
      </c>
      <c r="I454" s="749">
        <v>11485</v>
      </c>
      <c r="J454" s="749" t="s">
        <v>901</v>
      </c>
      <c r="K454" s="749" t="s">
        <v>903</v>
      </c>
      <c r="L454" s="752">
        <v>115.34500000000001</v>
      </c>
      <c r="M454" s="752">
        <v>4</v>
      </c>
      <c r="N454" s="753">
        <v>461.38000000000005</v>
      </c>
    </row>
    <row r="455" spans="1:14" ht="14.45" customHeight="1" x14ac:dyDescent="0.2">
      <c r="A455" s="747" t="s">
        <v>577</v>
      </c>
      <c r="B455" s="748" t="s">
        <v>578</v>
      </c>
      <c r="C455" s="749" t="s">
        <v>598</v>
      </c>
      <c r="D455" s="750" t="s">
        <v>599</v>
      </c>
      <c r="E455" s="751">
        <v>50113001</v>
      </c>
      <c r="F455" s="750" t="s">
        <v>601</v>
      </c>
      <c r="G455" s="749" t="s">
        <v>615</v>
      </c>
      <c r="H455" s="749">
        <v>146071</v>
      </c>
      <c r="I455" s="749">
        <v>146071</v>
      </c>
      <c r="J455" s="749" t="s">
        <v>1260</v>
      </c>
      <c r="K455" s="749" t="s">
        <v>1261</v>
      </c>
      <c r="L455" s="752">
        <v>138.51000000000002</v>
      </c>
      <c r="M455" s="752">
        <v>1</v>
      </c>
      <c r="N455" s="753">
        <v>138.51000000000002</v>
      </c>
    </row>
    <row r="456" spans="1:14" ht="14.45" customHeight="1" x14ac:dyDescent="0.2">
      <c r="A456" s="747" t="s">
        <v>577</v>
      </c>
      <c r="B456" s="748" t="s">
        <v>578</v>
      </c>
      <c r="C456" s="749" t="s">
        <v>598</v>
      </c>
      <c r="D456" s="750" t="s">
        <v>599</v>
      </c>
      <c r="E456" s="751">
        <v>50113001</v>
      </c>
      <c r="F456" s="750" t="s">
        <v>601</v>
      </c>
      <c r="G456" s="749" t="s">
        <v>602</v>
      </c>
      <c r="H456" s="749">
        <v>501637</v>
      </c>
      <c r="I456" s="749">
        <v>0</v>
      </c>
      <c r="J456" s="749" t="s">
        <v>1262</v>
      </c>
      <c r="K456" s="749" t="s">
        <v>579</v>
      </c>
      <c r="L456" s="752">
        <v>8.3006666666666664</v>
      </c>
      <c r="M456" s="752">
        <v>1</v>
      </c>
      <c r="N456" s="753">
        <v>8.3006666666666664</v>
      </c>
    </row>
    <row r="457" spans="1:14" ht="14.45" customHeight="1" x14ac:dyDescent="0.2">
      <c r="A457" s="747" t="s">
        <v>577</v>
      </c>
      <c r="B457" s="748" t="s">
        <v>578</v>
      </c>
      <c r="C457" s="749" t="s">
        <v>598</v>
      </c>
      <c r="D457" s="750" t="s">
        <v>599</v>
      </c>
      <c r="E457" s="751">
        <v>50113001</v>
      </c>
      <c r="F457" s="750" t="s">
        <v>601</v>
      </c>
      <c r="G457" s="749" t="s">
        <v>602</v>
      </c>
      <c r="H457" s="749">
        <v>196190</v>
      </c>
      <c r="I457" s="749">
        <v>96190</v>
      </c>
      <c r="J457" s="749" t="s">
        <v>1263</v>
      </c>
      <c r="K457" s="749" t="s">
        <v>732</v>
      </c>
      <c r="L457" s="752">
        <v>52.674999999999997</v>
      </c>
      <c r="M457" s="752">
        <v>2</v>
      </c>
      <c r="N457" s="753">
        <v>105.35</v>
      </c>
    </row>
    <row r="458" spans="1:14" ht="14.45" customHeight="1" x14ac:dyDescent="0.2">
      <c r="A458" s="747" t="s">
        <v>577</v>
      </c>
      <c r="B458" s="748" t="s">
        <v>578</v>
      </c>
      <c r="C458" s="749" t="s">
        <v>598</v>
      </c>
      <c r="D458" s="750" t="s">
        <v>599</v>
      </c>
      <c r="E458" s="751">
        <v>50113001</v>
      </c>
      <c r="F458" s="750" t="s">
        <v>601</v>
      </c>
      <c r="G458" s="749" t="s">
        <v>602</v>
      </c>
      <c r="H458" s="749">
        <v>101125</v>
      </c>
      <c r="I458" s="749">
        <v>1125</v>
      </c>
      <c r="J458" s="749" t="s">
        <v>1264</v>
      </c>
      <c r="K458" s="749" t="s">
        <v>1265</v>
      </c>
      <c r="L458" s="752">
        <v>77.28</v>
      </c>
      <c r="M458" s="752">
        <v>2</v>
      </c>
      <c r="N458" s="753">
        <v>154.56</v>
      </c>
    </row>
    <row r="459" spans="1:14" ht="14.45" customHeight="1" x14ac:dyDescent="0.2">
      <c r="A459" s="747" t="s">
        <v>577</v>
      </c>
      <c r="B459" s="748" t="s">
        <v>578</v>
      </c>
      <c r="C459" s="749" t="s">
        <v>598</v>
      </c>
      <c r="D459" s="750" t="s">
        <v>599</v>
      </c>
      <c r="E459" s="751">
        <v>50113001</v>
      </c>
      <c r="F459" s="750" t="s">
        <v>601</v>
      </c>
      <c r="G459" s="749" t="s">
        <v>602</v>
      </c>
      <c r="H459" s="749">
        <v>223159</v>
      </c>
      <c r="I459" s="749">
        <v>223159</v>
      </c>
      <c r="J459" s="749" t="s">
        <v>1266</v>
      </c>
      <c r="K459" s="749" t="s">
        <v>1267</v>
      </c>
      <c r="L459" s="752">
        <v>74.370000000000019</v>
      </c>
      <c r="M459" s="752">
        <v>6</v>
      </c>
      <c r="N459" s="753">
        <v>446.22000000000014</v>
      </c>
    </row>
    <row r="460" spans="1:14" ht="14.45" customHeight="1" x14ac:dyDescent="0.2">
      <c r="A460" s="747" t="s">
        <v>577</v>
      </c>
      <c r="B460" s="748" t="s">
        <v>578</v>
      </c>
      <c r="C460" s="749" t="s">
        <v>598</v>
      </c>
      <c r="D460" s="750" t="s">
        <v>599</v>
      </c>
      <c r="E460" s="751">
        <v>50113001</v>
      </c>
      <c r="F460" s="750" t="s">
        <v>601</v>
      </c>
      <c r="G460" s="749" t="s">
        <v>602</v>
      </c>
      <c r="H460" s="749">
        <v>502030</v>
      </c>
      <c r="I460" s="749">
        <v>99999</v>
      </c>
      <c r="J460" s="749" t="s">
        <v>1268</v>
      </c>
      <c r="K460" s="749" t="s">
        <v>1269</v>
      </c>
      <c r="L460" s="752">
        <v>1383.6399999999999</v>
      </c>
      <c r="M460" s="752">
        <v>0.2</v>
      </c>
      <c r="N460" s="753">
        <v>276.72800000000001</v>
      </c>
    </row>
    <row r="461" spans="1:14" ht="14.45" customHeight="1" x14ac:dyDescent="0.2">
      <c r="A461" s="747" t="s">
        <v>577</v>
      </c>
      <c r="B461" s="748" t="s">
        <v>578</v>
      </c>
      <c r="C461" s="749" t="s">
        <v>598</v>
      </c>
      <c r="D461" s="750" t="s">
        <v>599</v>
      </c>
      <c r="E461" s="751">
        <v>50113001</v>
      </c>
      <c r="F461" s="750" t="s">
        <v>601</v>
      </c>
      <c r="G461" s="749" t="s">
        <v>602</v>
      </c>
      <c r="H461" s="749">
        <v>100513</v>
      </c>
      <c r="I461" s="749">
        <v>513</v>
      </c>
      <c r="J461" s="749" t="s">
        <v>916</v>
      </c>
      <c r="K461" s="749" t="s">
        <v>885</v>
      </c>
      <c r="L461" s="752">
        <v>56.779999999999994</v>
      </c>
      <c r="M461" s="752">
        <v>3</v>
      </c>
      <c r="N461" s="753">
        <v>170.33999999999997</v>
      </c>
    </row>
    <row r="462" spans="1:14" ht="14.45" customHeight="1" x14ac:dyDescent="0.2">
      <c r="A462" s="747" t="s">
        <v>577</v>
      </c>
      <c r="B462" s="748" t="s">
        <v>578</v>
      </c>
      <c r="C462" s="749" t="s">
        <v>598</v>
      </c>
      <c r="D462" s="750" t="s">
        <v>599</v>
      </c>
      <c r="E462" s="751">
        <v>50113001</v>
      </c>
      <c r="F462" s="750" t="s">
        <v>601</v>
      </c>
      <c r="G462" s="749" t="s">
        <v>615</v>
      </c>
      <c r="H462" s="749">
        <v>112572</v>
      </c>
      <c r="I462" s="749">
        <v>112572</v>
      </c>
      <c r="J462" s="749" t="s">
        <v>917</v>
      </c>
      <c r="K462" s="749" t="s">
        <v>918</v>
      </c>
      <c r="L462" s="752">
        <v>64.86</v>
      </c>
      <c r="M462" s="752">
        <v>3</v>
      </c>
      <c r="N462" s="753">
        <v>194.58</v>
      </c>
    </row>
    <row r="463" spans="1:14" ht="14.45" customHeight="1" x14ac:dyDescent="0.2">
      <c r="A463" s="747" t="s">
        <v>577</v>
      </c>
      <c r="B463" s="748" t="s">
        <v>578</v>
      </c>
      <c r="C463" s="749" t="s">
        <v>598</v>
      </c>
      <c r="D463" s="750" t="s">
        <v>599</v>
      </c>
      <c r="E463" s="751">
        <v>50113001</v>
      </c>
      <c r="F463" s="750" t="s">
        <v>601</v>
      </c>
      <c r="G463" s="749" t="s">
        <v>615</v>
      </c>
      <c r="H463" s="749">
        <v>106618</v>
      </c>
      <c r="I463" s="749">
        <v>6618</v>
      </c>
      <c r="J463" s="749" t="s">
        <v>1270</v>
      </c>
      <c r="K463" s="749" t="s">
        <v>1271</v>
      </c>
      <c r="L463" s="752">
        <v>19.579999999999998</v>
      </c>
      <c r="M463" s="752">
        <v>2</v>
      </c>
      <c r="N463" s="753">
        <v>39.159999999999997</v>
      </c>
    </row>
    <row r="464" spans="1:14" ht="14.45" customHeight="1" x14ac:dyDescent="0.2">
      <c r="A464" s="747" t="s">
        <v>577</v>
      </c>
      <c r="B464" s="748" t="s">
        <v>578</v>
      </c>
      <c r="C464" s="749" t="s">
        <v>598</v>
      </c>
      <c r="D464" s="750" t="s">
        <v>599</v>
      </c>
      <c r="E464" s="751">
        <v>50113001</v>
      </c>
      <c r="F464" s="750" t="s">
        <v>601</v>
      </c>
      <c r="G464" s="749" t="s">
        <v>615</v>
      </c>
      <c r="H464" s="749">
        <v>184399</v>
      </c>
      <c r="I464" s="749">
        <v>84399</v>
      </c>
      <c r="J464" s="749" t="s">
        <v>923</v>
      </c>
      <c r="K464" s="749" t="s">
        <v>924</v>
      </c>
      <c r="L464" s="752">
        <v>126.35</v>
      </c>
      <c r="M464" s="752">
        <v>2</v>
      </c>
      <c r="N464" s="753">
        <v>252.7</v>
      </c>
    </row>
    <row r="465" spans="1:14" ht="14.45" customHeight="1" x14ac:dyDescent="0.2">
      <c r="A465" s="747" t="s">
        <v>577</v>
      </c>
      <c r="B465" s="748" t="s">
        <v>578</v>
      </c>
      <c r="C465" s="749" t="s">
        <v>598</v>
      </c>
      <c r="D465" s="750" t="s">
        <v>599</v>
      </c>
      <c r="E465" s="751">
        <v>50113001</v>
      </c>
      <c r="F465" s="750" t="s">
        <v>601</v>
      </c>
      <c r="G465" s="749" t="s">
        <v>602</v>
      </c>
      <c r="H465" s="749">
        <v>100536</v>
      </c>
      <c r="I465" s="749">
        <v>536</v>
      </c>
      <c r="J465" s="749" t="s">
        <v>1272</v>
      </c>
      <c r="K465" s="749" t="s">
        <v>608</v>
      </c>
      <c r="L465" s="752">
        <v>139.22000000000003</v>
      </c>
      <c r="M465" s="752">
        <v>8</v>
      </c>
      <c r="N465" s="753">
        <v>1113.7600000000002</v>
      </c>
    </row>
    <row r="466" spans="1:14" ht="14.45" customHeight="1" x14ac:dyDescent="0.2">
      <c r="A466" s="747" t="s">
        <v>577</v>
      </c>
      <c r="B466" s="748" t="s">
        <v>578</v>
      </c>
      <c r="C466" s="749" t="s">
        <v>598</v>
      </c>
      <c r="D466" s="750" t="s">
        <v>599</v>
      </c>
      <c r="E466" s="751">
        <v>50113001</v>
      </c>
      <c r="F466" s="750" t="s">
        <v>601</v>
      </c>
      <c r="G466" s="749" t="s">
        <v>602</v>
      </c>
      <c r="H466" s="749">
        <v>216900</v>
      </c>
      <c r="I466" s="749">
        <v>216900</v>
      </c>
      <c r="J466" s="749" t="s">
        <v>1273</v>
      </c>
      <c r="K466" s="749" t="s">
        <v>1274</v>
      </c>
      <c r="L466" s="752">
        <v>696.64666666666653</v>
      </c>
      <c r="M466" s="752">
        <v>3</v>
      </c>
      <c r="N466" s="753">
        <v>2089.9399999999996</v>
      </c>
    </row>
    <row r="467" spans="1:14" ht="14.45" customHeight="1" x14ac:dyDescent="0.2">
      <c r="A467" s="747" t="s">
        <v>577</v>
      </c>
      <c r="B467" s="748" t="s">
        <v>578</v>
      </c>
      <c r="C467" s="749" t="s">
        <v>598</v>
      </c>
      <c r="D467" s="750" t="s">
        <v>599</v>
      </c>
      <c r="E467" s="751">
        <v>50113001</v>
      </c>
      <c r="F467" s="750" t="s">
        <v>601</v>
      </c>
      <c r="G467" s="749" t="s">
        <v>615</v>
      </c>
      <c r="H467" s="749">
        <v>155824</v>
      </c>
      <c r="I467" s="749">
        <v>55824</v>
      </c>
      <c r="J467" s="749" t="s">
        <v>927</v>
      </c>
      <c r="K467" s="749" t="s">
        <v>928</v>
      </c>
      <c r="L467" s="752">
        <v>50.641677852349012</v>
      </c>
      <c r="M467" s="752">
        <v>149</v>
      </c>
      <c r="N467" s="753">
        <v>7545.6100000000024</v>
      </c>
    </row>
    <row r="468" spans="1:14" ht="14.45" customHeight="1" x14ac:dyDescent="0.2">
      <c r="A468" s="747" t="s">
        <v>577</v>
      </c>
      <c r="B468" s="748" t="s">
        <v>578</v>
      </c>
      <c r="C468" s="749" t="s">
        <v>598</v>
      </c>
      <c r="D468" s="750" t="s">
        <v>599</v>
      </c>
      <c r="E468" s="751">
        <v>50113001</v>
      </c>
      <c r="F468" s="750" t="s">
        <v>601</v>
      </c>
      <c r="G468" s="749" t="s">
        <v>615</v>
      </c>
      <c r="H468" s="749">
        <v>107981</v>
      </c>
      <c r="I468" s="749">
        <v>7981</v>
      </c>
      <c r="J468" s="749" t="s">
        <v>927</v>
      </c>
      <c r="K468" s="749" t="s">
        <v>929</v>
      </c>
      <c r="L468" s="752">
        <v>50.639999999999993</v>
      </c>
      <c r="M468" s="752">
        <v>27</v>
      </c>
      <c r="N468" s="753">
        <v>1367.2799999999997</v>
      </c>
    </row>
    <row r="469" spans="1:14" ht="14.45" customHeight="1" x14ac:dyDescent="0.2">
      <c r="A469" s="747" t="s">
        <v>577</v>
      </c>
      <c r="B469" s="748" t="s">
        <v>578</v>
      </c>
      <c r="C469" s="749" t="s">
        <v>598</v>
      </c>
      <c r="D469" s="750" t="s">
        <v>599</v>
      </c>
      <c r="E469" s="751">
        <v>50113001</v>
      </c>
      <c r="F469" s="750" t="s">
        <v>601</v>
      </c>
      <c r="G469" s="749" t="s">
        <v>615</v>
      </c>
      <c r="H469" s="749">
        <v>155823</v>
      </c>
      <c r="I469" s="749">
        <v>55823</v>
      </c>
      <c r="J469" s="749" t="s">
        <v>930</v>
      </c>
      <c r="K469" s="749" t="s">
        <v>931</v>
      </c>
      <c r="L469" s="752">
        <v>34.167499999999997</v>
      </c>
      <c r="M469" s="752">
        <v>20</v>
      </c>
      <c r="N469" s="753">
        <v>683.34999999999991</v>
      </c>
    </row>
    <row r="470" spans="1:14" ht="14.45" customHeight="1" x14ac:dyDescent="0.2">
      <c r="A470" s="747" t="s">
        <v>577</v>
      </c>
      <c r="B470" s="748" t="s">
        <v>578</v>
      </c>
      <c r="C470" s="749" t="s">
        <v>598</v>
      </c>
      <c r="D470" s="750" t="s">
        <v>599</v>
      </c>
      <c r="E470" s="751">
        <v>50113001</v>
      </c>
      <c r="F470" s="750" t="s">
        <v>601</v>
      </c>
      <c r="G470" s="749" t="s">
        <v>615</v>
      </c>
      <c r="H470" s="749">
        <v>126786</v>
      </c>
      <c r="I470" s="749">
        <v>26786</v>
      </c>
      <c r="J470" s="749" t="s">
        <v>1275</v>
      </c>
      <c r="K470" s="749" t="s">
        <v>1276</v>
      </c>
      <c r="L470" s="752">
        <v>407.80000000000007</v>
      </c>
      <c r="M470" s="752">
        <v>2</v>
      </c>
      <c r="N470" s="753">
        <v>815.60000000000014</v>
      </c>
    </row>
    <row r="471" spans="1:14" ht="14.45" customHeight="1" x14ac:dyDescent="0.2">
      <c r="A471" s="747" t="s">
        <v>577</v>
      </c>
      <c r="B471" s="748" t="s">
        <v>578</v>
      </c>
      <c r="C471" s="749" t="s">
        <v>598</v>
      </c>
      <c r="D471" s="750" t="s">
        <v>599</v>
      </c>
      <c r="E471" s="751">
        <v>50113001</v>
      </c>
      <c r="F471" s="750" t="s">
        <v>601</v>
      </c>
      <c r="G471" s="749" t="s">
        <v>615</v>
      </c>
      <c r="H471" s="749">
        <v>990180</v>
      </c>
      <c r="I471" s="749">
        <v>500764</v>
      </c>
      <c r="J471" s="749" t="s">
        <v>1277</v>
      </c>
      <c r="K471" s="749" t="s">
        <v>1214</v>
      </c>
      <c r="L471" s="752">
        <v>553.62000000000012</v>
      </c>
      <c r="M471" s="752">
        <v>1</v>
      </c>
      <c r="N471" s="753">
        <v>553.62000000000012</v>
      </c>
    </row>
    <row r="472" spans="1:14" ht="14.45" customHeight="1" x14ac:dyDescent="0.2">
      <c r="A472" s="747" t="s">
        <v>577</v>
      </c>
      <c r="B472" s="748" t="s">
        <v>578</v>
      </c>
      <c r="C472" s="749" t="s">
        <v>598</v>
      </c>
      <c r="D472" s="750" t="s">
        <v>599</v>
      </c>
      <c r="E472" s="751">
        <v>50113001</v>
      </c>
      <c r="F472" s="750" t="s">
        <v>601</v>
      </c>
      <c r="G472" s="749" t="s">
        <v>602</v>
      </c>
      <c r="H472" s="749">
        <v>162579</v>
      </c>
      <c r="I472" s="749">
        <v>162579</v>
      </c>
      <c r="J472" s="749" t="s">
        <v>1278</v>
      </c>
      <c r="K472" s="749" t="s">
        <v>1279</v>
      </c>
      <c r="L472" s="752">
        <v>44.879999999999995</v>
      </c>
      <c r="M472" s="752">
        <v>9</v>
      </c>
      <c r="N472" s="753">
        <v>403.91999999999996</v>
      </c>
    </row>
    <row r="473" spans="1:14" ht="14.45" customHeight="1" x14ac:dyDescent="0.2">
      <c r="A473" s="747" t="s">
        <v>577</v>
      </c>
      <c r="B473" s="748" t="s">
        <v>578</v>
      </c>
      <c r="C473" s="749" t="s">
        <v>598</v>
      </c>
      <c r="D473" s="750" t="s">
        <v>599</v>
      </c>
      <c r="E473" s="751">
        <v>50113001</v>
      </c>
      <c r="F473" s="750" t="s">
        <v>601</v>
      </c>
      <c r="G473" s="749" t="s">
        <v>602</v>
      </c>
      <c r="H473" s="749">
        <v>100876</v>
      </c>
      <c r="I473" s="749">
        <v>876</v>
      </c>
      <c r="J473" s="749" t="s">
        <v>934</v>
      </c>
      <c r="K473" s="749" t="s">
        <v>936</v>
      </c>
      <c r="L473" s="752">
        <v>74.360000000000014</v>
      </c>
      <c r="M473" s="752">
        <v>2</v>
      </c>
      <c r="N473" s="753">
        <v>148.72000000000003</v>
      </c>
    </row>
    <row r="474" spans="1:14" ht="14.45" customHeight="1" x14ac:dyDescent="0.2">
      <c r="A474" s="747" t="s">
        <v>577</v>
      </c>
      <c r="B474" s="748" t="s">
        <v>578</v>
      </c>
      <c r="C474" s="749" t="s">
        <v>598</v>
      </c>
      <c r="D474" s="750" t="s">
        <v>599</v>
      </c>
      <c r="E474" s="751">
        <v>50113001</v>
      </c>
      <c r="F474" s="750" t="s">
        <v>601</v>
      </c>
      <c r="G474" s="749" t="s">
        <v>602</v>
      </c>
      <c r="H474" s="749">
        <v>200863</v>
      </c>
      <c r="I474" s="749">
        <v>200863</v>
      </c>
      <c r="J474" s="749" t="s">
        <v>934</v>
      </c>
      <c r="K474" s="749" t="s">
        <v>935</v>
      </c>
      <c r="L474" s="752">
        <v>85.55</v>
      </c>
      <c r="M474" s="752">
        <v>6</v>
      </c>
      <c r="N474" s="753">
        <v>513.29999999999995</v>
      </c>
    </row>
    <row r="475" spans="1:14" ht="14.45" customHeight="1" x14ac:dyDescent="0.2">
      <c r="A475" s="747" t="s">
        <v>577</v>
      </c>
      <c r="B475" s="748" t="s">
        <v>578</v>
      </c>
      <c r="C475" s="749" t="s">
        <v>598</v>
      </c>
      <c r="D475" s="750" t="s">
        <v>599</v>
      </c>
      <c r="E475" s="751">
        <v>50113001</v>
      </c>
      <c r="F475" s="750" t="s">
        <v>601</v>
      </c>
      <c r="G475" s="749" t="s">
        <v>615</v>
      </c>
      <c r="H475" s="749">
        <v>157871</v>
      </c>
      <c r="I475" s="749">
        <v>157871</v>
      </c>
      <c r="J475" s="749" t="s">
        <v>1280</v>
      </c>
      <c r="K475" s="749" t="s">
        <v>1281</v>
      </c>
      <c r="L475" s="752">
        <v>173.8</v>
      </c>
      <c r="M475" s="752">
        <v>5</v>
      </c>
      <c r="N475" s="753">
        <v>869</v>
      </c>
    </row>
    <row r="476" spans="1:14" ht="14.45" customHeight="1" x14ac:dyDescent="0.2">
      <c r="A476" s="747" t="s">
        <v>577</v>
      </c>
      <c r="B476" s="748" t="s">
        <v>578</v>
      </c>
      <c r="C476" s="749" t="s">
        <v>598</v>
      </c>
      <c r="D476" s="750" t="s">
        <v>599</v>
      </c>
      <c r="E476" s="751">
        <v>50113001</v>
      </c>
      <c r="F476" s="750" t="s">
        <v>601</v>
      </c>
      <c r="G476" s="749" t="s">
        <v>615</v>
      </c>
      <c r="H476" s="749">
        <v>850729</v>
      </c>
      <c r="I476" s="749">
        <v>157875</v>
      </c>
      <c r="J476" s="749" t="s">
        <v>948</v>
      </c>
      <c r="K476" s="749" t="s">
        <v>949</v>
      </c>
      <c r="L476" s="752">
        <v>225.5</v>
      </c>
      <c r="M476" s="752">
        <v>92</v>
      </c>
      <c r="N476" s="753">
        <v>20746</v>
      </c>
    </row>
    <row r="477" spans="1:14" ht="14.45" customHeight="1" x14ac:dyDescent="0.2">
      <c r="A477" s="747" t="s">
        <v>577</v>
      </c>
      <c r="B477" s="748" t="s">
        <v>578</v>
      </c>
      <c r="C477" s="749" t="s">
        <v>598</v>
      </c>
      <c r="D477" s="750" t="s">
        <v>599</v>
      </c>
      <c r="E477" s="751">
        <v>50113001</v>
      </c>
      <c r="F477" s="750" t="s">
        <v>601</v>
      </c>
      <c r="G477" s="749" t="s">
        <v>602</v>
      </c>
      <c r="H477" s="749">
        <v>207820</v>
      </c>
      <c r="I477" s="749">
        <v>207820</v>
      </c>
      <c r="J477" s="749" t="s">
        <v>950</v>
      </c>
      <c r="K477" s="749" t="s">
        <v>951</v>
      </c>
      <c r="L477" s="752">
        <v>30.450000000000003</v>
      </c>
      <c r="M477" s="752">
        <v>19</v>
      </c>
      <c r="N477" s="753">
        <v>578.55000000000007</v>
      </c>
    </row>
    <row r="478" spans="1:14" ht="14.45" customHeight="1" x14ac:dyDescent="0.2">
      <c r="A478" s="747" t="s">
        <v>577</v>
      </c>
      <c r="B478" s="748" t="s">
        <v>578</v>
      </c>
      <c r="C478" s="749" t="s">
        <v>598</v>
      </c>
      <c r="D478" s="750" t="s">
        <v>599</v>
      </c>
      <c r="E478" s="751">
        <v>50113001</v>
      </c>
      <c r="F478" s="750" t="s">
        <v>601</v>
      </c>
      <c r="G478" s="749" t="s">
        <v>602</v>
      </c>
      <c r="H478" s="749">
        <v>846347</v>
      </c>
      <c r="I478" s="749">
        <v>29327</v>
      </c>
      <c r="J478" s="749" t="s">
        <v>1282</v>
      </c>
      <c r="K478" s="749" t="s">
        <v>579</v>
      </c>
      <c r="L478" s="752">
        <v>562.97</v>
      </c>
      <c r="M478" s="752">
        <v>1</v>
      </c>
      <c r="N478" s="753">
        <v>562.97</v>
      </c>
    </row>
    <row r="479" spans="1:14" ht="14.45" customHeight="1" x14ac:dyDescent="0.2">
      <c r="A479" s="747" t="s">
        <v>577</v>
      </c>
      <c r="B479" s="748" t="s">
        <v>578</v>
      </c>
      <c r="C479" s="749" t="s">
        <v>598</v>
      </c>
      <c r="D479" s="750" t="s">
        <v>599</v>
      </c>
      <c r="E479" s="751">
        <v>50113001</v>
      </c>
      <c r="F479" s="750" t="s">
        <v>601</v>
      </c>
      <c r="G479" s="749" t="s">
        <v>602</v>
      </c>
      <c r="H479" s="749">
        <v>100269</v>
      </c>
      <c r="I479" s="749">
        <v>269</v>
      </c>
      <c r="J479" s="749" t="s">
        <v>957</v>
      </c>
      <c r="K479" s="749" t="s">
        <v>958</v>
      </c>
      <c r="L479" s="752">
        <v>40.78</v>
      </c>
      <c r="M479" s="752">
        <v>2</v>
      </c>
      <c r="N479" s="753">
        <v>81.56</v>
      </c>
    </row>
    <row r="480" spans="1:14" ht="14.45" customHeight="1" x14ac:dyDescent="0.2">
      <c r="A480" s="747" t="s">
        <v>577</v>
      </c>
      <c r="B480" s="748" t="s">
        <v>578</v>
      </c>
      <c r="C480" s="749" t="s">
        <v>598</v>
      </c>
      <c r="D480" s="750" t="s">
        <v>599</v>
      </c>
      <c r="E480" s="751">
        <v>50113001</v>
      </c>
      <c r="F480" s="750" t="s">
        <v>601</v>
      </c>
      <c r="G480" s="749" t="s">
        <v>602</v>
      </c>
      <c r="H480" s="749">
        <v>850214</v>
      </c>
      <c r="I480" s="749">
        <v>126013</v>
      </c>
      <c r="J480" s="749" t="s">
        <v>1283</v>
      </c>
      <c r="K480" s="749" t="s">
        <v>1284</v>
      </c>
      <c r="L480" s="752">
        <v>41.610000000000021</v>
      </c>
      <c r="M480" s="752">
        <v>1</v>
      </c>
      <c r="N480" s="753">
        <v>41.610000000000021</v>
      </c>
    </row>
    <row r="481" spans="1:14" ht="14.45" customHeight="1" x14ac:dyDescent="0.2">
      <c r="A481" s="747" t="s">
        <v>577</v>
      </c>
      <c r="B481" s="748" t="s">
        <v>578</v>
      </c>
      <c r="C481" s="749" t="s">
        <v>598</v>
      </c>
      <c r="D481" s="750" t="s">
        <v>599</v>
      </c>
      <c r="E481" s="751">
        <v>50113001</v>
      </c>
      <c r="F481" s="750" t="s">
        <v>601</v>
      </c>
      <c r="G481" s="749" t="s">
        <v>615</v>
      </c>
      <c r="H481" s="749">
        <v>846824</v>
      </c>
      <c r="I481" s="749">
        <v>124087</v>
      </c>
      <c r="J481" s="749" t="s">
        <v>1285</v>
      </c>
      <c r="K481" s="749" t="s">
        <v>1284</v>
      </c>
      <c r="L481" s="752">
        <v>158.97999999999996</v>
      </c>
      <c r="M481" s="752">
        <v>2</v>
      </c>
      <c r="N481" s="753">
        <v>317.95999999999992</v>
      </c>
    </row>
    <row r="482" spans="1:14" ht="14.45" customHeight="1" x14ac:dyDescent="0.2">
      <c r="A482" s="747" t="s">
        <v>577</v>
      </c>
      <c r="B482" s="748" t="s">
        <v>578</v>
      </c>
      <c r="C482" s="749" t="s">
        <v>598</v>
      </c>
      <c r="D482" s="750" t="s">
        <v>599</v>
      </c>
      <c r="E482" s="751">
        <v>50113001</v>
      </c>
      <c r="F482" s="750" t="s">
        <v>601</v>
      </c>
      <c r="G482" s="749" t="s">
        <v>615</v>
      </c>
      <c r="H482" s="749">
        <v>845220</v>
      </c>
      <c r="I482" s="749">
        <v>101211</v>
      </c>
      <c r="J482" s="749" t="s">
        <v>959</v>
      </c>
      <c r="K482" s="749" t="s">
        <v>1286</v>
      </c>
      <c r="L482" s="752">
        <v>219.57000000000002</v>
      </c>
      <c r="M482" s="752">
        <v>2</v>
      </c>
      <c r="N482" s="753">
        <v>439.14000000000004</v>
      </c>
    </row>
    <row r="483" spans="1:14" ht="14.45" customHeight="1" x14ac:dyDescent="0.2">
      <c r="A483" s="747" t="s">
        <v>577</v>
      </c>
      <c r="B483" s="748" t="s">
        <v>578</v>
      </c>
      <c r="C483" s="749" t="s">
        <v>598</v>
      </c>
      <c r="D483" s="750" t="s">
        <v>599</v>
      </c>
      <c r="E483" s="751">
        <v>50113001</v>
      </c>
      <c r="F483" s="750" t="s">
        <v>601</v>
      </c>
      <c r="G483" s="749" t="s">
        <v>615</v>
      </c>
      <c r="H483" s="749">
        <v>844651</v>
      </c>
      <c r="I483" s="749">
        <v>101205</v>
      </c>
      <c r="J483" s="749" t="s">
        <v>959</v>
      </c>
      <c r="K483" s="749" t="s">
        <v>659</v>
      </c>
      <c r="L483" s="752">
        <v>86.079926421879236</v>
      </c>
      <c r="M483" s="752">
        <v>3</v>
      </c>
      <c r="N483" s="753">
        <v>258.23977926563771</v>
      </c>
    </row>
    <row r="484" spans="1:14" ht="14.45" customHeight="1" x14ac:dyDescent="0.2">
      <c r="A484" s="747" t="s">
        <v>577</v>
      </c>
      <c r="B484" s="748" t="s">
        <v>578</v>
      </c>
      <c r="C484" s="749" t="s">
        <v>598</v>
      </c>
      <c r="D484" s="750" t="s">
        <v>599</v>
      </c>
      <c r="E484" s="751">
        <v>50113001</v>
      </c>
      <c r="F484" s="750" t="s">
        <v>601</v>
      </c>
      <c r="G484" s="749" t="s">
        <v>615</v>
      </c>
      <c r="H484" s="749">
        <v>118175</v>
      </c>
      <c r="I484" s="749">
        <v>18175</v>
      </c>
      <c r="J484" s="749" t="s">
        <v>1287</v>
      </c>
      <c r="K484" s="749" t="s">
        <v>1288</v>
      </c>
      <c r="L484" s="752">
        <v>627</v>
      </c>
      <c r="M484" s="752">
        <v>1</v>
      </c>
      <c r="N484" s="753">
        <v>627</v>
      </c>
    </row>
    <row r="485" spans="1:14" ht="14.45" customHeight="1" x14ac:dyDescent="0.2">
      <c r="A485" s="747" t="s">
        <v>577</v>
      </c>
      <c r="B485" s="748" t="s">
        <v>578</v>
      </c>
      <c r="C485" s="749" t="s">
        <v>598</v>
      </c>
      <c r="D485" s="750" t="s">
        <v>599</v>
      </c>
      <c r="E485" s="751">
        <v>50113001</v>
      </c>
      <c r="F485" s="750" t="s">
        <v>601</v>
      </c>
      <c r="G485" s="749" t="s">
        <v>602</v>
      </c>
      <c r="H485" s="749">
        <v>207776</v>
      </c>
      <c r="I485" s="749">
        <v>207776</v>
      </c>
      <c r="J485" s="749" t="s">
        <v>1289</v>
      </c>
      <c r="K485" s="749" t="s">
        <v>1290</v>
      </c>
      <c r="L485" s="752">
        <v>257.65000000000003</v>
      </c>
      <c r="M485" s="752">
        <v>1</v>
      </c>
      <c r="N485" s="753">
        <v>257.65000000000003</v>
      </c>
    </row>
    <row r="486" spans="1:14" ht="14.45" customHeight="1" x14ac:dyDescent="0.2">
      <c r="A486" s="747" t="s">
        <v>577</v>
      </c>
      <c r="B486" s="748" t="s">
        <v>578</v>
      </c>
      <c r="C486" s="749" t="s">
        <v>598</v>
      </c>
      <c r="D486" s="750" t="s">
        <v>599</v>
      </c>
      <c r="E486" s="751">
        <v>50113001</v>
      </c>
      <c r="F486" s="750" t="s">
        <v>601</v>
      </c>
      <c r="G486" s="749" t="s">
        <v>602</v>
      </c>
      <c r="H486" s="749">
        <v>207692</v>
      </c>
      <c r="I486" s="749">
        <v>207692</v>
      </c>
      <c r="J486" s="749" t="s">
        <v>960</v>
      </c>
      <c r="K486" s="749" t="s">
        <v>961</v>
      </c>
      <c r="L486" s="752">
        <v>40.24</v>
      </c>
      <c r="M486" s="752">
        <v>1</v>
      </c>
      <c r="N486" s="753">
        <v>40.24</v>
      </c>
    </row>
    <row r="487" spans="1:14" ht="14.45" customHeight="1" x14ac:dyDescent="0.2">
      <c r="A487" s="747" t="s">
        <v>577</v>
      </c>
      <c r="B487" s="748" t="s">
        <v>578</v>
      </c>
      <c r="C487" s="749" t="s">
        <v>598</v>
      </c>
      <c r="D487" s="750" t="s">
        <v>599</v>
      </c>
      <c r="E487" s="751">
        <v>50113001</v>
      </c>
      <c r="F487" s="750" t="s">
        <v>601</v>
      </c>
      <c r="G487" s="749" t="s">
        <v>602</v>
      </c>
      <c r="H487" s="749">
        <v>104207</v>
      </c>
      <c r="I487" s="749">
        <v>4207</v>
      </c>
      <c r="J487" s="749" t="s">
        <v>1291</v>
      </c>
      <c r="K487" s="749" t="s">
        <v>1292</v>
      </c>
      <c r="L487" s="752">
        <v>39.799999999999997</v>
      </c>
      <c r="M487" s="752">
        <v>2</v>
      </c>
      <c r="N487" s="753">
        <v>79.599999999999994</v>
      </c>
    </row>
    <row r="488" spans="1:14" ht="14.45" customHeight="1" x14ac:dyDescent="0.2">
      <c r="A488" s="747" t="s">
        <v>577</v>
      </c>
      <c r="B488" s="748" t="s">
        <v>578</v>
      </c>
      <c r="C488" s="749" t="s">
        <v>598</v>
      </c>
      <c r="D488" s="750" t="s">
        <v>599</v>
      </c>
      <c r="E488" s="751">
        <v>50113001</v>
      </c>
      <c r="F488" s="750" t="s">
        <v>601</v>
      </c>
      <c r="G488" s="749" t="s">
        <v>615</v>
      </c>
      <c r="H488" s="749">
        <v>142865</v>
      </c>
      <c r="I488" s="749">
        <v>142865</v>
      </c>
      <c r="J488" s="749" t="s">
        <v>1293</v>
      </c>
      <c r="K488" s="749" t="s">
        <v>1294</v>
      </c>
      <c r="L488" s="752">
        <v>47.15</v>
      </c>
      <c r="M488" s="752">
        <v>1</v>
      </c>
      <c r="N488" s="753">
        <v>47.15</v>
      </c>
    </row>
    <row r="489" spans="1:14" ht="14.45" customHeight="1" x14ac:dyDescent="0.2">
      <c r="A489" s="747" t="s">
        <v>577</v>
      </c>
      <c r="B489" s="748" t="s">
        <v>578</v>
      </c>
      <c r="C489" s="749" t="s">
        <v>598</v>
      </c>
      <c r="D489" s="750" t="s">
        <v>599</v>
      </c>
      <c r="E489" s="751">
        <v>50113001</v>
      </c>
      <c r="F489" s="750" t="s">
        <v>601</v>
      </c>
      <c r="G489" s="749" t="s">
        <v>615</v>
      </c>
      <c r="H489" s="749">
        <v>130652</v>
      </c>
      <c r="I489" s="749">
        <v>30652</v>
      </c>
      <c r="J489" s="749" t="s">
        <v>964</v>
      </c>
      <c r="K489" s="749" t="s">
        <v>965</v>
      </c>
      <c r="L489" s="752">
        <v>114.15</v>
      </c>
      <c r="M489" s="752">
        <v>1</v>
      </c>
      <c r="N489" s="753">
        <v>114.15</v>
      </c>
    </row>
    <row r="490" spans="1:14" ht="14.45" customHeight="1" x14ac:dyDescent="0.2">
      <c r="A490" s="747" t="s">
        <v>577</v>
      </c>
      <c r="B490" s="748" t="s">
        <v>578</v>
      </c>
      <c r="C490" s="749" t="s">
        <v>598</v>
      </c>
      <c r="D490" s="750" t="s">
        <v>599</v>
      </c>
      <c r="E490" s="751">
        <v>50113001</v>
      </c>
      <c r="F490" s="750" t="s">
        <v>601</v>
      </c>
      <c r="G490" s="749" t="s">
        <v>602</v>
      </c>
      <c r="H490" s="749">
        <v>118305</v>
      </c>
      <c r="I490" s="749">
        <v>18305</v>
      </c>
      <c r="J490" s="749" t="s">
        <v>1295</v>
      </c>
      <c r="K490" s="749" t="s">
        <v>1296</v>
      </c>
      <c r="L490" s="752">
        <v>242</v>
      </c>
      <c r="M490" s="752">
        <v>91</v>
      </c>
      <c r="N490" s="753">
        <v>22022</v>
      </c>
    </row>
    <row r="491" spans="1:14" ht="14.45" customHeight="1" x14ac:dyDescent="0.2">
      <c r="A491" s="747" t="s">
        <v>577</v>
      </c>
      <c r="B491" s="748" t="s">
        <v>578</v>
      </c>
      <c r="C491" s="749" t="s">
        <v>598</v>
      </c>
      <c r="D491" s="750" t="s">
        <v>599</v>
      </c>
      <c r="E491" s="751">
        <v>50113001</v>
      </c>
      <c r="F491" s="750" t="s">
        <v>601</v>
      </c>
      <c r="G491" s="749" t="s">
        <v>602</v>
      </c>
      <c r="H491" s="749">
        <v>118304</v>
      </c>
      <c r="I491" s="749">
        <v>18304</v>
      </c>
      <c r="J491" s="749" t="s">
        <v>1295</v>
      </c>
      <c r="K491" s="749" t="s">
        <v>1297</v>
      </c>
      <c r="L491" s="752">
        <v>185.61</v>
      </c>
      <c r="M491" s="752">
        <v>2</v>
      </c>
      <c r="N491" s="753">
        <v>371.22</v>
      </c>
    </row>
    <row r="492" spans="1:14" ht="14.45" customHeight="1" x14ac:dyDescent="0.2">
      <c r="A492" s="747" t="s">
        <v>577</v>
      </c>
      <c r="B492" s="748" t="s">
        <v>578</v>
      </c>
      <c r="C492" s="749" t="s">
        <v>598</v>
      </c>
      <c r="D492" s="750" t="s">
        <v>599</v>
      </c>
      <c r="E492" s="751">
        <v>50113001</v>
      </c>
      <c r="F492" s="750" t="s">
        <v>601</v>
      </c>
      <c r="G492" s="749" t="s">
        <v>615</v>
      </c>
      <c r="H492" s="749">
        <v>215904</v>
      </c>
      <c r="I492" s="749">
        <v>215904</v>
      </c>
      <c r="J492" s="749" t="s">
        <v>1298</v>
      </c>
      <c r="K492" s="749" t="s">
        <v>1299</v>
      </c>
      <c r="L492" s="752">
        <v>119.19999999999997</v>
      </c>
      <c r="M492" s="752">
        <v>1</v>
      </c>
      <c r="N492" s="753">
        <v>119.19999999999997</v>
      </c>
    </row>
    <row r="493" spans="1:14" ht="14.45" customHeight="1" x14ac:dyDescent="0.2">
      <c r="A493" s="747" t="s">
        <v>577</v>
      </c>
      <c r="B493" s="748" t="s">
        <v>578</v>
      </c>
      <c r="C493" s="749" t="s">
        <v>598</v>
      </c>
      <c r="D493" s="750" t="s">
        <v>599</v>
      </c>
      <c r="E493" s="751">
        <v>50113001</v>
      </c>
      <c r="F493" s="750" t="s">
        <v>601</v>
      </c>
      <c r="G493" s="749" t="s">
        <v>602</v>
      </c>
      <c r="H493" s="749">
        <v>175569</v>
      </c>
      <c r="I493" s="749">
        <v>75569</v>
      </c>
      <c r="J493" s="749" t="s">
        <v>1300</v>
      </c>
      <c r="K493" s="749" t="s">
        <v>1301</v>
      </c>
      <c r="L493" s="752">
        <v>475.81999999999994</v>
      </c>
      <c r="M493" s="752">
        <v>1</v>
      </c>
      <c r="N493" s="753">
        <v>475.81999999999994</v>
      </c>
    </row>
    <row r="494" spans="1:14" ht="14.45" customHeight="1" x14ac:dyDescent="0.2">
      <c r="A494" s="747" t="s">
        <v>577</v>
      </c>
      <c r="B494" s="748" t="s">
        <v>578</v>
      </c>
      <c r="C494" s="749" t="s">
        <v>598</v>
      </c>
      <c r="D494" s="750" t="s">
        <v>599</v>
      </c>
      <c r="E494" s="751">
        <v>50113001</v>
      </c>
      <c r="F494" s="750" t="s">
        <v>601</v>
      </c>
      <c r="G494" s="749" t="s">
        <v>602</v>
      </c>
      <c r="H494" s="749">
        <v>191032</v>
      </c>
      <c r="I494" s="749">
        <v>91032</v>
      </c>
      <c r="J494" s="749" t="s">
        <v>974</v>
      </c>
      <c r="K494" s="749" t="s">
        <v>975</v>
      </c>
      <c r="L494" s="752">
        <v>29.780000000000008</v>
      </c>
      <c r="M494" s="752">
        <v>1</v>
      </c>
      <c r="N494" s="753">
        <v>29.780000000000008</v>
      </c>
    </row>
    <row r="495" spans="1:14" ht="14.45" customHeight="1" x14ac:dyDescent="0.2">
      <c r="A495" s="747" t="s">
        <v>577</v>
      </c>
      <c r="B495" s="748" t="s">
        <v>578</v>
      </c>
      <c r="C495" s="749" t="s">
        <v>598</v>
      </c>
      <c r="D495" s="750" t="s">
        <v>599</v>
      </c>
      <c r="E495" s="751">
        <v>50113001</v>
      </c>
      <c r="F495" s="750" t="s">
        <v>601</v>
      </c>
      <c r="G495" s="749" t="s">
        <v>602</v>
      </c>
      <c r="H495" s="749">
        <v>101147</v>
      </c>
      <c r="I495" s="749">
        <v>1147</v>
      </c>
      <c r="J495" s="749" t="s">
        <v>1302</v>
      </c>
      <c r="K495" s="749" t="s">
        <v>1303</v>
      </c>
      <c r="L495" s="752">
        <v>148.86000000000001</v>
      </c>
      <c r="M495" s="752">
        <v>1</v>
      </c>
      <c r="N495" s="753">
        <v>148.86000000000001</v>
      </c>
    </row>
    <row r="496" spans="1:14" ht="14.45" customHeight="1" x14ac:dyDescent="0.2">
      <c r="A496" s="747" t="s">
        <v>577</v>
      </c>
      <c r="B496" s="748" t="s">
        <v>578</v>
      </c>
      <c r="C496" s="749" t="s">
        <v>598</v>
      </c>
      <c r="D496" s="750" t="s">
        <v>599</v>
      </c>
      <c r="E496" s="751">
        <v>50113001</v>
      </c>
      <c r="F496" s="750" t="s">
        <v>601</v>
      </c>
      <c r="G496" s="749" t="s">
        <v>615</v>
      </c>
      <c r="H496" s="749">
        <v>208204</v>
      </c>
      <c r="I496" s="749">
        <v>208204</v>
      </c>
      <c r="J496" s="749" t="s">
        <v>1304</v>
      </c>
      <c r="K496" s="749" t="s">
        <v>1305</v>
      </c>
      <c r="L496" s="752">
        <v>48.97999999999999</v>
      </c>
      <c r="M496" s="752">
        <v>1</v>
      </c>
      <c r="N496" s="753">
        <v>48.97999999999999</v>
      </c>
    </row>
    <row r="497" spans="1:14" ht="14.45" customHeight="1" x14ac:dyDescent="0.2">
      <c r="A497" s="747" t="s">
        <v>577</v>
      </c>
      <c r="B497" s="748" t="s">
        <v>578</v>
      </c>
      <c r="C497" s="749" t="s">
        <v>598</v>
      </c>
      <c r="D497" s="750" t="s">
        <v>599</v>
      </c>
      <c r="E497" s="751">
        <v>50113001</v>
      </c>
      <c r="F497" s="750" t="s">
        <v>601</v>
      </c>
      <c r="G497" s="749" t="s">
        <v>615</v>
      </c>
      <c r="H497" s="749">
        <v>158172</v>
      </c>
      <c r="I497" s="749">
        <v>58172</v>
      </c>
      <c r="J497" s="749" t="s">
        <v>1306</v>
      </c>
      <c r="K497" s="749" t="s">
        <v>1307</v>
      </c>
      <c r="L497" s="752">
        <v>251.78</v>
      </c>
      <c r="M497" s="752">
        <v>1</v>
      </c>
      <c r="N497" s="753">
        <v>251.78</v>
      </c>
    </row>
    <row r="498" spans="1:14" ht="14.45" customHeight="1" x14ac:dyDescent="0.2">
      <c r="A498" s="747" t="s">
        <v>577</v>
      </c>
      <c r="B498" s="748" t="s">
        <v>578</v>
      </c>
      <c r="C498" s="749" t="s">
        <v>598</v>
      </c>
      <c r="D498" s="750" t="s">
        <v>599</v>
      </c>
      <c r="E498" s="751">
        <v>50113001</v>
      </c>
      <c r="F498" s="750" t="s">
        <v>601</v>
      </c>
      <c r="G498" s="749" t="s">
        <v>615</v>
      </c>
      <c r="H498" s="749">
        <v>109709</v>
      </c>
      <c r="I498" s="749">
        <v>9709</v>
      </c>
      <c r="J498" s="749" t="s">
        <v>983</v>
      </c>
      <c r="K498" s="749" t="s">
        <v>984</v>
      </c>
      <c r="L498" s="752">
        <v>64.959999999999994</v>
      </c>
      <c r="M498" s="752">
        <v>10</v>
      </c>
      <c r="N498" s="753">
        <v>649.59999999999991</v>
      </c>
    </row>
    <row r="499" spans="1:14" ht="14.45" customHeight="1" x14ac:dyDescent="0.2">
      <c r="A499" s="747" t="s">
        <v>577</v>
      </c>
      <c r="B499" s="748" t="s">
        <v>578</v>
      </c>
      <c r="C499" s="749" t="s">
        <v>598</v>
      </c>
      <c r="D499" s="750" t="s">
        <v>599</v>
      </c>
      <c r="E499" s="751">
        <v>50113001</v>
      </c>
      <c r="F499" s="750" t="s">
        <v>601</v>
      </c>
      <c r="G499" s="749" t="s">
        <v>602</v>
      </c>
      <c r="H499" s="749">
        <v>194852</v>
      </c>
      <c r="I499" s="749">
        <v>94852</v>
      </c>
      <c r="J499" s="749" t="s">
        <v>1308</v>
      </c>
      <c r="K499" s="749" t="s">
        <v>1309</v>
      </c>
      <c r="L499" s="752">
        <v>1030.5800000000004</v>
      </c>
      <c r="M499" s="752">
        <v>1</v>
      </c>
      <c r="N499" s="753">
        <v>1030.5800000000004</v>
      </c>
    </row>
    <row r="500" spans="1:14" ht="14.45" customHeight="1" x14ac:dyDescent="0.2">
      <c r="A500" s="747" t="s">
        <v>577</v>
      </c>
      <c r="B500" s="748" t="s">
        <v>578</v>
      </c>
      <c r="C500" s="749" t="s">
        <v>598</v>
      </c>
      <c r="D500" s="750" t="s">
        <v>599</v>
      </c>
      <c r="E500" s="751">
        <v>50113001</v>
      </c>
      <c r="F500" s="750" t="s">
        <v>601</v>
      </c>
      <c r="G500" s="749" t="s">
        <v>602</v>
      </c>
      <c r="H500" s="749">
        <v>225688</v>
      </c>
      <c r="I500" s="749">
        <v>225688</v>
      </c>
      <c r="J500" s="749" t="s">
        <v>985</v>
      </c>
      <c r="K500" s="749" t="s">
        <v>1310</v>
      </c>
      <c r="L500" s="752">
        <v>77.919999999999987</v>
      </c>
      <c r="M500" s="752">
        <v>2</v>
      </c>
      <c r="N500" s="753">
        <v>155.83999999999997</v>
      </c>
    </row>
    <row r="501" spans="1:14" ht="14.45" customHeight="1" x14ac:dyDescent="0.2">
      <c r="A501" s="747" t="s">
        <v>577</v>
      </c>
      <c r="B501" s="748" t="s">
        <v>578</v>
      </c>
      <c r="C501" s="749" t="s">
        <v>598</v>
      </c>
      <c r="D501" s="750" t="s">
        <v>599</v>
      </c>
      <c r="E501" s="751">
        <v>50113001</v>
      </c>
      <c r="F501" s="750" t="s">
        <v>601</v>
      </c>
      <c r="G501" s="749" t="s">
        <v>602</v>
      </c>
      <c r="H501" s="749">
        <v>188848</v>
      </c>
      <c r="I501" s="749">
        <v>188848</v>
      </c>
      <c r="J501" s="749" t="s">
        <v>1311</v>
      </c>
      <c r="K501" s="749" t="s">
        <v>1312</v>
      </c>
      <c r="L501" s="752">
        <v>23.560000000000009</v>
      </c>
      <c r="M501" s="752">
        <v>1</v>
      </c>
      <c r="N501" s="753">
        <v>23.560000000000009</v>
      </c>
    </row>
    <row r="502" spans="1:14" ht="14.45" customHeight="1" x14ac:dyDescent="0.2">
      <c r="A502" s="747" t="s">
        <v>577</v>
      </c>
      <c r="B502" s="748" t="s">
        <v>578</v>
      </c>
      <c r="C502" s="749" t="s">
        <v>598</v>
      </c>
      <c r="D502" s="750" t="s">
        <v>599</v>
      </c>
      <c r="E502" s="751">
        <v>50113001</v>
      </c>
      <c r="F502" s="750" t="s">
        <v>601</v>
      </c>
      <c r="G502" s="749" t="s">
        <v>602</v>
      </c>
      <c r="H502" s="749">
        <v>195459</v>
      </c>
      <c r="I502" s="749">
        <v>95459</v>
      </c>
      <c r="J502" s="749" t="s">
        <v>1313</v>
      </c>
      <c r="K502" s="749" t="s">
        <v>1228</v>
      </c>
      <c r="L502" s="752">
        <v>81.91</v>
      </c>
      <c r="M502" s="752">
        <v>1</v>
      </c>
      <c r="N502" s="753">
        <v>81.91</v>
      </c>
    </row>
    <row r="503" spans="1:14" ht="14.45" customHeight="1" x14ac:dyDescent="0.2">
      <c r="A503" s="747" t="s">
        <v>577</v>
      </c>
      <c r="B503" s="748" t="s">
        <v>578</v>
      </c>
      <c r="C503" s="749" t="s">
        <v>598</v>
      </c>
      <c r="D503" s="750" t="s">
        <v>599</v>
      </c>
      <c r="E503" s="751">
        <v>50113001</v>
      </c>
      <c r="F503" s="750" t="s">
        <v>601</v>
      </c>
      <c r="G503" s="749" t="s">
        <v>615</v>
      </c>
      <c r="H503" s="749">
        <v>849266</v>
      </c>
      <c r="I503" s="749">
        <v>162444</v>
      </c>
      <c r="J503" s="749" t="s">
        <v>1314</v>
      </c>
      <c r="K503" s="749" t="s">
        <v>1315</v>
      </c>
      <c r="L503" s="752">
        <v>82.12</v>
      </c>
      <c r="M503" s="752">
        <v>6</v>
      </c>
      <c r="N503" s="753">
        <v>492.72</v>
      </c>
    </row>
    <row r="504" spans="1:14" ht="14.45" customHeight="1" x14ac:dyDescent="0.2">
      <c r="A504" s="747" t="s">
        <v>577</v>
      </c>
      <c r="B504" s="748" t="s">
        <v>578</v>
      </c>
      <c r="C504" s="749" t="s">
        <v>598</v>
      </c>
      <c r="D504" s="750" t="s">
        <v>599</v>
      </c>
      <c r="E504" s="751">
        <v>50113001</v>
      </c>
      <c r="F504" s="750" t="s">
        <v>601</v>
      </c>
      <c r="G504" s="749" t="s">
        <v>602</v>
      </c>
      <c r="H504" s="749">
        <v>225261</v>
      </c>
      <c r="I504" s="749">
        <v>225261</v>
      </c>
      <c r="J504" s="749" t="s">
        <v>989</v>
      </c>
      <c r="K504" s="749" t="s">
        <v>990</v>
      </c>
      <c r="L504" s="752">
        <v>57.93</v>
      </c>
      <c r="M504" s="752">
        <v>21</v>
      </c>
      <c r="N504" s="753">
        <v>1216.53</v>
      </c>
    </row>
    <row r="505" spans="1:14" ht="14.45" customHeight="1" x14ac:dyDescent="0.2">
      <c r="A505" s="747" t="s">
        <v>577</v>
      </c>
      <c r="B505" s="748" t="s">
        <v>578</v>
      </c>
      <c r="C505" s="749" t="s">
        <v>598</v>
      </c>
      <c r="D505" s="750" t="s">
        <v>599</v>
      </c>
      <c r="E505" s="751">
        <v>50113001</v>
      </c>
      <c r="F505" s="750" t="s">
        <v>601</v>
      </c>
      <c r="G505" s="749" t="s">
        <v>602</v>
      </c>
      <c r="H505" s="749">
        <v>100610</v>
      </c>
      <c r="I505" s="749">
        <v>610</v>
      </c>
      <c r="J505" s="749" t="s">
        <v>991</v>
      </c>
      <c r="K505" s="749" t="s">
        <v>992</v>
      </c>
      <c r="L505" s="752">
        <v>72.486363636363635</v>
      </c>
      <c r="M505" s="752">
        <v>11</v>
      </c>
      <c r="N505" s="753">
        <v>797.34999999999991</v>
      </c>
    </row>
    <row r="506" spans="1:14" ht="14.45" customHeight="1" x14ac:dyDescent="0.2">
      <c r="A506" s="747" t="s">
        <v>577</v>
      </c>
      <c r="B506" s="748" t="s">
        <v>578</v>
      </c>
      <c r="C506" s="749" t="s">
        <v>598</v>
      </c>
      <c r="D506" s="750" t="s">
        <v>599</v>
      </c>
      <c r="E506" s="751">
        <v>50113001</v>
      </c>
      <c r="F506" s="750" t="s">
        <v>601</v>
      </c>
      <c r="G506" s="749" t="s">
        <v>602</v>
      </c>
      <c r="H506" s="749">
        <v>116445</v>
      </c>
      <c r="I506" s="749">
        <v>16445</v>
      </c>
      <c r="J506" s="749" t="s">
        <v>1316</v>
      </c>
      <c r="K506" s="749" t="s">
        <v>1317</v>
      </c>
      <c r="L506" s="752">
        <v>121.44</v>
      </c>
      <c r="M506" s="752">
        <v>1</v>
      </c>
      <c r="N506" s="753">
        <v>121.44</v>
      </c>
    </row>
    <row r="507" spans="1:14" ht="14.45" customHeight="1" x14ac:dyDescent="0.2">
      <c r="A507" s="747" t="s">
        <v>577</v>
      </c>
      <c r="B507" s="748" t="s">
        <v>578</v>
      </c>
      <c r="C507" s="749" t="s">
        <v>598</v>
      </c>
      <c r="D507" s="750" t="s">
        <v>599</v>
      </c>
      <c r="E507" s="751">
        <v>50113001</v>
      </c>
      <c r="F507" s="750" t="s">
        <v>601</v>
      </c>
      <c r="G507" s="749" t="s">
        <v>615</v>
      </c>
      <c r="H507" s="749">
        <v>158191</v>
      </c>
      <c r="I507" s="749">
        <v>158191</v>
      </c>
      <c r="J507" s="749" t="s">
        <v>1318</v>
      </c>
      <c r="K507" s="749" t="s">
        <v>1319</v>
      </c>
      <c r="L507" s="752">
        <v>58.880000000000031</v>
      </c>
      <c r="M507" s="752">
        <v>1</v>
      </c>
      <c r="N507" s="753">
        <v>58.880000000000031</v>
      </c>
    </row>
    <row r="508" spans="1:14" ht="14.45" customHeight="1" x14ac:dyDescent="0.2">
      <c r="A508" s="747" t="s">
        <v>577</v>
      </c>
      <c r="B508" s="748" t="s">
        <v>578</v>
      </c>
      <c r="C508" s="749" t="s">
        <v>598</v>
      </c>
      <c r="D508" s="750" t="s">
        <v>599</v>
      </c>
      <c r="E508" s="751">
        <v>50113001</v>
      </c>
      <c r="F508" s="750" t="s">
        <v>601</v>
      </c>
      <c r="G508" s="749" t="s">
        <v>602</v>
      </c>
      <c r="H508" s="749">
        <v>184360</v>
      </c>
      <c r="I508" s="749">
        <v>84360</v>
      </c>
      <c r="J508" s="749" t="s">
        <v>995</v>
      </c>
      <c r="K508" s="749" t="s">
        <v>996</v>
      </c>
      <c r="L508" s="752">
        <v>149.68000000000004</v>
      </c>
      <c r="M508" s="752">
        <v>1</v>
      </c>
      <c r="N508" s="753">
        <v>149.68000000000004</v>
      </c>
    </row>
    <row r="509" spans="1:14" ht="14.45" customHeight="1" x14ac:dyDescent="0.2">
      <c r="A509" s="747" t="s">
        <v>577</v>
      </c>
      <c r="B509" s="748" t="s">
        <v>578</v>
      </c>
      <c r="C509" s="749" t="s">
        <v>598</v>
      </c>
      <c r="D509" s="750" t="s">
        <v>599</v>
      </c>
      <c r="E509" s="751">
        <v>50113001</v>
      </c>
      <c r="F509" s="750" t="s">
        <v>601</v>
      </c>
      <c r="G509" s="749" t="s">
        <v>602</v>
      </c>
      <c r="H509" s="749">
        <v>175025</v>
      </c>
      <c r="I509" s="749">
        <v>75025</v>
      </c>
      <c r="J509" s="749" t="s">
        <v>1320</v>
      </c>
      <c r="K509" s="749" t="s">
        <v>1321</v>
      </c>
      <c r="L509" s="752">
        <v>43.919999999999995</v>
      </c>
      <c r="M509" s="752">
        <v>3</v>
      </c>
      <c r="N509" s="753">
        <v>131.76</v>
      </c>
    </row>
    <row r="510" spans="1:14" ht="14.45" customHeight="1" x14ac:dyDescent="0.2">
      <c r="A510" s="747" t="s">
        <v>577</v>
      </c>
      <c r="B510" s="748" t="s">
        <v>578</v>
      </c>
      <c r="C510" s="749" t="s">
        <v>598</v>
      </c>
      <c r="D510" s="750" t="s">
        <v>599</v>
      </c>
      <c r="E510" s="751">
        <v>50113001</v>
      </c>
      <c r="F510" s="750" t="s">
        <v>601</v>
      </c>
      <c r="G510" s="749" t="s">
        <v>602</v>
      </c>
      <c r="H510" s="749">
        <v>148578</v>
      </c>
      <c r="I510" s="749">
        <v>48578</v>
      </c>
      <c r="J510" s="749" t="s">
        <v>1002</v>
      </c>
      <c r="K510" s="749" t="s">
        <v>1003</v>
      </c>
      <c r="L510" s="752">
        <v>54.92</v>
      </c>
      <c r="M510" s="752">
        <v>1</v>
      </c>
      <c r="N510" s="753">
        <v>54.92</v>
      </c>
    </row>
    <row r="511" spans="1:14" ht="14.45" customHeight="1" x14ac:dyDescent="0.2">
      <c r="A511" s="747" t="s">
        <v>577</v>
      </c>
      <c r="B511" s="748" t="s">
        <v>578</v>
      </c>
      <c r="C511" s="749" t="s">
        <v>598</v>
      </c>
      <c r="D511" s="750" t="s">
        <v>599</v>
      </c>
      <c r="E511" s="751">
        <v>50113001</v>
      </c>
      <c r="F511" s="750" t="s">
        <v>601</v>
      </c>
      <c r="G511" s="749" t="s">
        <v>602</v>
      </c>
      <c r="H511" s="749">
        <v>848632</v>
      </c>
      <c r="I511" s="749">
        <v>125315</v>
      </c>
      <c r="J511" s="749" t="s">
        <v>1002</v>
      </c>
      <c r="K511" s="749" t="s">
        <v>1004</v>
      </c>
      <c r="L511" s="752">
        <v>58.188000000000009</v>
      </c>
      <c r="M511" s="752">
        <v>50</v>
      </c>
      <c r="N511" s="753">
        <v>2909.4000000000005</v>
      </c>
    </row>
    <row r="512" spans="1:14" ht="14.45" customHeight="1" x14ac:dyDescent="0.2">
      <c r="A512" s="747" t="s">
        <v>577</v>
      </c>
      <c r="B512" s="748" t="s">
        <v>578</v>
      </c>
      <c r="C512" s="749" t="s">
        <v>598</v>
      </c>
      <c r="D512" s="750" t="s">
        <v>599</v>
      </c>
      <c r="E512" s="751">
        <v>50113001</v>
      </c>
      <c r="F512" s="750" t="s">
        <v>601</v>
      </c>
      <c r="G512" s="749" t="s">
        <v>602</v>
      </c>
      <c r="H512" s="749">
        <v>102429</v>
      </c>
      <c r="I512" s="749">
        <v>2429</v>
      </c>
      <c r="J512" s="749" t="s">
        <v>1322</v>
      </c>
      <c r="K512" s="749" t="s">
        <v>1195</v>
      </c>
      <c r="L512" s="752">
        <v>50.58</v>
      </c>
      <c r="M512" s="752">
        <v>1</v>
      </c>
      <c r="N512" s="753">
        <v>50.58</v>
      </c>
    </row>
    <row r="513" spans="1:14" ht="14.45" customHeight="1" x14ac:dyDescent="0.2">
      <c r="A513" s="747" t="s">
        <v>577</v>
      </c>
      <c r="B513" s="748" t="s">
        <v>578</v>
      </c>
      <c r="C513" s="749" t="s">
        <v>598</v>
      </c>
      <c r="D513" s="750" t="s">
        <v>599</v>
      </c>
      <c r="E513" s="751">
        <v>50113001</v>
      </c>
      <c r="F513" s="750" t="s">
        <v>601</v>
      </c>
      <c r="G513" s="749" t="s">
        <v>602</v>
      </c>
      <c r="H513" s="749">
        <v>210402</v>
      </c>
      <c r="I513" s="749">
        <v>210402</v>
      </c>
      <c r="J513" s="749" t="s">
        <v>1323</v>
      </c>
      <c r="K513" s="749" t="s">
        <v>1324</v>
      </c>
      <c r="L513" s="752">
        <v>934.08</v>
      </c>
      <c r="M513" s="752">
        <v>1</v>
      </c>
      <c r="N513" s="753">
        <v>934.08</v>
      </c>
    </row>
    <row r="514" spans="1:14" ht="14.45" customHeight="1" x14ac:dyDescent="0.2">
      <c r="A514" s="747" t="s">
        <v>577</v>
      </c>
      <c r="B514" s="748" t="s">
        <v>578</v>
      </c>
      <c r="C514" s="749" t="s">
        <v>598</v>
      </c>
      <c r="D514" s="750" t="s">
        <v>599</v>
      </c>
      <c r="E514" s="751">
        <v>50113001</v>
      </c>
      <c r="F514" s="750" t="s">
        <v>601</v>
      </c>
      <c r="G514" s="749" t="s">
        <v>602</v>
      </c>
      <c r="H514" s="749">
        <v>201137</v>
      </c>
      <c r="I514" s="749">
        <v>201137</v>
      </c>
      <c r="J514" s="749" t="s">
        <v>1325</v>
      </c>
      <c r="K514" s="749" t="s">
        <v>1326</v>
      </c>
      <c r="L514" s="752">
        <v>23.32</v>
      </c>
      <c r="M514" s="752">
        <v>5</v>
      </c>
      <c r="N514" s="753">
        <v>116.6</v>
      </c>
    </row>
    <row r="515" spans="1:14" ht="14.45" customHeight="1" x14ac:dyDescent="0.2">
      <c r="A515" s="747" t="s">
        <v>577</v>
      </c>
      <c r="B515" s="748" t="s">
        <v>578</v>
      </c>
      <c r="C515" s="749" t="s">
        <v>598</v>
      </c>
      <c r="D515" s="750" t="s">
        <v>599</v>
      </c>
      <c r="E515" s="751">
        <v>50113001</v>
      </c>
      <c r="F515" s="750" t="s">
        <v>601</v>
      </c>
      <c r="G515" s="749" t="s">
        <v>615</v>
      </c>
      <c r="H515" s="749">
        <v>190958</v>
      </c>
      <c r="I515" s="749">
        <v>190958</v>
      </c>
      <c r="J515" s="749" t="s">
        <v>1014</v>
      </c>
      <c r="K515" s="749" t="s">
        <v>664</v>
      </c>
      <c r="L515" s="752">
        <v>140.72</v>
      </c>
      <c r="M515" s="752">
        <v>2</v>
      </c>
      <c r="N515" s="753">
        <v>281.44</v>
      </c>
    </row>
    <row r="516" spans="1:14" ht="14.45" customHeight="1" x14ac:dyDescent="0.2">
      <c r="A516" s="747" t="s">
        <v>577</v>
      </c>
      <c r="B516" s="748" t="s">
        <v>578</v>
      </c>
      <c r="C516" s="749" t="s">
        <v>598</v>
      </c>
      <c r="D516" s="750" t="s">
        <v>599</v>
      </c>
      <c r="E516" s="751">
        <v>50113001</v>
      </c>
      <c r="F516" s="750" t="s">
        <v>601</v>
      </c>
      <c r="G516" s="749" t="s">
        <v>615</v>
      </c>
      <c r="H516" s="749">
        <v>156981</v>
      </c>
      <c r="I516" s="749">
        <v>56981</v>
      </c>
      <c r="J516" s="749" t="s">
        <v>1019</v>
      </c>
      <c r="K516" s="749" t="s">
        <v>1020</v>
      </c>
      <c r="L516" s="752">
        <v>30.179999999999996</v>
      </c>
      <c r="M516" s="752">
        <v>1</v>
      </c>
      <c r="N516" s="753">
        <v>30.179999999999996</v>
      </c>
    </row>
    <row r="517" spans="1:14" ht="14.45" customHeight="1" x14ac:dyDescent="0.2">
      <c r="A517" s="747" t="s">
        <v>577</v>
      </c>
      <c r="B517" s="748" t="s">
        <v>578</v>
      </c>
      <c r="C517" s="749" t="s">
        <v>598</v>
      </c>
      <c r="D517" s="750" t="s">
        <v>599</v>
      </c>
      <c r="E517" s="751">
        <v>50113001</v>
      </c>
      <c r="F517" s="750" t="s">
        <v>601</v>
      </c>
      <c r="G517" s="749" t="s">
        <v>602</v>
      </c>
      <c r="H517" s="749">
        <v>228981</v>
      </c>
      <c r="I517" s="749">
        <v>228981</v>
      </c>
      <c r="J517" s="749" t="s">
        <v>1327</v>
      </c>
      <c r="K517" s="749" t="s">
        <v>1328</v>
      </c>
      <c r="L517" s="752">
        <v>102.34</v>
      </c>
      <c r="M517" s="752">
        <v>1</v>
      </c>
      <c r="N517" s="753">
        <v>102.34</v>
      </c>
    </row>
    <row r="518" spans="1:14" ht="14.45" customHeight="1" x14ac:dyDescent="0.2">
      <c r="A518" s="747" t="s">
        <v>577</v>
      </c>
      <c r="B518" s="748" t="s">
        <v>578</v>
      </c>
      <c r="C518" s="749" t="s">
        <v>598</v>
      </c>
      <c r="D518" s="750" t="s">
        <v>599</v>
      </c>
      <c r="E518" s="751">
        <v>50113001</v>
      </c>
      <c r="F518" s="750" t="s">
        <v>601</v>
      </c>
      <c r="G518" s="749" t="s">
        <v>602</v>
      </c>
      <c r="H518" s="749">
        <v>103550</v>
      </c>
      <c r="I518" s="749">
        <v>3550</v>
      </c>
      <c r="J518" s="749" t="s">
        <v>1033</v>
      </c>
      <c r="K518" s="749" t="s">
        <v>1034</v>
      </c>
      <c r="L518" s="752">
        <v>39.859999999999992</v>
      </c>
      <c r="M518" s="752">
        <v>2</v>
      </c>
      <c r="N518" s="753">
        <v>79.719999999999985</v>
      </c>
    </row>
    <row r="519" spans="1:14" ht="14.45" customHeight="1" x14ac:dyDescent="0.2">
      <c r="A519" s="747" t="s">
        <v>577</v>
      </c>
      <c r="B519" s="748" t="s">
        <v>578</v>
      </c>
      <c r="C519" s="749" t="s">
        <v>598</v>
      </c>
      <c r="D519" s="750" t="s">
        <v>599</v>
      </c>
      <c r="E519" s="751">
        <v>50113001</v>
      </c>
      <c r="F519" s="750" t="s">
        <v>601</v>
      </c>
      <c r="G519" s="749" t="s">
        <v>602</v>
      </c>
      <c r="H519" s="749">
        <v>146755</v>
      </c>
      <c r="I519" s="749">
        <v>46755</v>
      </c>
      <c r="J519" s="749" t="s">
        <v>1036</v>
      </c>
      <c r="K519" s="749" t="s">
        <v>1037</v>
      </c>
      <c r="L519" s="752">
        <v>83.66</v>
      </c>
      <c r="M519" s="752">
        <v>1</v>
      </c>
      <c r="N519" s="753">
        <v>83.66</v>
      </c>
    </row>
    <row r="520" spans="1:14" ht="14.45" customHeight="1" x14ac:dyDescent="0.2">
      <c r="A520" s="747" t="s">
        <v>577</v>
      </c>
      <c r="B520" s="748" t="s">
        <v>578</v>
      </c>
      <c r="C520" s="749" t="s">
        <v>598</v>
      </c>
      <c r="D520" s="750" t="s">
        <v>599</v>
      </c>
      <c r="E520" s="751">
        <v>50113001</v>
      </c>
      <c r="F520" s="750" t="s">
        <v>601</v>
      </c>
      <c r="G520" s="749" t="s">
        <v>602</v>
      </c>
      <c r="H520" s="749">
        <v>142595</v>
      </c>
      <c r="I520" s="749">
        <v>42595</v>
      </c>
      <c r="J520" s="749" t="s">
        <v>1329</v>
      </c>
      <c r="K520" s="749" t="s">
        <v>1330</v>
      </c>
      <c r="L520" s="752">
        <v>963.17</v>
      </c>
      <c r="M520" s="752">
        <v>1</v>
      </c>
      <c r="N520" s="753">
        <v>963.17</v>
      </c>
    </row>
    <row r="521" spans="1:14" ht="14.45" customHeight="1" x14ac:dyDescent="0.2">
      <c r="A521" s="747" t="s">
        <v>577</v>
      </c>
      <c r="B521" s="748" t="s">
        <v>578</v>
      </c>
      <c r="C521" s="749" t="s">
        <v>598</v>
      </c>
      <c r="D521" s="750" t="s">
        <v>599</v>
      </c>
      <c r="E521" s="751">
        <v>50113001</v>
      </c>
      <c r="F521" s="750" t="s">
        <v>601</v>
      </c>
      <c r="G521" s="749" t="s">
        <v>615</v>
      </c>
      <c r="H521" s="749">
        <v>166030</v>
      </c>
      <c r="I521" s="749">
        <v>66030</v>
      </c>
      <c r="J521" s="749" t="s">
        <v>1051</v>
      </c>
      <c r="K521" s="749" t="s">
        <v>1052</v>
      </c>
      <c r="L521" s="752">
        <v>29.85</v>
      </c>
      <c r="M521" s="752">
        <v>4</v>
      </c>
      <c r="N521" s="753">
        <v>119.4</v>
      </c>
    </row>
    <row r="522" spans="1:14" ht="14.45" customHeight="1" x14ac:dyDescent="0.2">
      <c r="A522" s="747" t="s">
        <v>577</v>
      </c>
      <c r="B522" s="748" t="s">
        <v>578</v>
      </c>
      <c r="C522" s="749" t="s">
        <v>598</v>
      </c>
      <c r="D522" s="750" t="s">
        <v>599</v>
      </c>
      <c r="E522" s="751">
        <v>50113001</v>
      </c>
      <c r="F522" s="750" t="s">
        <v>601</v>
      </c>
      <c r="G522" s="749" t="s">
        <v>615</v>
      </c>
      <c r="H522" s="749">
        <v>233360</v>
      </c>
      <c r="I522" s="749">
        <v>233360</v>
      </c>
      <c r="J522" s="749" t="s">
        <v>1055</v>
      </c>
      <c r="K522" s="749" t="s">
        <v>1057</v>
      </c>
      <c r="L522" s="752">
        <v>22.130000000000003</v>
      </c>
      <c r="M522" s="752">
        <v>2</v>
      </c>
      <c r="N522" s="753">
        <v>44.260000000000005</v>
      </c>
    </row>
    <row r="523" spans="1:14" ht="14.45" customHeight="1" x14ac:dyDescent="0.2">
      <c r="A523" s="747" t="s">
        <v>577</v>
      </c>
      <c r="B523" s="748" t="s">
        <v>578</v>
      </c>
      <c r="C523" s="749" t="s">
        <v>598</v>
      </c>
      <c r="D523" s="750" t="s">
        <v>599</v>
      </c>
      <c r="E523" s="751">
        <v>50113002</v>
      </c>
      <c r="F523" s="750" t="s">
        <v>1331</v>
      </c>
      <c r="G523" s="749" t="s">
        <v>602</v>
      </c>
      <c r="H523" s="749">
        <v>149415</v>
      </c>
      <c r="I523" s="749">
        <v>49415</v>
      </c>
      <c r="J523" s="749" t="s">
        <v>1332</v>
      </c>
      <c r="K523" s="749" t="s">
        <v>1333</v>
      </c>
      <c r="L523" s="752">
        <v>1680.58</v>
      </c>
      <c r="M523" s="752">
        <v>1</v>
      </c>
      <c r="N523" s="753">
        <v>1680.58</v>
      </c>
    </row>
    <row r="524" spans="1:14" ht="14.45" customHeight="1" x14ac:dyDescent="0.2">
      <c r="A524" s="747" t="s">
        <v>577</v>
      </c>
      <c r="B524" s="748" t="s">
        <v>578</v>
      </c>
      <c r="C524" s="749" t="s">
        <v>598</v>
      </c>
      <c r="D524" s="750" t="s">
        <v>599</v>
      </c>
      <c r="E524" s="751">
        <v>50113002</v>
      </c>
      <c r="F524" s="750" t="s">
        <v>1331</v>
      </c>
      <c r="G524" s="749" t="s">
        <v>602</v>
      </c>
      <c r="H524" s="749">
        <v>103414</v>
      </c>
      <c r="I524" s="749">
        <v>3414</v>
      </c>
      <c r="J524" s="749" t="s">
        <v>1334</v>
      </c>
      <c r="K524" s="749" t="s">
        <v>1335</v>
      </c>
      <c r="L524" s="752">
        <v>2513.7399999999998</v>
      </c>
      <c r="M524" s="752">
        <v>1</v>
      </c>
      <c r="N524" s="753">
        <v>2513.7399999999998</v>
      </c>
    </row>
    <row r="525" spans="1:14" ht="14.45" customHeight="1" x14ac:dyDescent="0.2">
      <c r="A525" s="747" t="s">
        <v>577</v>
      </c>
      <c r="B525" s="748" t="s">
        <v>578</v>
      </c>
      <c r="C525" s="749" t="s">
        <v>598</v>
      </c>
      <c r="D525" s="750" t="s">
        <v>599</v>
      </c>
      <c r="E525" s="751">
        <v>50113002</v>
      </c>
      <c r="F525" s="750" t="s">
        <v>1331</v>
      </c>
      <c r="G525" s="749" t="s">
        <v>602</v>
      </c>
      <c r="H525" s="749">
        <v>110996</v>
      </c>
      <c r="I525" s="749">
        <v>10996</v>
      </c>
      <c r="J525" s="749" t="s">
        <v>1336</v>
      </c>
      <c r="K525" s="749" t="s">
        <v>1335</v>
      </c>
      <c r="L525" s="752">
        <v>2400</v>
      </c>
      <c r="M525" s="752">
        <v>1</v>
      </c>
      <c r="N525" s="753">
        <v>2400</v>
      </c>
    </row>
    <row r="526" spans="1:14" ht="14.45" customHeight="1" x14ac:dyDescent="0.2">
      <c r="A526" s="747" t="s">
        <v>577</v>
      </c>
      <c r="B526" s="748" t="s">
        <v>578</v>
      </c>
      <c r="C526" s="749" t="s">
        <v>598</v>
      </c>
      <c r="D526" s="750" t="s">
        <v>599</v>
      </c>
      <c r="E526" s="751">
        <v>50113006</v>
      </c>
      <c r="F526" s="750" t="s">
        <v>1062</v>
      </c>
      <c r="G526" s="749" t="s">
        <v>615</v>
      </c>
      <c r="H526" s="749">
        <v>33527</v>
      </c>
      <c r="I526" s="749">
        <v>33527</v>
      </c>
      <c r="J526" s="749" t="s">
        <v>1337</v>
      </c>
      <c r="K526" s="749" t="s">
        <v>1338</v>
      </c>
      <c r="L526" s="752">
        <v>54.38</v>
      </c>
      <c r="M526" s="752">
        <v>4</v>
      </c>
      <c r="N526" s="753">
        <v>217.52</v>
      </c>
    </row>
    <row r="527" spans="1:14" ht="14.45" customHeight="1" x14ac:dyDescent="0.2">
      <c r="A527" s="747" t="s">
        <v>577</v>
      </c>
      <c r="B527" s="748" t="s">
        <v>578</v>
      </c>
      <c r="C527" s="749" t="s">
        <v>598</v>
      </c>
      <c r="D527" s="750" t="s">
        <v>599</v>
      </c>
      <c r="E527" s="751">
        <v>50113006</v>
      </c>
      <c r="F527" s="750" t="s">
        <v>1062</v>
      </c>
      <c r="G527" s="749" t="s">
        <v>615</v>
      </c>
      <c r="H527" s="749">
        <v>33677</v>
      </c>
      <c r="I527" s="749">
        <v>33677</v>
      </c>
      <c r="J527" s="749" t="s">
        <v>1339</v>
      </c>
      <c r="K527" s="749" t="s">
        <v>1340</v>
      </c>
      <c r="L527" s="752">
        <v>274.45999999999992</v>
      </c>
      <c r="M527" s="752">
        <v>1</v>
      </c>
      <c r="N527" s="753">
        <v>274.45999999999992</v>
      </c>
    </row>
    <row r="528" spans="1:14" ht="14.45" customHeight="1" x14ac:dyDescent="0.2">
      <c r="A528" s="747" t="s">
        <v>577</v>
      </c>
      <c r="B528" s="748" t="s">
        <v>578</v>
      </c>
      <c r="C528" s="749" t="s">
        <v>598</v>
      </c>
      <c r="D528" s="750" t="s">
        <v>599</v>
      </c>
      <c r="E528" s="751">
        <v>50113008</v>
      </c>
      <c r="F528" s="750" t="s">
        <v>1065</v>
      </c>
      <c r="G528" s="749"/>
      <c r="H528" s="749"/>
      <c r="I528" s="749">
        <v>62464</v>
      </c>
      <c r="J528" s="749" t="s">
        <v>1066</v>
      </c>
      <c r="K528" s="749" t="s">
        <v>1067</v>
      </c>
      <c r="L528" s="752">
        <v>9157.759765625</v>
      </c>
      <c r="M528" s="752">
        <v>4</v>
      </c>
      <c r="N528" s="753">
        <v>36631.0390625</v>
      </c>
    </row>
    <row r="529" spans="1:14" ht="14.45" customHeight="1" x14ac:dyDescent="0.2">
      <c r="A529" s="747" t="s">
        <v>577</v>
      </c>
      <c r="B529" s="748" t="s">
        <v>578</v>
      </c>
      <c r="C529" s="749" t="s">
        <v>598</v>
      </c>
      <c r="D529" s="750" t="s">
        <v>599</v>
      </c>
      <c r="E529" s="751">
        <v>50113008</v>
      </c>
      <c r="F529" s="750" t="s">
        <v>1065</v>
      </c>
      <c r="G529" s="749"/>
      <c r="H529" s="749"/>
      <c r="I529" s="749">
        <v>6480</v>
      </c>
      <c r="J529" s="749" t="s">
        <v>1068</v>
      </c>
      <c r="K529" s="749" t="s">
        <v>1070</v>
      </c>
      <c r="L529" s="752">
        <v>4305.39990234375</v>
      </c>
      <c r="M529" s="752">
        <v>2</v>
      </c>
      <c r="N529" s="753">
        <v>8610.7998046875</v>
      </c>
    </row>
    <row r="530" spans="1:14" ht="14.45" customHeight="1" x14ac:dyDescent="0.2">
      <c r="A530" s="747" t="s">
        <v>577</v>
      </c>
      <c r="B530" s="748" t="s">
        <v>578</v>
      </c>
      <c r="C530" s="749" t="s">
        <v>598</v>
      </c>
      <c r="D530" s="750" t="s">
        <v>599</v>
      </c>
      <c r="E530" s="751">
        <v>50113008</v>
      </c>
      <c r="F530" s="750" t="s">
        <v>1065</v>
      </c>
      <c r="G530" s="749"/>
      <c r="H530" s="749"/>
      <c r="I530" s="749">
        <v>230687</v>
      </c>
      <c r="J530" s="749" t="s">
        <v>1068</v>
      </c>
      <c r="K530" s="749" t="s">
        <v>1070</v>
      </c>
      <c r="L530" s="752">
        <v>4305.39990234375</v>
      </c>
      <c r="M530" s="752">
        <v>26</v>
      </c>
      <c r="N530" s="753">
        <v>111940.3974609375</v>
      </c>
    </row>
    <row r="531" spans="1:14" ht="14.45" customHeight="1" x14ac:dyDescent="0.2">
      <c r="A531" s="747" t="s">
        <v>577</v>
      </c>
      <c r="B531" s="748" t="s">
        <v>578</v>
      </c>
      <c r="C531" s="749" t="s">
        <v>598</v>
      </c>
      <c r="D531" s="750" t="s">
        <v>599</v>
      </c>
      <c r="E531" s="751">
        <v>50113008</v>
      </c>
      <c r="F531" s="750" t="s">
        <v>1065</v>
      </c>
      <c r="G531" s="749"/>
      <c r="H531" s="749"/>
      <c r="I531" s="749">
        <v>230686</v>
      </c>
      <c r="J531" s="749" t="s">
        <v>1068</v>
      </c>
      <c r="K531" s="749" t="s">
        <v>1069</v>
      </c>
      <c r="L531" s="752">
        <v>8610.7998046875</v>
      </c>
      <c r="M531" s="752">
        <v>2</v>
      </c>
      <c r="N531" s="753">
        <v>17221.599609375</v>
      </c>
    </row>
    <row r="532" spans="1:14" ht="14.45" customHeight="1" x14ac:dyDescent="0.2">
      <c r="A532" s="747" t="s">
        <v>577</v>
      </c>
      <c r="B532" s="748" t="s">
        <v>578</v>
      </c>
      <c r="C532" s="749" t="s">
        <v>598</v>
      </c>
      <c r="D532" s="750" t="s">
        <v>599</v>
      </c>
      <c r="E532" s="751">
        <v>50113008</v>
      </c>
      <c r="F532" s="750" t="s">
        <v>1065</v>
      </c>
      <c r="G532" s="749"/>
      <c r="H532" s="749"/>
      <c r="I532" s="749">
        <v>214076</v>
      </c>
      <c r="J532" s="749" t="s">
        <v>1341</v>
      </c>
      <c r="K532" s="749" t="s">
        <v>1342</v>
      </c>
      <c r="L532" s="752">
        <v>1971.4200439453125</v>
      </c>
      <c r="M532" s="752">
        <v>12</v>
      </c>
      <c r="N532" s="753">
        <v>23657.04052734375</v>
      </c>
    </row>
    <row r="533" spans="1:14" ht="14.45" customHeight="1" x14ac:dyDescent="0.2">
      <c r="A533" s="747" t="s">
        <v>577</v>
      </c>
      <c r="B533" s="748" t="s">
        <v>578</v>
      </c>
      <c r="C533" s="749" t="s">
        <v>598</v>
      </c>
      <c r="D533" s="750" t="s">
        <v>599</v>
      </c>
      <c r="E533" s="751">
        <v>50113013</v>
      </c>
      <c r="F533" s="750" t="s">
        <v>1071</v>
      </c>
      <c r="G533" s="749" t="s">
        <v>615</v>
      </c>
      <c r="H533" s="749">
        <v>194155</v>
      </c>
      <c r="I533" s="749">
        <v>94155</v>
      </c>
      <c r="J533" s="749" t="s">
        <v>1343</v>
      </c>
      <c r="K533" s="749" t="s">
        <v>1344</v>
      </c>
      <c r="L533" s="752">
        <v>320.32</v>
      </c>
      <c r="M533" s="752">
        <v>0.6</v>
      </c>
      <c r="N533" s="753">
        <v>192.19199999999998</v>
      </c>
    </row>
    <row r="534" spans="1:14" ht="14.45" customHeight="1" x14ac:dyDescent="0.2">
      <c r="A534" s="747" t="s">
        <v>577</v>
      </c>
      <c r="B534" s="748" t="s">
        <v>578</v>
      </c>
      <c r="C534" s="749" t="s">
        <v>598</v>
      </c>
      <c r="D534" s="750" t="s">
        <v>599</v>
      </c>
      <c r="E534" s="751">
        <v>50113013</v>
      </c>
      <c r="F534" s="750" t="s">
        <v>1071</v>
      </c>
      <c r="G534" s="749" t="s">
        <v>615</v>
      </c>
      <c r="H534" s="749">
        <v>185525</v>
      </c>
      <c r="I534" s="749">
        <v>85525</v>
      </c>
      <c r="J534" s="749" t="s">
        <v>1072</v>
      </c>
      <c r="K534" s="749" t="s">
        <v>1073</v>
      </c>
      <c r="L534" s="752">
        <v>111.31000000000002</v>
      </c>
      <c r="M534" s="752">
        <v>2</v>
      </c>
      <c r="N534" s="753">
        <v>222.62000000000003</v>
      </c>
    </row>
    <row r="535" spans="1:14" ht="14.45" customHeight="1" x14ac:dyDescent="0.2">
      <c r="A535" s="747" t="s">
        <v>577</v>
      </c>
      <c r="B535" s="748" t="s">
        <v>578</v>
      </c>
      <c r="C535" s="749" t="s">
        <v>598</v>
      </c>
      <c r="D535" s="750" t="s">
        <v>599</v>
      </c>
      <c r="E535" s="751">
        <v>50113013</v>
      </c>
      <c r="F535" s="750" t="s">
        <v>1071</v>
      </c>
      <c r="G535" s="749" t="s">
        <v>615</v>
      </c>
      <c r="H535" s="749">
        <v>203097</v>
      </c>
      <c r="I535" s="749">
        <v>203097</v>
      </c>
      <c r="J535" s="749" t="s">
        <v>1074</v>
      </c>
      <c r="K535" s="749" t="s">
        <v>1075</v>
      </c>
      <c r="L535" s="752">
        <v>166.9966666666667</v>
      </c>
      <c r="M535" s="752">
        <v>6</v>
      </c>
      <c r="N535" s="753">
        <v>1001.9800000000001</v>
      </c>
    </row>
    <row r="536" spans="1:14" ht="14.45" customHeight="1" x14ac:dyDescent="0.2">
      <c r="A536" s="747" t="s">
        <v>577</v>
      </c>
      <c r="B536" s="748" t="s">
        <v>578</v>
      </c>
      <c r="C536" s="749" t="s">
        <v>598</v>
      </c>
      <c r="D536" s="750" t="s">
        <v>599</v>
      </c>
      <c r="E536" s="751">
        <v>50113013</v>
      </c>
      <c r="F536" s="750" t="s">
        <v>1071</v>
      </c>
      <c r="G536" s="749" t="s">
        <v>602</v>
      </c>
      <c r="H536" s="749">
        <v>172972</v>
      </c>
      <c r="I536" s="749">
        <v>72972</v>
      </c>
      <c r="J536" s="749" t="s">
        <v>1076</v>
      </c>
      <c r="K536" s="749" t="s">
        <v>1077</v>
      </c>
      <c r="L536" s="752">
        <v>181.57999999999993</v>
      </c>
      <c r="M536" s="752">
        <v>32.200000000000003</v>
      </c>
      <c r="N536" s="753">
        <v>5846.8759999999984</v>
      </c>
    </row>
    <row r="537" spans="1:14" ht="14.45" customHeight="1" x14ac:dyDescent="0.2">
      <c r="A537" s="747" t="s">
        <v>577</v>
      </c>
      <c r="B537" s="748" t="s">
        <v>578</v>
      </c>
      <c r="C537" s="749" t="s">
        <v>598</v>
      </c>
      <c r="D537" s="750" t="s">
        <v>599</v>
      </c>
      <c r="E537" s="751">
        <v>50113013</v>
      </c>
      <c r="F537" s="750" t="s">
        <v>1071</v>
      </c>
      <c r="G537" s="749" t="s">
        <v>615</v>
      </c>
      <c r="H537" s="749">
        <v>183817</v>
      </c>
      <c r="I537" s="749">
        <v>183817</v>
      </c>
      <c r="J537" s="749" t="s">
        <v>1082</v>
      </c>
      <c r="K537" s="749" t="s">
        <v>1083</v>
      </c>
      <c r="L537" s="752">
        <v>938.56285714285696</v>
      </c>
      <c r="M537" s="752">
        <v>3.5</v>
      </c>
      <c r="N537" s="753">
        <v>3284.9699999999993</v>
      </c>
    </row>
    <row r="538" spans="1:14" ht="14.45" customHeight="1" x14ac:dyDescent="0.2">
      <c r="A538" s="747" t="s">
        <v>577</v>
      </c>
      <c r="B538" s="748" t="s">
        <v>578</v>
      </c>
      <c r="C538" s="749" t="s">
        <v>598</v>
      </c>
      <c r="D538" s="750" t="s">
        <v>599</v>
      </c>
      <c r="E538" s="751">
        <v>50113013</v>
      </c>
      <c r="F538" s="750" t="s">
        <v>1071</v>
      </c>
      <c r="G538" s="749" t="s">
        <v>602</v>
      </c>
      <c r="H538" s="749">
        <v>164831</v>
      </c>
      <c r="I538" s="749">
        <v>64831</v>
      </c>
      <c r="J538" s="749" t="s">
        <v>1084</v>
      </c>
      <c r="K538" s="749" t="s">
        <v>1085</v>
      </c>
      <c r="L538" s="752">
        <v>198.88</v>
      </c>
      <c r="M538" s="752">
        <v>3.2</v>
      </c>
      <c r="N538" s="753">
        <v>636.41600000000005</v>
      </c>
    </row>
    <row r="539" spans="1:14" ht="14.45" customHeight="1" x14ac:dyDescent="0.2">
      <c r="A539" s="747" t="s">
        <v>577</v>
      </c>
      <c r="B539" s="748" t="s">
        <v>578</v>
      </c>
      <c r="C539" s="749" t="s">
        <v>598</v>
      </c>
      <c r="D539" s="750" t="s">
        <v>599</v>
      </c>
      <c r="E539" s="751">
        <v>50113013</v>
      </c>
      <c r="F539" s="750" t="s">
        <v>1071</v>
      </c>
      <c r="G539" s="749" t="s">
        <v>602</v>
      </c>
      <c r="H539" s="749">
        <v>183926</v>
      </c>
      <c r="I539" s="749">
        <v>183926</v>
      </c>
      <c r="J539" s="749" t="s">
        <v>1086</v>
      </c>
      <c r="K539" s="749" t="s">
        <v>1083</v>
      </c>
      <c r="L539" s="752">
        <v>132.65999999999994</v>
      </c>
      <c r="M539" s="752">
        <v>14.800000000000008</v>
      </c>
      <c r="N539" s="753">
        <v>1963.3680000000002</v>
      </c>
    </row>
    <row r="540" spans="1:14" ht="14.45" customHeight="1" x14ac:dyDescent="0.2">
      <c r="A540" s="747" t="s">
        <v>577</v>
      </c>
      <c r="B540" s="748" t="s">
        <v>578</v>
      </c>
      <c r="C540" s="749" t="s">
        <v>598</v>
      </c>
      <c r="D540" s="750" t="s">
        <v>599</v>
      </c>
      <c r="E540" s="751">
        <v>50113013</v>
      </c>
      <c r="F540" s="750" t="s">
        <v>1071</v>
      </c>
      <c r="G540" s="749" t="s">
        <v>602</v>
      </c>
      <c r="H540" s="749">
        <v>117170</v>
      </c>
      <c r="I540" s="749">
        <v>17170</v>
      </c>
      <c r="J540" s="749" t="s">
        <v>1345</v>
      </c>
      <c r="K540" s="749" t="s">
        <v>1142</v>
      </c>
      <c r="L540" s="752">
        <v>72.930000000000021</v>
      </c>
      <c r="M540" s="752">
        <v>1</v>
      </c>
      <c r="N540" s="753">
        <v>72.930000000000021</v>
      </c>
    </row>
    <row r="541" spans="1:14" ht="14.45" customHeight="1" x14ac:dyDescent="0.2">
      <c r="A541" s="747" t="s">
        <v>577</v>
      </c>
      <c r="B541" s="748" t="s">
        <v>578</v>
      </c>
      <c r="C541" s="749" t="s">
        <v>598</v>
      </c>
      <c r="D541" s="750" t="s">
        <v>599</v>
      </c>
      <c r="E541" s="751">
        <v>50113013</v>
      </c>
      <c r="F541" s="750" t="s">
        <v>1071</v>
      </c>
      <c r="G541" s="749" t="s">
        <v>602</v>
      </c>
      <c r="H541" s="749">
        <v>117171</v>
      </c>
      <c r="I541" s="749">
        <v>17171</v>
      </c>
      <c r="J541" s="749" t="s">
        <v>1089</v>
      </c>
      <c r="K541" s="749" t="s">
        <v>1090</v>
      </c>
      <c r="L541" s="752">
        <v>72.919999999999987</v>
      </c>
      <c r="M541" s="752">
        <v>1</v>
      </c>
      <c r="N541" s="753">
        <v>72.919999999999987</v>
      </c>
    </row>
    <row r="542" spans="1:14" ht="14.45" customHeight="1" x14ac:dyDescent="0.2">
      <c r="A542" s="747" t="s">
        <v>577</v>
      </c>
      <c r="B542" s="748" t="s">
        <v>578</v>
      </c>
      <c r="C542" s="749" t="s">
        <v>598</v>
      </c>
      <c r="D542" s="750" t="s">
        <v>599</v>
      </c>
      <c r="E542" s="751">
        <v>50113013</v>
      </c>
      <c r="F542" s="750" t="s">
        <v>1071</v>
      </c>
      <c r="G542" s="749" t="s">
        <v>602</v>
      </c>
      <c r="H542" s="749">
        <v>111706</v>
      </c>
      <c r="I542" s="749">
        <v>11706</v>
      </c>
      <c r="J542" s="749" t="s">
        <v>1180</v>
      </c>
      <c r="K542" s="749" t="s">
        <v>1346</v>
      </c>
      <c r="L542" s="752">
        <v>524.07999999999993</v>
      </c>
      <c r="M542" s="752">
        <v>5</v>
      </c>
      <c r="N542" s="753">
        <v>2620.3999999999996</v>
      </c>
    </row>
    <row r="543" spans="1:14" ht="14.45" customHeight="1" x14ac:dyDescent="0.2">
      <c r="A543" s="747" t="s">
        <v>577</v>
      </c>
      <c r="B543" s="748" t="s">
        <v>578</v>
      </c>
      <c r="C543" s="749" t="s">
        <v>598</v>
      </c>
      <c r="D543" s="750" t="s">
        <v>599</v>
      </c>
      <c r="E543" s="751">
        <v>50113013</v>
      </c>
      <c r="F543" s="750" t="s">
        <v>1071</v>
      </c>
      <c r="G543" s="749" t="s">
        <v>615</v>
      </c>
      <c r="H543" s="749">
        <v>849655</v>
      </c>
      <c r="I543" s="749">
        <v>129836</v>
      </c>
      <c r="J543" s="749" t="s">
        <v>1095</v>
      </c>
      <c r="K543" s="749" t="s">
        <v>1096</v>
      </c>
      <c r="L543" s="752">
        <v>262.89999999999998</v>
      </c>
      <c r="M543" s="752">
        <v>4.5</v>
      </c>
      <c r="N543" s="753">
        <v>1183.05</v>
      </c>
    </row>
    <row r="544" spans="1:14" ht="14.45" customHeight="1" x14ac:dyDescent="0.2">
      <c r="A544" s="747" t="s">
        <v>577</v>
      </c>
      <c r="B544" s="748" t="s">
        <v>578</v>
      </c>
      <c r="C544" s="749" t="s">
        <v>598</v>
      </c>
      <c r="D544" s="750" t="s">
        <v>599</v>
      </c>
      <c r="E544" s="751">
        <v>50113013</v>
      </c>
      <c r="F544" s="750" t="s">
        <v>1071</v>
      </c>
      <c r="G544" s="749" t="s">
        <v>602</v>
      </c>
      <c r="H544" s="749">
        <v>102427</v>
      </c>
      <c r="I544" s="749">
        <v>2427</v>
      </c>
      <c r="J544" s="749" t="s">
        <v>1347</v>
      </c>
      <c r="K544" s="749" t="s">
        <v>1348</v>
      </c>
      <c r="L544" s="752">
        <v>88.46</v>
      </c>
      <c r="M544" s="752">
        <v>3</v>
      </c>
      <c r="N544" s="753">
        <v>265.38</v>
      </c>
    </row>
    <row r="545" spans="1:14" ht="14.45" customHeight="1" x14ac:dyDescent="0.2">
      <c r="A545" s="747" t="s">
        <v>577</v>
      </c>
      <c r="B545" s="748" t="s">
        <v>578</v>
      </c>
      <c r="C545" s="749" t="s">
        <v>598</v>
      </c>
      <c r="D545" s="750" t="s">
        <v>599</v>
      </c>
      <c r="E545" s="751">
        <v>50113013</v>
      </c>
      <c r="F545" s="750" t="s">
        <v>1071</v>
      </c>
      <c r="G545" s="749" t="s">
        <v>602</v>
      </c>
      <c r="H545" s="749">
        <v>847476</v>
      </c>
      <c r="I545" s="749">
        <v>112782</v>
      </c>
      <c r="J545" s="749" t="s">
        <v>1108</v>
      </c>
      <c r="K545" s="749" t="s">
        <v>1109</v>
      </c>
      <c r="L545" s="752">
        <v>695.70517857142863</v>
      </c>
      <c r="M545" s="752">
        <v>0.7</v>
      </c>
      <c r="N545" s="753">
        <v>486.99362500000001</v>
      </c>
    </row>
    <row r="546" spans="1:14" ht="14.45" customHeight="1" x14ac:dyDescent="0.2">
      <c r="A546" s="747" t="s">
        <v>577</v>
      </c>
      <c r="B546" s="748" t="s">
        <v>578</v>
      </c>
      <c r="C546" s="749" t="s">
        <v>598</v>
      </c>
      <c r="D546" s="750" t="s">
        <v>599</v>
      </c>
      <c r="E546" s="751">
        <v>50113013</v>
      </c>
      <c r="F546" s="750" t="s">
        <v>1071</v>
      </c>
      <c r="G546" s="749" t="s">
        <v>602</v>
      </c>
      <c r="H546" s="749">
        <v>114877</v>
      </c>
      <c r="I546" s="749">
        <v>14877</v>
      </c>
      <c r="J546" s="749" t="s">
        <v>1349</v>
      </c>
      <c r="K546" s="749" t="s">
        <v>1350</v>
      </c>
      <c r="L546" s="752">
        <v>236.53000000000006</v>
      </c>
      <c r="M546" s="752">
        <v>1</v>
      </c>
      <c r="N546" s="753">
        <v>236.53000000000006</v>
      </c>
    </row>
    <row r="547" spans="1:14" ht="14.45" customHeight="1" x14ac:dyDescent="0.2">
      <c r="A547" s="747" t="s">
        <v>577</v>
      </c>
      <c r="B547" s="748" t="s">
        <v>578</v>
      </c>
      <c r="C547" s="749" t="s">
        <v>598</v>
      </c>
      <c r="D547" s="750" t="s">
        <v>599</v>
      </c>
      <c r="E547" s="751">
        <v>50113013</v>
      </c>
      <c r="F547" s="750" t="s">
        <v>1071</v>
      </c>
      <c r="G547" s="749" t="s">
        <v>602</v>
      </c>
      <c r="H547" s="749">
        <v>216199</v>
      </c>
      <c r="I547" s="749">
        <v>216199</v>
      </c>
      <c r="J547" s="749" t="s">
        <v>1112</v>
      </c>
      <c r="K547" s="749" t="s">
        <v>1113</v>
      </c>
      <c r="L547" s="752">
        <v>99.900000000000034</v>
      </c>
      <c r="M547" s="752">
        <v>3</v>
      </c>
      <c r="N547" s="753">
        <v>299.7000000000001</v>
      </c>
    </row>
    <row r="548" spans="1:14" ht="14.45" customHeight="1" x14ac:dyDescent="0.2">
      <c r="A548" s="747" t="s">
        <v>577</v>
      </c>
      <c r="B548" s="748" t="s">
        <v>578</v>
      </c>
      <c r="C548" s="749" t="s">
        <v>598</v>
      </c>
      <c r="D548" s="750" t="s">
        <v>599</v>
      </c>
      <c r="E548" s="751">
        <v>50113013</v>
      </c>
      <c r="F548" s="750" t="s">
        <v>1071</v>
      </c>
      <c r="G548" s="749" t="s">
        <v>602</v>
      </c>
      <c r="H548" s="749">
        <v>101076</v>
      </c>
      <c r="I548" s="749">
        <v>1076</v>
      </c>
      <c r="J548" s="749" t="s">
        <v>1118</v>
      </c>
      <c r="K548" s="749" t="s">
        <v>936</v>
      </c>
      <c r="L548" s="752">
        <v>78.430000000000007</v>
      </c>
      <c r="M548" s="752">
        <v>5</v>
      </c>
      <c r="N548" s="753">
        <v>392.15000000000003</v>
      </c>
    </row>
    <row r="549" spans="1:14" ht="14.45" customHeight="1" x14ac:dyDescent="0.2">
      <c r="A549" s="747" t="s">
        <v>577</v>
      </c>
      <c r="B549" s="748" t="s">
        <v>578</v>
      </c>
      <c r="C549" s="749" t="s">
        <v>598</v>
      </c>
      <c r="D549" s="750" t="s">
        <v>599</v>
      </c>
      <c r="E549" s="751">
        <v>50113013</v>
      </c>
      <c r="F549" s="750" t="s">
        <v>1071</v>
      </c>
      <c r="G549" s="749" t="s">
        <v>602</v>
      </c>
      <c r="H549" s="749">
        <v>201970</v>
      </c>
      <c r="I549" s="749">
        <v>201970</v>
      </c>
      <c r="J549" s="749" t="s">
        <v>1121</v>
      </c>
      <c r="K549" s="749" t="s">
        <v>1122</v>
      </c>
      <c r="L549" s="752">
        <v>72.180000000000007</v>
      </c>
      <c r="M549" s="752">
        <v>4</v>
      </c>
      <c r="N549" s="753">
        <v>288.72000000000003</v>
      </c>
    </row>
    <row r="550" spans="1:14" ht="14.45" customHeight="1" x14ac:dyDescent="0.2">
      <c r="A550" s="747" t="s">
        <v>577</v>
      </c>
      <c r="B550" s="748" t="s">
        <v>578</v>
      </c>
      <c r="C550" s="749" t="s">
        <v>598</v>
      </c>
      <c r="D550" s="750" t="s">
        <v>599</v>
      </c>
      <c r="E550" s="751">
        <v>50113013</v>
      </c>
      <c r="F550" s="750" t="s">
        <v>1071</v>
      </c>
      <c r="G550" s="749" t="s">
        <v>615</v>
      </c>
      <c r="H550" s="749">
        <v>113453</v>
      </c>
      <c r="I550" s="749">
        <v>113453</v>
      </c>
      <c r="J550" s="749" t="s">
        <v>1123</v>
      </c>
      <c r="K550" s="749" t="s">
        <v>1124</v>
      </c>
      <c r="L550" s="752">
        <v>458.69999999999993</v>
      </c>
      <c r="M550" s="752">
        <v>3.5</v>
      </c>
      <c r="N550" s="753">
        <v>1605.4499999999998</v>
      </c>
    </row>
    <row r="551" spans="1:14" ht="14.45" customHeight="1" x14ac:dyDescent="0.2">
      <c r="A551" s="747" t="s">
        <v>577</v>
      </c>
      <c r="B551" s="748" t="s">
        <v>578</v>
      </c>
      <c r="C551" s="749" t="s">
        <v>598</v>
      </c>
      <c r="D551" s="750" t="s">
        <v>599</v>
      </c>
      <c r="E551" s="751">
        <v>50113013</v>
      </c>
      <c r="F551" s="750" t="s">
        <v>1071</v>
      </c>
      <c r="G551" s="749" t="s">
        <v>579</v>
      </c>
      <c r="H551" s="749">
        <v>201030</v>
      </c>
      <c r="I551" s="749">
        <v>201030</v>
      </c>
      <c r="J551" s="749" t="s">
        <v>1351</v>
      </c>
      <c r="K551" s="749" t="s">
        <v>1352</v>
      </c>
      <c r="L551" s="752">
        <v>33.43</v>
      </c>
      <c r="M551" s="752">
        <v>20</v>
      </c>
      <c r="N551" s="753">
        <v>668.6</v>
      </c>
    </row>
    <row r="552" spans="1:14" ht="14.45" customHeight="1" x14ac:dyDescent="0.2">
      <c r="A552" s="747" t="s">
        <v>577</v>
      </c>
      <c r="B552" s="748" t="s">
        <v>578</v>
      </c>
      <c r="C552" s="749" t="s">
        <v>598</v>
      </c>
      <c r="D552" s="750" t="s">
        <v>599</v>
      </c>
      <c r="E552" s="751">
        <v>50113013</v>
      </c>
      <c r="F552" s="750" t="s">
        <v>1071</v>
      </c>
      <c r="G552" s="749" t="s">
        <v>602</v>
      </c>
      <c r="H552" s="749">
        <v>106264</v>
      </c>
      <c r="I552" s="749">
        <v>6264</v>
      </c>
      <c r="J552" s="749" t="s">
        <v>1127</v>
      </c>
      <c r="K552" s="749" t="s">
        <v>1128</v>
      </c>
      <c r="L552" s="752">
        <v>31.670000000000009</v>
      </c>
      <c r="M552" s="752">
        <v>2</v>
      </c>
      <c r="N552" s="753">
        <v>63.340000000000018</v>
      </c>
    </row>
    <row r="553" spans="1:14" ht="14.45" customHeight="1" x14ac:dyDescent="0.2">
      <c r="A553" s="747" t="s">
        <v>577</v>
      </c>
      <c r="B553" s="748" t="s">
        <v>578</v>
      </c>
      <c r="C553" s="749" t="s">
        <v>598</v>
      </c>
      <c r="D553" s="750" t="s">
        <v>599</v>
      </c>
      <c r="E553" s="751">
        <v>50113013</v>
      </c>
      <c r="F553" s="750" t="s">
        <v>1071</v>
      </c>
      <c r="G553" s="749" t="s">
        <v>602</v>
      </c>
      <c r="H553" s="749">
        <v>116600</v>
      </c>
      <c r="I553" s="749">
        <v>16600</v>
      </c>
      <c r="J553" s="749" t="s">
        <v>1129</v>
      </c>
      <c r="K553" s="749" t="s">
        <v>1130</v>
      </c>
      <c r="L553" s="752">
        <v>40.046543695192014</v>
      </c>
      <c r="M553" s="752">
        <v>661.40000000000009</v>
      </c>
      <c r="N553" s="753">
        <v>26486.784000000003</v>
      </c>
    </row>
    <row r="554" spans="1:14" ht="14.45" customHeight="1" x14ac:dyDescent="0.2">
      <c r="A554" s="747" t="s">
        <v>577</v>
      </c>
      <c r="B554" s="748" t="s">
        <v>578</v>
      </c>
      <c r="C554" s="749" t="s">
        <v>598</v>
      </c>
      <c r="D554" s="750" t="s">
        <v>599</v>
      </c>
      <c r="E554" s="751">
        <v>50113013</v>
      </c>
      <c r="F554" s="750" t="s">
        <v>1071</v>
      </c>
      <c r="G554" s="749" t="s">
        <v>602</v>
      </c>
      <c r="H554" s="749">
        <v>117149</v>
      </c>
      <c r="I554" s="749">
        <v>17149</v>
      </c>
      <c r="J554" s="749" t="s">
        <v>1129</v>
      </c>
      <c r="K554" s="749" t="s">
        <v>1131</v>
      </c>
      <c r="L554" s="752">
        <v>163.32000000000002</v>
      </c>
      <c r="M554" s="752">
        <v>13</v>
      </c>
      <c r="N554" s="753">
        <v>2123.1600000000003</v>
      </c>
    </row>
    <row r="555" spans="1:14" ht="14.45" customHeight="1" x14ac:dyDescent="0.2">
      <c r="A555" s="747" t="s">
        <v>577</v>
      </c>
      <c r="B555" s="748" t="s">
        <v>578</v>
      </c>
      <c r="C555" s="749" t="s">
        <v>598</v>
      </c>
      <c r="D555" s="750" t="s">
        <v>599</v>
      </c>
      <c r="E555" s="751">
        <v>50113013</v>
      </c>
      <c r="F555" s="750" t="s">
        <v>1071</v>
      </c>
      <c r="G555" s="749" t="s">
        <v>615</v>
      </c>
      <c r="H555" s="749">
        <v>166269</v>
      </c>
      <c r="I555" s="749">
        <v>166269</v>
      </c>
      <c r="J555" s="749" t="s">
        <v>1132</v>
      </c>
      <c r="K555" s="749" t="s">
        <v>1133</v>
      </c>
      <c r="L555" s="752">
        <v>52.879999999999995</v>
      </c>
      <c r="M555" s="752">
        <v>20</v>
      </c>
      <c r="N555" s="753">
        <v>1057.5999999999999</v>
      </c>
    </row>
    <row r="556" spans="1:14" ht="14.45" customHeight="1" x14ac:dyDescent="0.2">
      <c r="A556" s="747" t="s">
        <v>577</v>
      </c>
      <c r="B556" s="748" t="s">
        <v>578</v>
      </c>
      <c r="C556" s="749" t="s">
        <v>598</v>
      </c>
      <c r="D556" s="750" t="s">
        <v>599</v>
      </c>
      <c r="E556" s="751">
        <v>50113013</v>
      </c>
      <c r="F556" s="750" t="s">
        <v>1071</v>
      </c>
      <c r="G556" s="749" t="s">
        <v>615</v>
      </c>
      <c r="H556" s="749">
        <v>166265</v>
      </c>
      <c r="I556" s="749">
        <v>166265</v>
      </c>
      <c r="J556" s="749" t="s">
        <v>1353</v>
      </c>
      <c r="K556" s="749" t="s">
        <v>1354</v>
      </c>
      <c r="L556" s="752">
        <v>33.39</v>
      </c>
      <c r="M556" s="752">
        <v>10</v>
      </c>
      <c r="N556" s="753">
        <v>333.90000000000003</v>
      </c>
    </row>
    <row r="557" spans="1:14" ht="14.45" customHeight="1" x14ac:dyDescent="0.2">
      <c r="A557" s="747" t="s">
        <v>577</v>
      </c>
      <c r="B557" s="748" t="s">
        <v>578</v>
      </c>
      <c r="C557" s="749" t="s">
        <v>598</v>
      </c>
      <c r="D557" s="750" t="s">
        <v>599</v>
      </c>
      <c r="E557" s="751">
        <v>50113013</v>
      </c>
      <c r="F557" s="750" t="s">
        <v>1071</v>
      </c>
      <c r="G557" s="749" t="s">
        <v>615</v>
      </c>
      <c r="H557" s="749">
        <v>118547</v>
      </c>
      <c r="I557" s="749">
        <v>18547</v>
      </c>
      <c r="J557" s="749" t="s">
        <v>1134</v>
      </c>
      <c r="K557" s="749" t="s">
        <v>1135</v>
      </c>
      <c r="L557" s="752">
        <v>126.94000000000004</v>
      </c>
      <c r="M557" s="752">
        <v>2</v>
      </c>
      <c r="N557" s="753">
        <v>253.88000000000008</v>
      </c>
    </row>
    <row r="558" spans="1:14" ht="14.45" customHeight="1" thickBot="1" x14ac:dyDescent="0.25">
      <c r="A558" s="754" t="s">
        <v>577</v>
      </c>
      <c r="B558" s="755" t="s">
        <v>578</v>
      </c>
      <c r="C558" s="756" t="s">
        <v>598</v>
      </c>
      <c r="D558" s="757" t="s">
        <v>599</v>
      </c>
      <c r="E558" s="758">
        <v>50113014</v>
      </c>
      <c r="F558" s="757" t="s">
        <v>1136</v>
      </c>
      <c r="G558" s="756" t="s">
        <v>615</v>
      </c>
      <c r="H558" s="756">
        <v>164401</v>
      </c>
      <c r="I558" s="756">
        <v>164401</v>
      </c>
      <c r="J558" s="756" t="s">
        <v>1355</v>
      </c>
      <c r="K558" s="756" t="s">
        <v>1356</v>
      </c>
      <c r="L558" s="759">
        <v>148.5</v>
      </c>
      <c r="M558" s="759">
        <v>1</v>
      </c>
      <c r="N558" s="760">
        <v>148.5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A89C4341-8EF3-4A87-AC6B-E2E251E09E4A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7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0" t="s">
        <v>205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5" customHeight="1" x14ac:dyDescent="0.2">
      <c r="A5" s="775" t="s">
        <v>1357</v>
      </c>
      <c r="B5" s="745"/>
      <c r="C5" s="765">
        <v>0</v>
      </c>
      <c r="D5" s="745">
        <v>2024.2999999999995</v>
      </c>
      <c r="E5" s="765">
        <v>1</v>
      </c>
      <c r="F5" s="746">
        <v>2024.2999999999995</v>
      </c>
    </row>
    <row r="6" spans="1:6" ht="14.45" customHeight="1" x14ac:dyDescent="0.2">
      <c r="A6" s="776" t="s">
        <v>1358</v>
      </c>
      <c r="B6" s="752">
        <v>6801.4500000000007</v>
      </c>
      <c r="C6" s="766">
        <v>3.542064901271668E-2</v>
      </c>
      <c r="D6" s="752">
        <v>185217.90000000005</v>
      </c>
      <c r="E6" s="766">
        <v>0.96457935098728331</v>
      </c>
      <c r="F6" s="753">
        <v>192019.35000000006</v>
      </c>
    </row>
    <row r="7" spans="1:6" ht="14.45" customHeight="1" thickBot="1" x14ac:dyDescent="0.25">
      <c r="A7" s="777" t="s">
        <v>1359</v>
      </c>
      <c r="B7" s="768">
        <v>3222.67</v>
      </c>
      <c r="C7" s="769">
        <v>3.3138696213384639E-2</v>
      </c>
      <c r="D7" s="768">
        <v>94025.271779265633</v>
      </c>
      <c r="E7" s="769">
        <v>0.96686130378661539</v>
      </c>
      <c r="F7" s="770">
        <v>97247.941779265631</v>
      </c>
    </row>
    <row r="8" spans="1:6" ht="14.45" customHeight="1" thickBot="1" x14ac:dyDescent="0.25">
      <c r="A8" s="771" t="s">
        <v>3</v>
      </c>
      <c r="B8" s="772">
        <v>10024.120000000001</v>
      </c>
      <c r="C8" s="773">
        <v>3.4412665119410851E-2</v>
      </c>
      <c r="D8" s="772">
        <v>281267.47177926567</v>
      </c>
      <c r="E8" s="773">
        <v>0.96558733488058912</v>
      </c>
      <c r="F8" s="774">
        <v>291291.59177926567</v>
      </c>
    </row>
    <row r="9" spans="1:6" ht="14.45" customHeight="1" thickBot="1" x14ac:dyDescent="0.25"/>
    <row r="10" spans="1:6" ht="14.45" customHeight="1" x14ac:dyDescent="0.2">
      <c r="A10" s="775" t="s">
        <v>1360</v>
      </c>
      <c r="B10" s="745"/>
      <c r="C10" s="765">
        <v>0</v>
      </c>
      <c r="D10" s="745">
        <v>3212.9999999999995</v>
      </c>
      <c r="E10" s="765">
        <v>1</v>
      </c>
      <c r="F10" s="746">
        <v>3212.9999999999995</v>
      </c>
    </row>
    <row r="11" spans="1:6" ht="14.45" customHeight="1" x14ac:dyDescent="0.2">
      <c r="A11" s="776" t="s">
        <v>1361</v>
      </c>
      <c r="B11" s="752"/>
      <c r="C11" s="766">
        <v>0</v>
      </c>
      <c r="D11" s="752">
        <v>228.3</v>
      </c>
      <c r="E11" s="766">
        <v>1</v>
      </c>
      <c r="F11" s="753">
        <v>228.3</v>
      </c>
    </row>
    <row r="12" spans="1:6" ht="14.45" customHeight="1" x14ac:dyDescent="0.2">
      <c r="A12" s="776" t="s">
        <v>1362</v>
      </c>
      <c r="B12" s="752"/>
      <c r="C12" s="766">
        <v>0</v>
      </c>
      <c r="D12" s="752">
        <v>141.41</v>
      </c>
      <c r="E12" s="766">
        <v>1</v>
      </c>
      <c r="F12" s="753">
        <v>141.41</v>
      </c>
    </row>
    <row r="13" spans="1:6" ht="14.45" customHeight="1" x14ac:dyDescent="0.2">
      <c r="A13" s="776" t="s">
        <v>1363</v>
      </c>
      <c r="B13" s="752"/>
      <c r="C13" s="766">
        <v>0</v>
      </c>
      <c r="D13" s="752">
        <v>137.53000000000003</v>
      </c>
      <c r="E13" s="766">
        <v>1</v>
      </c>
      <c r="F13" s="753">
        <v>137.53000000000003</v>
      </c>
    </row>
    <row r="14" spans="1:6" ht="14.45" customHeight="1" x14ac:dyDescent="0.2">
      <c r="A14" s="776" t="s">
        <v>1364</v>
      </c>
      <c r="B14" s="752"/>
      <c r="C14" s="766">
        <v>0</v>
      </c>
      <c r="D14" s="752">
        <v>160442.05000000008</v>
      </c>
      <c r="E14" s="766">
        <v>1</v>
      </c>
      <c r="F14" s="753">
        <v>160442.05000000008</v>
      </c>
    </row>
    <row r="15" spans="1:6" ht="14.45" customHeight="1" x14ac:dyDescent="0.2">
      <c r="A15" s="776" t="s">
        <v>1365</v>
      </c>
      <c r="B15" s="752"/>
      <c r="C15" s="766">
        <v>0</v>
      </c>
      <c r="D15" s="752">
        <v>58.099999999999987</v>
      </c>
      <c r="E15" s="766">
        <v>1</v>
      </c>
      <c r="F15" s="753">
        <v>58.099999999999987</v>
      </c>
    </row>
    <row r="16" spans="1:6" ht="14.45" customHeight="1" x14ac:dyDescent="0.2">
      <c r="A16" s="776" t="s">
        <v>1366</v>
      </c>
      <c r="B16" s="752"/>
      <c r="C16" s="766">
        <v>0</v>
      </c>
      <c r="D16" s="752">
        <v>119.19999999999997</v>
      </c>
      <c r="E16" s="766">
        <v>1</v>
      </c>
      <c r="F16" s="753">
        <v>119.19999999999997</v>
      </c>
    </row>
    <row r="17" spans="1:6" ht="14.45" customHeight="1" x14ac:dyDescent="0.2">
      <c r="A17" s="776" t="s">
        <v>1367</v>
      </c>
      <c r="B17" s="752"/>
      <c r="C17" s="766">
        <v>0</v>
      </c>
      <c r="D17" s="752">
        <v>346.20000000000005</v>
      </c>
      <c r="E17" s="766">
        <v>1</v>
      </c>
      <c r="F17" s="753">
        <v>346.20000000000005</v>
      </c>
    </row>
    <row r="18" spans="1:6" ht="14.45" customHeight="1" x14ac:dyDescent="0.2">
      <c r="A18" s="776" t="s">
        <v>1368</v>
      </c>
      <c r="B18" s="752"/>
      <c r="C18" s="766">
        <v>0</v>
      </c>
      <c r="D18" s="752">
        <v>78.5</v>
      </c>
      <c r="E18" s="766">
        <v>1</v>
      </c>
      <c r="F18" s="753">
        <v>78.5</v>
      </c>
    </row>
    <row r="19" spans="1:6" ht="14.45" customHeight="1" x14ac:dyDescent="0.2">
      <c r="A19" s="776" t="s">
        <v>1369</v>
      </c>
      <c r="B19" s="752"/>
      <c r="C19" s="766">
        <v>0</v>
      </c>
      <c r="D19" s="752">
        <v>288.82</v>
      </c>
      <c r="E19" s="766">
        <v>1</v>
      </c>
      <c r="F19" s="753">
        <v>288.82</v>
      </c>
    </row>
    <row r="20" spans="1:6" ht="14.45" customHeight="1" x14ac:dyDescent="0.2">
      <c r="A20" s="776" t="s">
        <v>1370</v>
      </c>
      <c r="B20" s="752"/>
      <c r="C20" s="766">
        <v>0</v>
      </c>
      <c r="D20" s="752">
        <v>1710.23</v>
      </c>
      <c r="E20" s="766">
        <v>1</v>
      </c>
      <c r="F20" s="753">
        <v>1710.23</v>
      </c>
    </row>
    <row r="21" spans="1:6" ht="14.45" customHeight="1" x14ac:dyDescent="0.2">
      <c r="A21" s="776" t="s">
        <v>1371</v>
      </c>
      <c r="B21" s="752">
        <v>395.14</v>
      </c>
      <c r="C21" s="766">
        <v>0.65853373997966769</v>
      </c>
      <c r="D21" s="752">
        <v>204.89000000000004</v>
      </c>
      <c r="E21" s="766">
        <v>0.34146626002033242</v>
      </c>
      <c r="F21" s="753">
        <v>600.03</v>
      </c>
    </row>
    <row r="22" spans="1:6" ht="14.45" customHeight="1" x14ac:dyDescent="0.2">
      <c r="A22" s="776" t="s">
        <v>1372</v>
      </c>
      <c r="B22" s="752">
        <v>78.760000000000005</v>
      </c>
      <c r="C22" s="766">
        <v>1</v>
      </c>
      <c r="D22" s="752"/>
      <c r="E22" s="766">
        <v>0</v>
      </c>
      <c r="F22" s="753">
        <v>78.760000000000005</v>
      </c>
    </row>
    <row r="23" spans="1:6" ht="14.45" customHeight="1" x14ac:dyDescent="0.2">
      <c r="A23" s="776" t="s">
        <v>1373</v>
      </c>
      <c r="B23" s="752"/>
      <c r="C23" s="766">
        <v>0</v>
      </c>
      <c r="D23" s="752">
        <v>454.0200000000001</v>
      </c>
      <c r="E23" s="766">
        <v>1</v>
      </c>
      <c r="F23" s="753">
        <v>454.0200000000001</v>
      </c>
    </row>
    <row r="24" spans="1:6" ht="14.45" customHeight="1" x14ac:dyDescent="0.2">
      <c r="A24" s="776" t="s">
        <v>1374</v>
      </c>
      <c r="B24" s="752"/>
      <c r="C24" s="766">
        <v>0</v>
      </c>
      <c r="D24" s="752">
        <v>8.6599999999999984</v>
      </c>
      <c r="E24" s="766">
        <v>1</v>
      </c>
      <c r="F24" s="753">
        <v>8.6599999999999984</v>
      </c>
    </row>
    <row r="25" spans="1:6" ht="14.45" customHeight="1" x14ac:dyDescent="0.2">
      <c r="A25" s="776" t="s">
        <v>1375</v>
      </c>
      <c r="B25" s="752"/>
      <c r="C25" s="766">
        <v>0</v>
      </c>
      <c r="D25" s="752">
        <v>32.97</v>
      </c>
      <c r="E25" s="766">
        <v>1</v>
      </c>
      <c r="F25" s="753">
        <v>32.97</v>
      </c>
    </row>
    <row r="26" spans="1:6" ht="14.45" customHeight="1" x14ac:dyDescent="0.2">
      <c r="A26" s="776" t="s">
        <v>1376</v>
      </c>
      <c r="B26" s="752"/>
      <c r="C26" s="766">
        <v>0</v>
      </c>
      <c r="D26" s="752">
        <v>869.53977926563778</v>
      </c>
      <c r="E26" s="766">
        <v>1</v>
      </c>
      <c r="F26" s="753">
        <v>869.53977926563778</v>
      </c>
    </row>
    <row r="27" spans="1:6" ht="14.45" customHeight="1" x14ac:dyDescent="0.2">
      <c r="A27" s="776" t="s">
        <v>1377</v>
      </c>
      <c r="B27" s="752"/>
      <c r="C27" s="766">
        <v>0</v>
      </c>
      <c r="D27" s="752">
        <v>291.67999999999995</v>
      </c>
      <c r="E27" s="766">
        <v>1</v>
      </c>
      <c r="F27" s="753">
        <v>291.67999999999995</v>
      </c>
    </row>
    <row r="28" spans="1:6" ht="14.45" customHeight="1" x14ac:dyDescent="0.2">
      <c r="A28" s="776" t="s">
        <v>1378</v>
      </c>
      <c r="B28" s="752"/>
      <c r="C28" s="766">
        <v>0</v>
      </c>
      <c r="D28" s="752">
        <v>317.95999999999992</v>
      </c>
      <c r="E28" s="766">
        <v>1</v>
      </c>
      <c r="F28" s="753">
        <v>317.95999999999992</v>
      </c>
    </row>
    <row r="29" spans="1:6" ht="14.45" customHeight="1" x14ac:dyDescent="0.2">
      <c r="A29" s="776" t="s">
        <v>1379</v>
      </c>
      <c r="B29" s="752"/>
      <c r="C29" s="766">
        <v>0</v>
      </c>
      <c r="D29" s="752">
        <v>18.29</v>
      </c>
      <c r="E29" s="766">
        <v>1</v>
      </c>
      <c r="F29" s="753">
        <v>18.29</v>
      </c>
    </row>
    <row r="30" spans="1:6" ht="14.45" customHeight="1" x14ac:dyDescent="0.2">
      <c r="A30" s="776" t="s">
        <v>1380</v>
      </c>
      <c r="B30" s="752"/>
      <c r="C30" s="766">
        <v>0</v>
      </c>
      <c r="D30" s="752">
        <v>58.880000000000031</v>
      </c>
      <c r="E30" s="766">
        <v>1</v>
      </c>
      <c r="F30" s="753">
        <v>58.880000000000031</v>
      </c>
    </row>
    <row r="31" spans="1:6" ht="14.45" customHeight="1" x14ac:dyDescent="0.2">
      <c r="A31" s="776" t="s">
        <v>1381</v>
      </c>
      <c r="B31" s="752"/>
      <c r="C31" s="766">
        <v>0</v>
      </c>
      <c r="D31" s="752">
        <v>19.009999999999998</v>
      </c>
      <c r="E31" s="766">
        <v>1</v>
      </c>
      <c r="F31" s="753">
        <v>19.009999999999998</v>
      </c>
    </row>
    <row r="32" spans="1:6" ht="14.45" customHeight="1" x14ac:dyDescent="0.2">
      <c r="A32" s="776" t="s">
        <v>1382</v>
      </c>
      <c r="B32" s="752"/>
      <c r="C32" s="766">
        <v>0</v>
      </c>
      <c r="D32" s="752">
        <v>764.81</v>
      </c>
      <c r="E32" s="766">
        <v>1</v>
      </c>
      <c r="F32" s="753">
        <v>764.81</v>
      </c>
    </row>
    <row r="33" spans="1:6" ht="14.45" customHeight="1" x14ac:dyDescent="0.2">
      <c r="A33" s="776" t="s">
        <v>1383</v>
      </c>
      <c r="B33" s="752"/>
      <c r="C33" s="766">
        <v>0</v>
      </c>
      <c r="D33" s="752">
        <v>106.71</v>
      </c>
      <c r="E33" s="766">
        <v>1</v>
      </c>
      <c r="F33" s="753">
        <v>106.71</v>
      </c>
    </row>
    <row r="34" spans="1:6" ht="14.45" customHeight="1" x14ac:dyDescent="0.2">
      <c r="A34" s="776" t="s">
        <v>1384</v>
      </c>
      <c r="B34" s="752"/>
      <c r="C34" s="766">
        <v>0</v>
      </c>
      <c r="D34" s="752">
        <v>74.509999999999991</v>
      </c>
      <c r="E34" s="766">
        <v>1</v>
      </c>
      <c r="F34" s="753">
        <v>74.509999999999991</v>
      </c>
    </row>
    <row r="35" spans="1:6" ht="14.45" customHeight="1" x14ac:dyDescent="0.2">
      <c r="A35" s="776" t="s">
        <v>1385</v>
      </c>
      <c r="B35" s="752"/>
      <c r="C35" s="766">
        <v>0</v>
      </c>
      <c r="D35" s="752">
        <v>3648.0999999999995</v>
      </c>
      <c r="E35" s="766">
        <v>1</v>
      </c>
      <c r="F35" s="753">
        <v>3648.0999999999995</v>
      </c>
    </row>
    <row r="36" spans="1:6" ht="14.45" customHeight="1" x14ac:dyDescent="0.2">
      <c r="A36" s="776" t="s">
        <v>1386</v>
      </c>
      <c r="B36" s="752">
        <v>2902.3999999999996</v>
      </c>
      <c r="C36" s="766">
        <v>0.9022995831092403</v>
      </c>
      <c r="D36" s="752">
        <v>314.27</v>
      </c>
      <c r="E36" s="766">
        <v>9.77004168907597E-2</v>
      </c>
      <c r="F36" s="753">
        <v>3216.6699999999996</v>
      </c>
    </row>
    <row r="37" spans="1:6" ht="14.45" customHeight="1" x14ac:dyDescent="0.2">
      <c r="A37" s="776" t="s">
        <v>1387</v>
      </c>
      <c r="B37" s="752"/>
      <c r="C37" s="766">
        <v>0</v>
      </c>
      <c r="D37" s="752">
        <v>888.25</v>
      </c>
      <c r="E37" s="766">
        <v>1</v>
      </c>
      <c r="F37" s="753">
        <v>888.25</v>
      </c>
    </row>
    <row r="38" spans="1:6" ht="14.45" customHeight="1" x14ac:dyDescent="0.2">
      <c r="A38" s="776" t="s">
        <v>1388</v>
      </c>
      <c r="B38" s="752">
        <v>668.6</v>
      </c>
      <c r="C38" s="766">
        <v>1</v>
      </c>
      <c r="D38" s="752"/>
      <c r="E38" s="766">
        <v>0</v>
      </c>
      <c r="F38" s="753">
        <v>668.6</v>
      </c>
    </row>
    <row r="39" spans="1:6" ht="14.45" customHeight="1" x14ac:dyDescent="0.2">
      <c r="A39" s="776" t="s">
        <v>1389</v>
      </c>
      <c r="B39" s="752"/>
      <c r="C39" s="766">
        <v>0</v>
      </c>
      <c r="D39" s="752">
        <v>5121.9699999999993</v>
      </c>
      <c r="E39" s="766">
        <v>1</v>
      </c>
      <c r="F39" s="753">
        <v>5121.9699999999993</v>
      </c>
    </row>
    <row r="40" spans="1:6" ht="14.45" customHeight="1" x14ac:dyDescent="0.2">
      <c r="A40" s="776" t="s">
        <v>1390</v>
      </c>
      <c r="B40" s="752"/>
      <c r="C40" s="766">
        <v>0</v>
      </c>
      <c r="D40" s="752">
        <v>539.29</v>
      </c>
      <c r="E40" s="766">
        <v>1</v>
      </c>
      <c r="F40" s="753">
        <v>539.29</v>
      </c>
    </row>
    <row r="41" spans="1:6" ht="14.45" customHeight="1" x14ac:dyDescent="0.2">
      <c r="A41" s="776" t="s">
        <v>1391</v>
      </c>
      <c r="B41" s="752"/>
      <c r="C41" s="766">
        <v>0</v>
      </c>
      <c r="D41" s="752">
        <v>14859.679999999997</v>
      </c>
      <c r="E41" s="766">
        <v>1</v>
      </c>
      <c r="F41" s="753">
        <v>14859.679999999997</v>
      </c>
    </row>
    <row r="42" spans="1:6" ht="14.45" customHeight="1" x14ac:dyDescent="0.2">
      <c r="A42" s="776" t="s">
        <v>1392</v>
      </c>
      <c r="B42" s="752"/>
      <c r="C42" s="766">
        <v>0</v>
      </c>
      <c r="D42" s="752">
        <v>192.19199999999998</v>
      </c>
      <c r="E42" s="766">
        <v>1</v>
      </c>
      <c r="F42" s="753">
        <v>192.19199999999998</v>
      </c>
    </row>
    <row r="43" spans="1:6" ht="14.45" customHeight="1" x14ac:dyDescent="0.2">
      <c r="A43" s="776" t="s">
        <v>1393</v>
      </c>
      <c r="B43" s="752"/>
      <c r="C43" s="766">
        <v>0</v>
      </c>
      <c r="D43" s="752">
        <v>4035.5000000000005</v>
      </c>
      <c r="E43" s="766">
        <v>1</v>
      </c>
      <c r="F43" s="753">
        <v>4035.5000000000005</v>
      </c>
    </row>
    <row r="44" spans="1:6" ht="14.45" customHeight="1" x14ac:dyDescent="0.2">
      <c r="A44" s="776" t="s">
        <v>1394</v>
      </c>
      <c r="B44" s="752"/>
      <c r="C44" s="766">
        <v>0</v>
      </c>
      <c r="D44" s="752">
        <v>3320.73</v>
      </c>
      <c r="E44" s="766">
        <v>1</v>
      </c>
      <c r="F44" s="753">
        <v>3320.73</v>
      </c>
    </row>
    <row r="45" spans="1:6" ht="14.45" customHeight="1" x14ac:dyDescent="0.2">
      <c r="A45" s="776" t="s">
        <v>1395</v>
      </c>
      <c r="B45" s="752"/>
      <c r="C45" s="766">
        <v>0</v>
      </c>
      <c r="D45" s="752">
        <v>148.5</v>
      </c>
      <c r="E45" s="766">
        <v>1</v>
      </c>
      <c r="F45" s="753">
        <v>148.5</v>
      </c>
    </row>
    <row r="46" spans="1:6" ht="14.45" customHeight="1" x14ac:dyDescent="0.2">
      <c r="A46" s="776" t="s">
        <v>1396</v>
      </c>
      <c r="B46" s="752"/>
      <c r="C46" s="766">
        <v>0</v>
      </c>
      <c r="D46" s="752">
        <v>16.2</v>
      </c>
      <c r="E46" s="766">
        <v>1</v>
      </c>
      <c r="F46" s="753">
        <v>16.2</v>
      </c>
    </row>
    <row r="47" spans="1:6" ht="14.45" customHeight="1" x14ac:dyDescent="0.2">
      <c r="A47" s="776" t="s">
        <v>1397</v>
      </c>
      <c r="B47" s="752"/>
      <c r="C47" s="766">
        <v>0</v>
      </c>
      <c r="D47" s="752">
        <v>627</v>
      </c>
      <c r="E47" s="766">
        <v>1</v>
      </c>
      <c r="F47" s="753">
        <v>627</v>
      </c>
    </row>
    <row r="48" spans="1:6" ht="14.45" customHeight="1" x14ac:dyDescent="0.2">
      <c r="A48" s="776" t="s">
        <v>1398</v>
      </c>
      <c r="B48" s="752"/>
      <c r="C48" s="766">
        <v>0</v>
      </c>
      <c r="D48" s="752">
        <v>2090</v>
      </c>
      <c r="E48" s="766">
        <v>1</v>
      </c>
      <c r="F48" s="753">
        <v>2090</v>
      </c>
    </row>
    <row r="49" spans="1:6" ht="14.45" customHeight="1" x14ac:dyDescent="0.2">
      <c r="A49" s="776" t="s">
        <v>1399</v>
      </c>
      <c r="B49" s="752">
        <v>4806.75</v>
      </c>
      <c r="C49" s="766">
        <v>0.16796440800386617</v>
      </c>
      <c r="D49" s="752">
        <v>23810.92</v>
      </c>
      <c r="E49" s="766">
        <v>0.83203559199613386</v>
      </c>
      <c r="F49" s="753">
        <v>28617.67</v>
      </c>
    </row>
    <row r="50" spans="1:6" ht="14.45" customHeight="1" x14ac:dyDescent="0.2">
      <c r="A50" s="776" t="s">
        <v>1400</v>
      </c>
      <c r="B50" s="752"/>
      <c r="C50" s="766">
        <v>0</v>
      </c>
      <c r="D50" s="752">
        <v>30635</v>
      </c>
      <c r="E50" s="766">
        <v>1</v>
      </c>
      <c r="F50" s="753">
        <v>30635</v>
      </c>
    </row>
    <row r="51" spans="1:6" ht="14.45" customHeight="1" x14ac:dyDescent="0.2">
      <c r="A51" s="776" t="s">
        <v>1401</v>
      </c>
      <c r="B51" s="752"/>
      <c r="C51" s="766">
        <v>0</v>
      </c>
      <c r="D51" s="752">
        <v>58.25</v>
      </c>
      <c r="E51" s="766">
        <v>1</v>
      </c>
      <c r="F51" s="753">
        <v>58.25</v>
      </c>
    </row>
    <row r="52" spans="1:6" ht="14.45" customHeight="1" x14ac:dyDescent="0.2">
      <c r="A52" s="776" t="s">
        <v>1402</v>
      </c>
      <c r="B52" s="752"/>
      <c r="C52" s="766">
        <v>0</v>
      </c>
      <c r="D52" s="752">
        <v>619.47</v>
      </c>
      <c r="E52" s="766">
        <v>1</v>
      </c>
      <c r="F52" s="753">
        <v>619.47</v>
      </c>
    </row>
    <row r="53" spans="1:6" ht="14.45" customHeight="1" x14ac:dyDescent="0.2">
      <c r="A53" s="776" t="s">
        <v>1403</v>
      </c>
      <c r="B53" s="752"/>
      <c r="C53" s="766">
        <v>0</v>
      </c>
      <c r="D53" s="752">
        <v>553.62000000000012</v>
      </c>
      <c r="E53" s="766">
        <v>1</v>
      </c>
      <c r="F53" s="753">
        <v>553.62000000000012</v>
      </c>
    </row>
    <row r="54" spans="1:6" ht="14.45" customHeight="1" x14ac:dyDescent="0.2">
      <c r="A54" s="776" t="s">
        <v>1404</v>
      </c>
      <c r="B54" s="752"/>
      <c r="C54" s="766">
        <v>0</v>
      </c>
      <c r="D54" s="752">
        <v>401.63999999999987</v>
      </c>
      <c r="E54" s="766">
        <v>1</v>
      </c>
      <c r="F54" s="753">
        <v>401.63999999999987</v>
      </c>
    </row>
    <row r="55" spans="1:6" ht="14.45" customHeight="1" x14ac:dyDescent="0.2">
      <c r="A55" s="776" t="s">
        <v>1405</v>
      </c>
      <c r="B55" s="752"/>
      <c r="C55" s="766">
        <v>0</v>
      </c>
      <c r="D55" s="752">
        <v>481.24</v>
      </c>
      <c r="E55" s="766">
        <v>1</v>
      </c>
      <c r="F55" s="753">
        <v>481.24</v>
      </c>
    </row>
    <row r="56" spans="1:6" ht="14.45" customHeight="1" x14ac:dyDescent="0.2">
      <c r="A56" s="776" t="s">
        <v>1406</v>
      </c>
      <c r="B56" s="752"/>
      <c r="C56" s="766">
        <v>0</v>
      </c>
      <c r="D56" s="752">
        <v>485.76</v>
      </c>
      <c r="E56" s="766">
        <v>1</v>
      </c>
      <c r="F56" s="753">
        <v>485.76</v>
      </c>
    </row>
    <row r="57" spans="1:6" ht="14.45" customHeight="1" x14ac:dyDescent="0.2">
      <c r="A57" s="776" t="s">
        <v>1407</v>
      </c>
      <c r="B57" s="752"/>
      <c r="C57" s="766">
        <v>0</v>
      </c>
      <c r="D57" s="752">
        <v>190.72</v>
      </c>
      <c r="E57" s="766">
        <v>1</v>
      </c>
      <c r="F57" s="753">
        <v>190.72</v>
      </c>
    </row>
    <row r="58" spans="1:6" ht="14.45" customHeight="1" x14ac:dyDescent="0.2">
      <c r="A58" s="776" t="s">
        <v>1408</v>
      </c>
      <c r="B58" s="752">
        <v>414.75</v>
      </c>
      <c r="C58" s="766">
        <v>0.57250327834909243</v>
      </c>
      <c r="D58" s="752">
        <v>309.70000000000005</v>
      </c>
      <c r="E58" s="766">
        <v>0.42749672165090763</v>
      </c>
      <c r="F58" s="753">
        <v>724.45</v>
      </c>
    </row>
    <row r="59" spans="1:6" ht="14.45" customHeight="1" x14ac:dyDescent="0.2">
      <c r="A59" s="776" t="s">
        <v>1409</v>
      </c>
      <c r="B59" s="752"/>
      <c r="C59" s="766">
        <v>0</v>
      </c>
      <c r="D59" s="752">
        <v>183.05999999999992</v>
      </c>
      <c r="E59" s="766">
        <v>1</v>
      </c>
      <c r="F59" s="753">
        <v>183.05999999999992</v>
      </c>
    </row>
    <row r="60" spans="1:6" ht="14.45" customHeight="1" x14ac:dyDescent="0.2">
      <c r="A60" s="776" t="s">
        <v>1410</v>
      </c>
      <c r="B60" s="752"/>
      <c r="C60" s="766">
        <v>0</v>
      </c>
      <c r="D60" s="752">
        <v>149.43</v>
      </c>
      <c r="E60" s="766">
        <v>1</v>
      </c>
      <c r="F60" s="753">
        <v>149.43</v>
      </c>
    </row>
    <row r="61" spans="1:6" ht="14.45" customHeight="1" x14ac:dyDescent="0.2">
      <c r="A61" s="776" t="s">
        <v>1411</v>
      </c>
      <c r="B61" s="752"/>
      <c r="C61" s="766">
        <v>0</v>
      </c>
      <c r="D61" s="752">
        <v>138.51000000000002</v>
      </c>
      <c r="E61" s="766">
        <v>1</v>
      </c>
      <c r="F61" s="753">
        <v>138.51000000000002</v>
      </c>
    </row>
    <row r="62" spans="1:6" ht="14.45" customHeight="1" x14ac:dyDescent="0.2">
      <c r="A62" s="776" t="s">
        <v>1412</v>
      </c>
      <c r="B62" s="752">
        <v>74.04000000000002</v>
      </c>
      <c r="C62" s="766">
        <v>1</v>
      </c>
      <c r="D62" s="752"/>
      <c r="E62" s="766">
        <v>0</v>
      </c>
      <c r="F62" s="753">
        <v>74.04000000000002</v>
      </c>
    </row>
    <row r="63" spans="1:6" ht="14.45" customHeight="1" x14ac:dyDescent="0.2">
      <c r="A63" s="776" t="s">
        <v>1413</v>
      </c>
      <c r="B63" s="752"/>
      <c r="C63" s="766">
        <v>0</v>
      </c>
      <c r="D63" s="752">
        <v>70.40000000000002</v>
      </c>
      <c r="E63" s="766">
        <v>1</v>
      </c>
      <c r="F63" s="753">
        <v>70.40000000000002</v>
      </c>
    </row>
    <row r="64" spans="1:6" ht="14.45" customHeight="1" x14ac:dyDescent="0.2">
      <c r="A64" s="776" t="s">
        <v>1414</v>
      </c>
      <c r="B64" s="752"/>
      <c r="C64" s="766">
        <v>0</v>
      </c>
      <c r="D64" s="752">
        <v>154.38</v>
      </c>
      <c r="E64" s="766">
        <v>1</v>
      </c>
      <c r="F64" s="753">
        <v>154.38</v>
      </c>
    </row>
    <row r="65" spans="1:6" ht="14.45" customHeight="1" x14ac:dyDescent="0.2">
      <c r="A65" s="776" t="s">
        <v>1415</v>
      </c>
      <c r="B65" s="752"/>
      <c r="C65" s="766">
        <v>0</v>
      </c>
      <c r="D65" s="752">
        <v>49.819999999999993</v>
      </c>
      <c r="E65" s="766">
        <v>1</v>
      </c>
      <c r="F65" s="753">
        <v>49.819999999999993</v>
      </c>
    </row>
    <row r="66" spans="1:6" ht="14.45" customHeight="1" x14ac:dyDescent="0.2">
      <c r="A66" s="776" t="s">
        <v>1416</v>
      </c>
      <c r="B66" s="752">
        <v>683.68</v>
      </c>
      <c r="C66" s="766">
        <v>0.43733688142879079</v>
      </c>
      <c r="D66" s="752">
        <v>879.59999999999991</v>
      </c>
      <c r="E66" s="766">
        <v>0.56266311857120932</v>
      </c>
      <c r="F66" s="753">
        <v>1563.2799999999997</v>
      </c>
    </row>
    <row r="67" spans="1:6" ht="14.45" customHeight="1" x14ac:dyDescent="0.2">
      <c r="A67" s="776" t="s">
        <v>1417</v>
      </c>
      <c r="B67" s="752"/>
      <c r="C67" s="766">
        <v>0</v>
      </c>
      <c r="D67" s="752">
        <v>1117.7800000000002</v>
      </c>
      <c r="E67" s="766">
        <v>1</v>
      </c>
      <c r="F67" s="753">
        <v>1117.7800000000002</v>
      </c>
    </row>
    <row r="68" spans="1:6" ht="14.45" customHeight="1" x14ac:dyDescent="0.2">
      <c r="A68" s="776" t="s">
        <v>1418</v>
      </c>
      <c r="B68" s="752"/>
      <c r="C68" s="766">
        <v>0</v>
      </c>
      <c r="D68" s="752">
        <v>422.15999999999997</v>
      </c>
      <c r="E68" s="766">
        <v>1</v>
      </c>
      <c r="F68" s="753">
        <v>422.15999999999997</v>
      </c>
    </row>
    <row r="69" spans="1:6" ht="14.45" customHeight="1" x14ac:dyDescent="0.2">
      <c r="A69" s="776" t="s">
        <v>1419</v>
      </c>
      <c r="B69" s="752"/>
      <c r="C69" s="766">
        <v>0</v>
      </c>
      <c r="D69" s="752">
        <v>1117.3999999999999</v>
      </c>
      <c r="E69" s="766">
        <v>1</v>
      </c>
      <c r="F69" s="753">
        <v>1117.3999999999999</v>
      </c>
    </row>
    <row r="70" spans="1:6" ht="14.45" customHeight="1" x14ac:dyDescent="0.2">
      <c r="A70" s="776" t="s">
        <v>1420</v>
      </c>
      <c r="B70" s="752"/>
      <c r="C70" s="766">
        <v>0</v>
      </c>
      <c r="D70" s="752">
        <v>492.72</v>
      </c>
      <c r="E70" s="766">
        <v>1</v>
      </c>
      <c r="F70" s="753">
        <v>492.72</v>
      </c>
    </row>
    <row r="71" spans="1:6" ht="14.45" customHeight="1" x14ac:dyDescent="0.2">
      <c r="A71" s="776" t="s">
        <v>1421</v>
      </c>
      <c r="B71" s="752"/>
      <c r="C71" s="766">
        <v>0</v>
      </c>
      <c r="D71" s="752">
        <v>3514.88</v>
      </c>
      <c r="E71" s="766">
        <v>1</v>
      </c>
      <c r="F71" s="753">
        <v>3514.88</v>
      </c>
    </row>
    <row r="72" spans="1:6" ht="14.45" customHeight="1" x14ac:dyDescent="0.2">
      <c r="A72" s="776" t="s">
        <v>1422</v>
      </c>
      <c r="B72" s="752"/>
      <c r="C72" s="766">
        <v>0</v>
      </c>
      <c r="D72" s="752">
        <v>815.60000000000014</v>
      </c>
      <c r="E72" s="766">
        <v>1</v>
      </c>
      <c r="F72" s="753">
        <v>815.60000000000014</v>
      </c>
    </row>
    <row r="73" spans="1:6" ht="14.45" customHeight="1" x14ac:dyDescent="0.2">
      <c r="A73" s="776" t="s">
        <v>1423</v>
      </c>
      <c r="B73" s="752"/>
      <c r="C73" s="766">
        <v>0</v>
      </c>
      <c r="D73" s="752">
        <v>7339.2</v>
      </c>
      <c r="E73" s="766">
        <v>1</v>
      </c>
      <c r="F73" s="753">
        <v>7339.2</v>
      </c>
    </row>
    <row r="74" spans="1:6" ht="14.45" customHeight="1" x14ac:dyDescent="0.2">
      <c r="A74" s="776" t="s">
        <v>1424</v>
      </c>
      <c r="B74" s="752"/>
      <c r="C74" s="766">
        <v>0</v>
      </c>
      <c r="D74" s="752">
        <v>667.81999999999994</v>
      </c>
      <c r="E74" s="766">
        <v>1</v>
      </c>
      <c r="F74" s="753">
        <v>667.81999999999994</v>
      </c>
    </row>
    <row r="75" spans="1:6" ht="14.45" customHeight="1" thickBot="1" x14ac:dyDescent="0.25">
      <c r="A75" s="777" t="s">
        <v>1425</v>
      </c>
      <c r="B75" s="768"/>
      <c r="C75" s="769">
        <v>0</v>
      </c>
      <c r="D75" s="768">
        <v>821.43999999999983</v>
      </c>
      <c r="E75" s="769">
        <v>1</v>
      </c>
      <c r="F75" s="770">
        <v>821.43999999999983</v>
      </c>
    </row>
    <row r="76" spans="1:6" ht="14.45" customHeight="1" thickBot="1" x14ac:dyDescent="0.25">
      <c r="A76" s="771" t="s">
        <v>3</v>
      </c>
      <c r="B76" s="772">
        <v>10024.120000000001</v>
      </c>
      <c r="C76" s="773">
        <v>3.441266511941083E-2</v>
      </c>
      <c r="D76" s="772">
        <v>281267.47177926585</v>
      </c>
      <c r="E76" s="773">
        <v>0.96558733488058923</v>
      </c>
      <c r="F76" s="774">
        <v>291291.59177926584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D073C844-A192-478B-9B1A-DFD3F3A473DB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2019-08-27T14:45:26Z</dcterms:modified>
</cp:coreProperties>
</file>